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0"/>
  </bookViews>
  <sheets>
    <sheet name="pagina 1" sheetId="1" r:id="rId1"/>
    <sheet name="an I" sheetId="2" r:id="rId2"/>
    <sheet name="an II" sheetId="3" r:id="rId3"/>
    <sheet name="Bilant" sheetId="4" r:id="rId4"/>
    <sheet name="Competente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<sst xmlns="http://schemas.openxmlformats.org/spreadsheetml/2006/main" count="486" uniqueCount="265">
  <si>
    <t>Sem. I</t>
  </si>
  <si>
    <t>Sem. II</t>
  </si>
  <si>
    <t>I</t>
  </si>
  <si>
    <t>II</t>
  </si>
  <si>
    <t>III</t>
  </si>
  <si>
    <t>ANUL I</t>
  </si>
  <si>
    <t>Discipline obligatorii</t>
  </si>
  <si>
    <t>Sem. 1</t>
  </si>
  <si>
    <t>Sem. 2</t>
  </si>
  <si>
    <t>C</t>
  </si>
  <si>
    <t>S</t>
  </si>
  <si>
    <t>L</t>
  </si>
  <si>
    <t>P</t>
  </si>
  <si>
    <t>Discipline optionale</t>
  </si>
  <si>
    <t>Discipline facultative</t>
  </si>
  <si>
    <t>DECAN,</t>
  </si>
  <si>
    <t>ANUL II</t>
  </si>
  <si>
    <t>Nr. crt.</t>
  </si>
  <si>
    <t>Forma verificare</t>
  </si>
  <si>
    <t>Nr. credite</t>
  </si>
  <si>
    <t xml:space="preserve">PLAN  DE ÎNVĂŢĂMÂNT </t>
  </si>
  <si>
    <t>Universitatea ,,Ştefan cel Mare" Suceava</t>
  </si>
  <si>
    <t>Total ore obligatorii pe săptămână</t>
  </si>
  <si>
    <t>Total ore opţionale pe săptămână</t>
  </si>
  <si>
    <t>Total ore facultative pe săptămână</t>
  </si>
  <si>
    <t>RECAPITULAŢIE</t>
  </si>
  <si>
    <t>PLAN DE ÎNVĂŢĂMÂNT</t>
  </si>
  <si>
    <t>Sem. 3</t>
  </si>
  <si>
    <t>Sem. 4</t>
  </si>
  <si>
    <t>Total</t>
  </si>
  <si>
    <t xml:space="preserve">DISCIPLINE OBLIGATORII </t>
  </si>
  <si>
    <t xml:space="preserve">% </t>
  </si>
  <si>
    <t>realizat</t>
  </si>
  <si>
    <t>DISCIPLINE FACULTATIVE</t>
  </si>
  <si>
    <t>I*</t>
  </si>
  <si>
    <t>CATEGORIA DISCIPLINEI</t>
  </si>
  <si>
    <t xml:space="preserve">DISCIPLINE OPŢIONALE </t>
  </si>
  <si>
    <t>Sem.3</t>
  </si>
  <si>
    <t xml:space="preserve">I* - ore de studiu individual </t>
  </si>
  <si>
    <t>TOTAL Obligatorii şi opţionale</t>
  </si>
  <si>
    <t>TOTAL Ore program de studiu</t>
  </si>
  <si>
    <t>Nr. de ore</t>
  </si>
  <si>
    <t>Curs</t>
  </si>
  <si>
    <t>Aplicaţii</t>
  </si>
  <si>
    <t>Total nr. ore
fizice</t>
  </si>
  <si>
    <t>Nr.</t>
  </si>
  <si>
    <t>Forma de</t>
  </si>
  <si>
    <t>crt.</t>
  </si>
  <si>
    <t>verificare</t>
  </si>
  <si>
    <t>An I</t>
  </si>
  <si>
    <t>An II</t>
  </si>
  <si>
    <t>%</t>
  </si>
  <si>
    <t>Examen</t>
  </si>
  <si>
    <t>Colocviu</t>
  </si>
  <si>
    <t>TOTAL</t>
  </si>
  <si>
    <t>Nr. forme de verificare</t>
  </si>
  <si>
    <t>Facultatea de Ştiinţe ale Educaţiei</t>
  </si>
  <si>
    <t>Durata studiilor: 2 ani (4 semestre)</t>
  </si>
  <si>
    <t>E</t>
  </si>
  <si>
    <t>Comunicare culturală şi lingvistică în spaţiul european</t>
  </si>
  <si>
    <t>Educaţie emoţională</t>
  </si>
  <si>
    <t>Programul de studiu: Managementul instituţiilor educaţionale</t>
  </si>
  <si>
    <t>Managementul resurselor umane în organizaţiile socio-educative</t>
  </si>
  <si>
    <t>Psihopedagogia elevilor cu dificultăţi de învăţare şi tulburări de comportament</t>
  </si>
  <si>
    <t>Comunicare verbală şi nonverbală în discursul educaţional</t>
  </si>
  <si>
    <t>Modul DSPP</t>
  </si>
  <si>
    <t>IV</t>
  </si>
  <si>
    <t>Marketing educaţional</t>
  </si>
  <si>
    <t>Cod disciplină USV.FSE.M.MIE.</t>
  </si>
  <si>
    <t>Managementul instituţiilor- proiecte de cercetare-acţiune</t>
  </si>
  <si>
    <t>Management personal şi dezvoltare emoţională prin arte</t>
  </si>
  <si>
    <t>Domeniul: Ştiinţe ale Educaţiei</t>
  </si>
  <si>
    <t>DISCIPLINE DE SINTEZĂ</t>
  </si>
  <si>
    <t>DISCIPLINE DE APROFUNDARE</t>
  </si>
  <si>
    <t>total aplic</t>
  </si>
  <si>
    <t>I.a) ore pe saptamana</t>
  </si>
  <si>
    <t>total</t>
  </si>
  <si>
    <t>curs</t>
  </si>
  <si>
    <t>sem</t>
  </si>
  <si>
    <t>lab</t>
  </si>
  <si>
    <t>proi</t>
  </si>
  <si>
    <t>I.b) ore pe semestru</t>
  </si>
  <si>
    <t>II Distributia fondului de timp</t>
  </si>
  <si>
    <t>total ore II</t>
  </si>
  <si>
    <t>total ore pe sem</t>
  </si>
  <si>
    <t>nr credite</t>
  </si>
  <si>
    <t>II.a)</t>
  </si>
  <si>
    <t>II.b)</t>
  </si>
  <si>
    <t>II.c)</t>
  </si>
  <si>
    <t>II.d)</t>
  </si>
  <si>
    <t>Elaborarea unui plan de dezvoltare a carierei pe termen mediu și lung utilizând surse
 și instrumente diversificate de documentare.</t>
  </si>
  <si>
    <t>CT3. 
Utilizarea unor practici educative eficiente de învăţare pe tot 
parcursul vieţii, în vederea formării şi dezvoltării profesionale continue şi adaptării competenţelor profesionale la dinamica contextului profesional şi social</t>
  </si>
  <si>
    <t>8. Conştientizarea nevoii de formare continuă; utilizarea eficientă a resurselor şi tehnicilor de învăţare, pentru dezvoltarea personală şi profesională</t>
  </si>
  <si>
    <t>Elaborarea unui proiect educațional, cu specificarea rolurilor fiecărui membru
 al echipei de lucru</t>
  </si>
  <si>
    <t xml:space="preserve">CT2. 
Dezvoltarea şi asumarea unor strategii de conducere şi relaţionare specifice rolurilor situate la diverse niveluri ierarhice din cadrul organizaţiei şcolare </t>
  </si>
  <si>
    <t>7. Familiarizarea cu rolurile şi activităţile specifice muncii în echipă şi distribuirea de sarcini pentru nivelurile subordonate</t>
  </si>
  <si>
    <t xml:space="preserve">Elaborarea unor proiecte, realizarea și evaluarea activităților de management al insituţiilor şi grupurilor şcolare </t>
  </si>
  <si>
    <t>CT1. 
Aplicarea valorilor, principiilor şi a normelor de deontologie
profesională specifice managementului instituţiilor educaţionale</t>
  </si>
  <si>
    <t>6. Executarea responsabilă a sarcinilor profesionale în condiţii de autonomie restrânsă şi asistenţă calificată</t>
  </si>
  <si>
    <t>Standarde minimale de performanță pentru evaluarea competenței</t>
  </si>
  <si>
    <t>COMPETENŢE TRANSVERSALE</t>
  </si>
  <si>
    <t>Desciptori de nivel ai
 competențelor transversale**</t>
  </si>
  <si>
    <t xml:space="preserve">Elaborarea unui memoriu profesional/ raport scris asupra unei teme date și argumentarea alegerii metodelor și instrumentelor de lucru. </t>
  </si>
  <si>
    <t xml:space="preserve">Elaborarea unui plan de management al carierei profesionale sau al dezvoltării instituţionale, incluzând strategii specifice de asigurare a succesului. </t>
  </si>
  <si>
    <t xml:space="preserve">Analiza unor situații de parteneriat şi relaţionare externă a instituţiei şcolare  și elaborarea unor decizii manageriale în raport cu posibilele avantaje şi limite ale acestora. </t>
  </si>
  <si>
    <t>Elaborarea și aplicarea a unor instrumente de evaluare pentru evaluarea proceselor insituţionale, grupale sau individuale, interpretarea rezultatelor și argumentarea alegerii metodelor, tehnicilor și instrumentelor utilizate.</t>
  </si>
  <si>
    <t>Implementarea unor secvenţe acţionale la nivelul unui grup sau al unei organizaţii activități instructiv- educative care utilizând strategii și resurse adecvate modificării unor contexte educaționale variate.</t>
  </si>
  <si>
    <t>Elaborarea unui proiect educațional utilizând conceptele, teoriile, paradigmele, modelele instructuv- educative, principiile și metodele specifice managementului instituţiilor educative şi al grupurilor de elevi.</t>
  </si>
  <si>
    <t>Standarde minimale de performanță pentru evaluarea competenței:</t>
  </si>
  <si>
    <t>C6.5 Elaborarea unor planuri de analiză și aplicare a unor descoperiri din cercetarea în domeniul managementului educațional în activitatea profesională.</t>
  </si>
  <si>
    <t xml:space="preserve">C5.5 Elaborarea de proiecte de management al carierei şi/sau dezvoltarea performanţelor instituţionale în vederea dezvoltării unui traseu de succes.  </t>
  </si>
  <si>
    <t>C3.5 Elaborarea unor proiecte educaţionale sau instituţionale în vederea dezvoltării de parteneriate și de utilizare a resurselor existente în diferite contexte precizate.</t>
  </si>
  <si>
    <t>C3.5 Elaborarea unor modele de înregistrare a rezultatelor evaluărilor, în funcție de obiective, specificul instituţiei sau grupului, tipul de proiect implementat.</t>
  </si>
  <si>
    <t>C2.5 Elaborarea de micro- proiecte de cercetare - acțiune în domeniul managementului instituţional şi al grupului.</t>
  </si>
  <si>
    <t>C1.5 Conceperea unor noi modele de proiectare a activităților de management şcolar și/ saual grupului de elevi.</t>
  </si>
  <si>
    <t>5. Elaborarea de proiecte profesionale cu utilizarea unor principii şi metode consacrate în domeniu</t>
  </si>
  <si>
    <t>C6.4 Adoptarea unei abordări interogative și reflexive privind managementul educaţional și angajarea în pregătirea profesională și activitatea de cercetare.</t>
  </si>
  <si>
    <t xml:space="preserve">C5.4 Aplicarea metodelor şi instrumentelor de evaluare a succesului profesional şi a performanţelor instituţionale în vederea dezvoltării unui management eficient şi flexibil.  </t>
  </si>
  <si>
    <t>C4.4 Utilizarea documentelor legislative ale școlii/ grădiniței ca suport pentru luarea unor decizii manageriale în diferite contexte educaționale.</t>
  </si>
  <si>
    <t>C3.4 Utilizarea informațiilor obținute din evaluări pentru o autoanaliză critică a propriei activități și pentru continua ameliorare a acesteia.</t>
  </si>
  <si>
    <t xml:space="preserve">C2.4 Evaluarea și justificarea aplicării unor strategii de management instituţional şi al grupului prin determinarea  impactului lor asupra insituţiei şi prin raportare la standarde și obiective menţionate în proiecte sau programe. </t>
  </si>
  <si>
    <t xml:space="preserve">C1.4 Raportarea la norme, standarde și obiective specifice managementului insitutţional sau al grupului în analiza și evaluarea proceselor, programelor sau dinamicii grupurilor. </t>
  </si>
  <si>
    <t>4. Utilizarea adecvată de criterii şi metode standard de evaluare, pentru a aprecia calitatea, meritele şi limitele unor procese, programe, proiecte, concepte, metode şi teorii</t>
  </si>
  <si>
    <t>C6.3 Aplicarea unor metode științifice specifice în desfășurarea unor cercetări empirice asupra problemelor specifice managementului educațional.</t>
  </si>
  <si>
    <t xml:space="preserve">C5.3 Formularea unor demersuri aplicative pentru rezolvarea unor probleme specifice managementului carierei şi al insituţiilor educative.  </t>
  </si>
  <si>
    <t xml:space="preserve">C4.3 Aplicarea unor strategii de dezvoltare a unor parteneriate şi relaţii cu mediul extern instituţiei, în scopul valorificării resurselor şi eficientizării activităţii instituţiei . </t>
  </si>
  <si>
    <t xml:space="preserve">C3.3 Aplicarea principiilor, funcțiilor și scopurilor evaluării, precum și a metodelor și instrumentelor de evaluare potrivite cu specificul insituţiei, grupului sau programului propus. </t>
  </si>
  <si>
    <t xml:space="preserve">C2.3 Identificarea și utilizarea strategiilor de management instituţional şi de dinamică a grupului care să asigure funcţionarea eficientă a organizaţiei şcoalre şi evoluţia pozitivă a grupurilor. </t>
  </si>
  <si>
    <t>C1.3 Adaptarea și aplicarea rezolutivă a strategiilor de management educativ în proiectarea eficientă a activităților organizaţionale şi didactice.</t>
  </si>
  <si>
    <t>3. Aplicarea unor principii şi metode de bază pentru rezolvarea de probleme bine definite, tipice domeniului, în condiţii de asistenţă calificată</t>
  </si>
  <si>
    <t>ABILITĂŢI</t>
  </si>
  <si>
    <t xml:space="preserve">C6.2 Analizarea, interpretarea și explicarea conceptelor, proceselor, situațiilor din domeniul practicii profesionale. </t>
  </si>
  <si>
    <t>C5.2 Explicarea și interpretarea unor practici anti-discriminatorii cu privire la gen, orientare sexuală, rasă, dizabilități, vârstă, religie și cultură în perspectiva managementului insituţiei şcolare şi a grupului.</t>
  </si>
  <si>
    <t xml:space="preserve">C4.2 Interpretarea conceptelor specifice managementului instituţiei educaţionale în evaluarea și explicarea avantajelor și limitelor proiectării unor relaţii cu alte medii externe instituţiei.  </t>
  </si>
  <si>
    <t>C3.2 Interpretarea și explicarea rezultatelor evaluării obținute în urma utilizării unei game largi de metode de evaluare.</t>
  </si>
  <si>
    <t>C2.2 Interpretarea sistemului conceptual specific managementului educaţional  din perspectiva şcolii ca subsistem social.</t>
  </si>
  <si>
    <t xml:space="preserve">C1.2 Analiza, interpretarea, corelarea intra/interdisciplinară și aplicarea cunoștințelor specifice managementului insituţiilor şcolare. </t>
  </si>
  <si>
    <t>2. Utilizarea cunoştinţelor de bază pentru explicarea şi interpretarea unor variate tipuri de concepte, situaţii, proiecte etc. asociate domeniului</t>
  </si>
  <si>
    <r>
      <rPr>
        <b/>
        <sz val="8"/>
        <color indexed="8"/>
        <rFont val="Calibri"/>
        <family val="2"/>
      </rPr>
      <t>C6.1</t>
    </r>
    <r>
      <rPr>
        <sz val="8"/>
        <color indexed="8"/>
        <rFont val="Calibri"/>
        <family val="2"/>
      </rPr>
      <t xml:space="preserve"> Descrierea/ utilizarea metodelor de investigație sistematică a managementului instituţiilor educative în scopul realizării unor studii și analize.</t>
    </r>
  </si>
  <si>
    <r>
      <rPr>
        <b/>
        <sz val="8"/>
        <color indexed="8"/>
        <rFont val="Calibri"/>
        <family val="2"/>
      </rPr>
      <t>C5.1</t>
    </r>
    <r>
      <rPr>
        <sz val="8"/>
        <color indexed="8"/>
        <rFont val="Calibri"/>
        <family val="2"/>
      </rPr>
      <t xml:space="preserve"> Identificarea variabilelor individuale şi instituţionale care intervin în dezvoltarea carierei şi în evoluţia performanţelor instituţionale. </t>
    </r>
  </si>
  <si>
    <r>
      <rPr>
        <b/>
        <sz val="8"/>
        <color indexed="8"/>
        <rFont val="Calibri"/>
        <family val="2"/>
      </rPr>
      <t>C4.1</t>
    </r>
    <r>
      <rPr>
        <sz val="8"/>
        <color indexed="8"/>
        <rFont val="Calibri"/>
        <family val="2"/>
      </rPr>
      <t xml:space="preserve"> Abordarea managerială sistemică a procesului de învățământ, a rolurilor manageriale ale cadrelor didactice; identificarea diverselor tipuri de relaţii externe cu potenţial de resursă de dezvoltare pentru instituţia educațională. </t>
    </r>
  </si>
  <si>
    <r>
      <rPr>
        <b/>
        <sz val="8"/>
        <color indexed="8"/>
        <rFont val="Calibri"/>
        <family val="2"/>
      </rPr>
      <t>C3.1</t>
    </r>
    <r>
      <rPr>
        <sz val="8"/>
        <color indexed="8"/>
        <rFont val="Calibri"/>
        <family val="2"/>
      </rPr>
      <t xml:space="preserve"> Înregistrarea și raportarea într-un mod eficient a rezultatelor evaluării programelor/activităţilor de management al organizaţiei sau grupului şcolar prin raportare la obiectivele propuse.</t>
    </r>
  </si>
  <si>
    <r>
      <rPr>
        <b/>
        <sz val="8"/>
        <color indexed="8"/>
        <rFont val="Calibri"/>
        <family val="2"/>
      </rPr>
      <t>C2.1</t>
    </r>
    <r>
      <rPr>
        <sz val="8"/>
        <color indexed="8"/>
        <rFont val="Calibri"/>
        <family val="2"/>
      </rPr>
      <t xml:space="preserve"> Prelucarea și utilizarea cunoștințelor psihopedagogice din domeniul managementului educațional în practica strategică.</t>
    </r>
  </si>
  <si>
    <r>
      <rPr>
        <b/>
        <sz val="8"/>
        <color indexed="8"/>
        <rFont val="Calibri"/>
        <family val="2"/>
      </rPr>
      <t>C1.1</t>
    </r>
    <r>
      <rPr>
        <sz val="8"/>
        <color indexed="8"/>
        <rFont val="Calibri"/>
        <family val="2"/>
      </rPr>
      <t xml:space="preserve"> Dezvoltarea unui sistem conceptual specific managementului şcolar și a unei viziuni generale şi adaptabile asupra funcţionării insituţiilor educaţionale.</t>
    </r>
  </si>
  <si>
    <t>1. Cunoaşterea, înţelegerea conceptelor, teoriilor şi metodelor de bază ale domeniului şi ale ariei de specializare; utilizarea lor adecvată în comunicarea profesională</t>
  </si>
  <si>
    <t>CUNOŞTINŢE</t>
  </si>
  <si>
    <t>C6. Elaborarea de analize, studii şi cercetări şi valorificarea acestora în practica profesională</t>
  </si>
  <si>
    <t xml:space="preserve">C5. Managementul carierei şi dezvoltarea performanţelor instituţionale </t>
  </si>
  <si>
    <t>C4. Managementul relaţiilor externe ale organizaţiei şcolare</t>
  </si>
  <si>
    <t xml:space="preserve">C3. Evaluarea programelor/activităţilor de management al organizaţiei şcolare şi al grupurilor educaţionale  </t>
  </si>
  <si>
    <t xml:space="preserve">C2. Implementarea /realizarea programelor/activităţilor de management al organizaţiei şcolare şi al grupurilor educaţionale </t>
  </si>
  <si>
    <t xml:space="preserve">C1. Proiectarea programelor/ activităţilor de management al organizaţiei şcolare şi al grupurilor educaţionale </t>
  </si>
  <si>
    <t>COMPETENŢE PROFESIONALE 
DESCRIPTORI DE NIVEL</t>
  </si>
  <si>
    <t>Consiliere individuala si de grup în instituţii educative</t>
  </si>
  <si>
    <t>Limba engleză în limbajul educațional</t>
  </si>
  <si>
    <t>Forma de învăţământ: cu frecvenţă</t>
  </si>
  <si>
    <t>DIRECTOR DEPARTAMENT,</t>
  </si>
  <si>
    <t>DIRECTOR DEPARTAMENT</t>
  </si>
  <si>
    <t>RESPONSABIL PROGRAM,</t>
  </si>
  <si>
    <t>Conf.univ.dr. Maria-Doina SCHIPOR</t>
  </si>
  <si>
    <t>Forma de învăţământ:  cu frecvenţă</t>
  </si>
  <si>
    <t>1E+1C</t>
  </si>
  <si>
    <t>Cod disciplină USV.FSE.M.CD.</t>
  </si>
  <si>
    <t>Psihopedagogia adolescenţilor, tinerilor şi adulţilor</t>
  </si>
  <si>
    <t>Comunicare educaţională</t>
  </si>
  <si>
    <t>Consiliere şi orientare</t>
  </si>
  <si>
    <t>Educaţie integrată</t>
  </si>
  <si>
    <t>Metodologia cercetării educaţionale</t>
  </si>
  <si>
    <t>Proiectarea şi managementul programelor educaţionale</t>
  </si>
  <si>
    <t>Didactica domeniului şi dezvoltări în didactica specialităţii (învăţământ liceal, postliceal, universitar)</t>
  </si>
  <si>
    <t>2E+1C</t>
  </si>
  <si>
    <t>2E</t>
  </si>
  <si>
    <t>Practică pedagogică  (în învăţământul liceal, postliceal şi universitar)</t>
  </si>
  <si>
    <t xml:space="preserve"> Sociologia educaţiei</t>
  </si>
  <si>
    <t xml:space="preserve"> Managementul organizaţiei şcolare</t>
  </si>
  <si>
    <t xml:space="preserve"> Politici educaţionale</t>
  </si>
  <si>
    <t xml:space="preserve"> Doctrine pedagogice contemporane</t>
  </si>
  <si>
    <t xml:space="preserve"> Educaţie interculturală</t>
  </si>
  <si>
    <t>Structura anului universitar</t>
  </si>
  <si>
    <t>Nr. săptămâni</t>
  </si>
  <si>
    <t xml:space="preserve"> Nr.ore fizice 
pe săptămână*</t>
  </si>
  <si>
    <t>Anul de studii</t>
  </si>
  <si>
    <t>*Discipline obligatorii + opţionale</t>
  </si>
  <si>
    <t xml:space="preserve">                                  BILANŢ</t>
  </si>
  <si>
    <r>
      <t xml:space="preserve">                                                       </t>
    </r>
    <r>
      <rPr>
        <b/>
        <sz val="10"/>
        <rFont val="Times New Roman"/>
        <family val="1"/>
      </rPr>
      <t>TOTAL</t>
    </r>
  </si>
  <si>
    <t>Departamentul de Ştinţe ale educaţiei</t>
  </si>
  <si>
    <t>DAP.01.01</t>
  </si>
  <si>
    <t>DAP.01.02</t>
  </si>
  <si>
    <t>DAP.01.03</t>
  </si>
  <si>
    <t>DSI.01.08</t>
  </si>
  <si>
    <t>DAP.01.11</t>
  </si>
  <si>
    <t>DSI.03.01</t>
  </si>
  <si>
    <t>DAP.03.02</t>
  </si>
  <si>
    <t>DSI.04.06</t>
  </si>
  <si>
    <t>DSI.04.07</t>
  </si>
  <si>
    <t>DAP.03.10</t>
  </si>
  <si>
    <t>DAP.04.12</t>
  </si>
  <si>
    <t>DSI.01.17</t>
  </si>
  <si>
    <t>DSI.01.18</t>
  </si>
  <si>
    <t>DSI.01.19</t>
  </si>
  <si>
    <t>DSI.01.20</t>
  </si>
  <si>
    <t>DSI.01.21</t>
  </si>
  <si>
    <t>DSI.03.15</t>
  </si>
  <si>
    <t>DSI.03.16</t>
  </si>
  <si>
    <t>DSI.03.17</t>
  </si>
  <si>
    <t>DSI.03.18</t>
  </si>
  <si>
    <t>Sociologia emoțiilor</t>
  </si>
  <si>
    <t>aplicatii</t>
  </si>
  <si>
    <t>exam</t>
  </si>
  <si>
    <t>Practică de specialitate</t>
  </si>
  <si>
    <t>1C</t>
  </si>
  <si>
    <t>Ore conventionale platite (fara practica)</t>
  </si>
  <si>
    <t>Ore conventionale totale</t>
  </si>
  <si>
    <t>Conf.univ.dr. Aurora Adina COLOMEISCHI</t>
  </si>
  <si>
    <t>DAP.01.10</t>
  </si>
  <si>
    <t>DAP.02.13</t>
  </si>
  <si>
    <t>DAP.02.14</t>
  </si>
  <si>
    <t>DSI.01.16</t>
  </si>
  <si>
    <t>4E+1C</t>
  </si>
  <si>
    <t>3E+3C</t>
  </si>
  <si>
    <t>Practică</t>
  </si>
  <si>
    <t>DAP.03.03</t>
  </si>
  <si>
    <t>DAP.03.04</t>
  </si>
  <si>
    <t>NUMĂR ORE APLICAȚII / ORE CURS</t>
  </si>
  <si>
    <t>Etica și integritate academică și profesională</t>
  </si>
  <si>
    <t>Managementul și consilierea carierei în domeniul educaţional</t>
  </si>
  <si>
    <t>Politici educaţionale</t>
  </si>
  <si>
    <t>Conf.univ.dr. Otilia CLIPA</t>
  </si>
  <si>
    <t>Valabil începând cu anul universitar: 2021/2023</t>
  </si>
  <si>
    <t>Limba franceză în limbajul educațional</t>
  </si>
  <si>
    <t>RECTOR,</t>
  </si>
  <si>
    <t>Prof. univ. dr. ing. Valentin POPA</t>
  </si>
  <si>
    <t xml:space="preserve">Psihologie organizațională. Leadership educational </t>
  </si>
  <si>
    <t>Educația și consilierea părinților</t>
  </si>
  <si>
    <t>1E</t>
  </si>
  <si>
    <t xml:space="preserve">2E+3C </t>
  </si>
  <si>
    <t>4E+2C</t>
  </si>
  <si>
    <t>DAP.03.05</t>
  </si>
  <si>
    <t>DSI.04.08</t>
  </si>
  <si>
    <t>DAP.04.09</t>
  </si>
  <si>
    <t>DAP.03.11</t>
  </si>
  <si>
    <t>DAP.04.13</t>
  </si>
  <si>
    <t>DAP.03.14</t>
  </si>
  <si>
    <t>DSI.03.19</t>
  </si>
  <si>
    <t>Ore conventionale practica</t>
  </si>
  <si>
    <t xml:space="preserve">Practică de cercetare pentru elaborarea disertaţiei </t>
  </si>
  <si>
    <t>Mentorat si coaching în educație</t>
  </si>
  <si>
    <t>Managementul instituțiilor educaționale</t>
  </si>
  <si>
    <t>Metodologia cercetării</t>
  </si>
  <si>
    <r>
      <rPr>
        <sz val="8"/>
        <rFont val="Arial"/>
        <family val="2"/>
      </rPr>
      <t>Managementul si gestiunea financiara a  proiectelor educaționale</t>
    </r>
    <r>
      <rPr>
        <sz val="8"/>
        <rFont val="Arial"/>
        <family val="2"/>
      </rPr>
      <t xml:space="preserve">. </t>
    </r>
  </si>
  <si>
    <t>Comunicare interpersonală și gestiunea grupului</t>
  </si>
  <si>
    <t>Scriere academică</t>
  </si>
  <si>
    <t>DAP.02.12</t>
  </si>
  <si>
    <t>DSI.01.15</t>
  </si>
  <si>
    <t>DSI.02.22</t>
  </si>
  <si>
    <t>DSi.02.23</t>
  </si>
  <si>
    <t>Managementul parteneriatelor educaționale</t>
  </si>
  <si>
    <t>DSI.01.09</t>
  </si>
  <si>
    <t>Tehnologii informaționale în managementul educațional</t>
  </si>
  <si>
    <t>Managementul calității</t>
  </si>
  <si>
    <t>4E</t>
  </si>
  <si>
    <t>DAP.01.04</t>
  </si>
  <si>
    <t>DSI.02.05</t>
  </si>
  <si>
    <t>DAP.02.06</t>
  </si>
  <si>
    <t>DSI.02.07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</si>
</sst>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0.000"/>
    <numFmt numFmtId="184" formatCode="0.0"/>
    <numFmt numFmtId="185" formatCode="0.0;[Red]0.0"/>
    <numFmt numFmtId="186" formatCode="0;[Red]0"/>
    <numFmt numFmtId="187" formatCode="0.0000"/>
    <numFmt numFmtId="188" formatCode="0.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</numFmts>
  <fonts count="6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Arial"/>
      <family val="2"/>
    </font>
    <font>
      <sz val="8"/>
      <color indexed="49"/>
      <name val="Arial"/>
      <family val="2"/>
    </font>
    <font>
      <sz val="8"/>
      <color indexed="10"/>
      <name val="Arial CE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0" borderId="2" applyNumberFormat="0" applyFill="0" applyAlignment="0" applyProtection="0"/>
    <xf numFmtId="170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7" borderId="3" applyNumberFormat="0" applyAlignment="0" applyProtection="0"/>
    <xf numFmtId="0" fontId="5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22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51" applyFont="1" applyBorder="1" applyAlignment="1">
      <alignment horizontal="center" vertical="center" wrapText="1"/>
      <protection/>
    </xf>
    <xf numFmtId="0" fontId="11" fillId="0" borderId="16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17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23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0" fontId="20" fillId="0" borderId="0" xfId="52" applyFont="1" applyAlignment="1">
      <alignment vertical="top"/>
      <protection/>
    </xf>
    <xf numFmtId="0" fontId="21" fillId="0" borderId="32" xfId="52" applyFont="1" applyBorder="1" applyAlignment="1">
      <alignment vertical="top" wrapText="1"/>
      <protection/>
    </xf>
    <xf numFmtId="0" fontId="21" fillId="0" borderId="33" xfId="52" applyFont="1" applyBorder="1" applyAlignment="1">
      <alignment vertical="top" wrapText="1"/>
      <protection/>
    </xf>
    <xf numFmtId="0" fontId="21" fillId="0" borderId="34" xfId="52" applyFont="1" applyFill="1" applyBorder="1" applyAlignment="1">
      <alignment vertical="top" wrapText="1"/>
      <protection/>
    </xf>
    <xf numFmtId="0" fontId="20" fillId="0" borderId="35" xfId="52" applyFont="1" applyBorder="1" applyAlignment="1">
      <alignment wrapText="1"/>
      <protection/>
    </xf>
    <xf numFmtId="0" fontId="20" fillId="0" borderId="0" xfId="52" applyFont="1" applyBorder="1" applyAlignment="1">
      <alignment wrapText="1"/>
      <protection/>
    </xf>
    <xf numFmtId="0" fontId="21" fillId="0" borderId="36" xfId="52" applyFont="1" applyBorder="1" applyAlignment="1">
      <alignment wrapText="1"/>
      <protection/>
    </xf>
    <xf numFmtId="0" fontId="20" fillId="0" borderId="37" xfId="52" applyFont="1" applyBorder="1" applyAlignment="1">
      <alignment vertical="top" wrapText="1"/>
      <protection/>
    </xf>
    <xf numFmtId="0" fontId="20" fillId="0" borderId="38" xfId="52" applyFont="1" applyBorder="1" applyAlignment="1">
      <alignment vertical="top" wrapText="1"/>
      <protection/>
    </xf>
    <xf numFmtId="0" fontId="20" fillId="0" borderId="39" xfId="52" applyFont="1" applyBorder="1" applyAlignment="1">
      <alignment vertical="top" wrapText="1"/>
      <protection/>
    </xf>
    <xf numFmtId="0" fontId="21" fillId="0" borderId="40" xfId="52" applyFont="1" applyBorder="1" applyAlignment="1">
      <alignment vertical="top" wrapText="1"/>
      <protection/>
    </xf>
    <xf numFmtId="0" fontId="20" fillId="0" borderId="41" xfId="52" applyFont="1" applyBorder="1" applyAlignment="1">
      <alignment vertical="top" wrapText="1"/>
      <protection/>
    </xf>
    <xf numFmtId="0" fontId="20" fillId="0" borderId="42" xfId="52" applyFont="1" applyBorder="1" applyAlignment="1">
      <alignment vertical="top" wrapText="1"/>
      <protection/>
    </xf>
    <xf numFmtId="0" fontId="20" fillId="0" borderId="43" xfId="52" applyFont="1" applyBorder="1" applyAlignment="1">
      <alignment vertical="top" wrapText="1"/>
      <protection/>
    </xf>
    <xf numFmtId="0" fontId="21" fillId="0" borderId="44" xfId="52" applyFont="1" applyBorder="1" applyAlignment="1">
      <alignment vertical="top" wrapText="1"/>
      <protection/>
    </xf>
    <xf numFmtId="0" fontId="20" fillId="0" borderId="18" xfId="52" applyFont="1" applyBorder="1" applyAlignment="1">
      <alignment vertical="top" wrapText="1"/>
      <protection/>
    </xf>
    <xf numFmtId="0" fontId="20" fillId="0" borderId="16" xfId="52" applyFont="1" applyBorder="1" applyAlignment="1">
      <alignment vertical="top" wrapText="1"/>
      <protection/>
    </xf>
    <xf numFmtId="0" fontId="20" fillId="0" borderId="21" xfId="52" applyFont="1" applyBorder="1" applyAlignment="1">
      <alignment vertical="top" wrapText="1"/>
      <protection/>
    </xf>
    <xf numFmtId="0" fontId="20" fillId="0" borderId="45" xfId="52" applyFont="1" applyBorder="1" applyAlignment="1">
      <alignment vertical="top" wrapText="1"/>
      <protection/>
    </xf>
    <xf numFmtId="0" fontId="20" fillId="0" borderId="13" xfId="52" applyFont="1" applyBorder="1" applyAlignment="1">
      <alignment vertical="top" wrapText="1"/>
      <protection/>
    </xf>
    <xf numFmtId="0" fontId="20" fillId="0" borderId="31" xfId="52" applyFont="1" applyBorder="1" applyAlignment="1">
      <alignment vertical="top" wrapText="1"/>
      <protection/>
    </xf>
    <xf numFmtId="0" fontId="21" fillId="0" borderId="46" xfId="52" applyFont="1" applyBorder="1" applyAlignment="1">
      <alignment vertical="top" wrapText="1"/>
      <protection/>
    </xf>
    <xf numFmtId="0" fontId="20" fillId="0" borderId="18" xfId="52" applyFont="1" applyBorder="1" applyAlignment="1">
      <alignment vertical="top" wrapText="1"/>
      <protection/>
    </xf>
    <xf numFmtId="0" fontId="20" fillId="0" borderId="16" xfId="52" applyFont="1" applyBorder="1" applyAlignment="1">
      <alignment vertical="top" wrapText="1"/>
      <protection/>
    </xf>
    <xf numFmtId="0" fontId="20" fillId="0" borderId="21" xfId="52" applyFont="1" applyBorder="1" applyAlignment="1">
      <alignment vertical="top" wrapText="1"/>
      <protection/>
    </xf>
    <xf numFmtId="0" fontId="21" fillId="0" borderId="47" xfId="52" applyFont="1" applyBorder="1" applyAlignment="1">
      <alignment vertical="top" wrapText="1"/>
      <protection/>
    </xf>
    <xf numFmtId="0" fontId="21" fillId="0" borderId="44" xfId="52" applyFont="1" applyBorder="1" applyAlignment="1">
      <alignment wrapText="1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0" fontId="1" fillId="0" borderId="5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vertical="center"/>
    </xf>
    <xf numFmtId="49" fontId="1" fillId="0" borderId="2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34" borderId="29" xfId="0" applyFont="1" applyFill="1" applyBorder="1" applyAlignment="1">
      <alignment vertical="center"/>
    </xf>
    <xf numFmtId="49" fontId="1" fillId="0" borderId="27" xfId="0" applyNumberFormat="1" applyFont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1" fillId="0" borderId="15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vertical="top" wrapText="1"/>
    </xf>
    <xf numFmtId="0" fontId="1" fillId="0" borderId="29" xfId="0" applyFont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9" fillId="0" borderId="0" xfId="0" applyFont="1" applyAlignment="1">
      <alignment/>
    </xf>
    <xf numFmtId="0" fontId="5" fillId="0" borderId="53" xfId="0" applyFont="1" applyBorder="1" applyAlignment="1">
      <alignment vertic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54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8" fillId="0" borderId="55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28" fillId="0" borderId="50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center" vertical="center"/>
    </xf>
    <xf numFmtId="0" fontId="29" fillId="0" borderId="28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justify" vertical="top" wrapText="1"/>
    </xf>
    <xf numFmtId="0" fontId="0" fillId="0" borderId="55" xfId="0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9" fillId="0" borderId="56" xfId="0" applyFont="1" applyBorder="1" applyAlignment="1">
      <alignment horizontal="right" vertical="top" wrapText="1"/>
    </xf>
    <xf numFmtId="0" fontId="5" fillId="0" borderId="57" xfId="0" applyFont="1" applyBorder="1" applyAlignment="1">
      <alignment horizontal="center" vertical="center"/>
    </xf>
    <xf numFmtId="2" fontId="29" fillId="0" borderId="58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28" fillId="0" borderId="59" xfId="0" applyFont="1" applyBorder="1" applyAlignment="1">
      <alignment horizontal="justify" vertical="top" wrapText="1"/>
    </xf>
    <xf numFmtId="0" fontId="0" fillId="0" borderId="59" xfId="0" applyFont="1" applyBorder="1" applyAlignment="1">
      <alignment/>
    </xf>
    <xf numFmtId="2" fontId="28" fillId="0" borderId="59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2" fontId="28" fillId="0" borderId="0" xfId="0" applyNumberFormat="1" applyFont="1" applyBorder="1" applyAlignment="1">
      <alignment horizontal="center" vertical="top" wrapText="1"/>
    </xf>
    <xf numFmtId="0" fontId="28" fillId="0" borderId="55" xfId="0" applyFont="1" applyBorder="1" applyAlignment="1">
      <alignment horizontal="center"/>
    </xf>
    <xf numFmtId="0" fontId="28" fillId="0" borderId="60" xfId="0" applyFont="1" applyBorder="1" applyAlignment="1">
      <alignment horizontal="left" vertical="center" wrapText="1"/>
    </xf>
    <xf numFmtId="2" fontId="28" fillId="0" borderId="54" xfId="0" applyNumberFormat="1" applyFont="1" applyBorder="1" applyAlignment="1">
      <alignment horizontal="center" vertical="top" wrapText="1"/>
    </xf>
    <xf numFmtId="0" fontId="28" fillId="0" borderId="54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22" xfId="0" applyFont="1" applyBorder="1" applyAlignment="1">
      <alignment horizontal="justify" vertical="top" wrapText="1"/>
    </xf>
    <xf numFmtId="0" fontId="28" fillId="0" borderId="22" xfId="0" applyFont="1" applyBorder="1" applyAlignment="1">
      <alignment horizontal="center" vertical="top" wrapText="1"/>
    </xf>
    <xf numFmtId="2" fontId="28" fillId="0" borderId="22" xfId="0" applyNumberFormat="1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57" xfId="0" applyBorder="1" applyAlignment="1">
      <alignment vertical="top"/>
    </xf>
    <xf numFmtId="0" fontId="28" fillId="0" borderId="57" xfId="0" applyFont="1" applyBorder="1" applyAlignment="1">
      <alignment wrapText="1"/>
    </xf>
    <xf numFmtId="0" fontId="5" fillId="0" borderId="57" xfId="0" applyFont="1" applyBorder="1" applyAlignment="1">
      <alignment horizontal="center" vertical="top"/>
    </xf>
    <xf numFmtId="0" fontId="12" fillId="0" borderId="57" xfId="0" applyFont="1" applyBorder="1" applyAlignment="1">
      <alignment vertical="top" wrapText="1"/>
    </xf>
    <xf numFmtId="2" fontId="12" fillId="0" borderId="57" xfId="0" applyNumberFormat="1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31" xfId="0" applyFont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9" fillId="0" borderId="70" xfId="0" applyFont="1" applyBorder="1" applyAlignment="1">
      <alignment horizontal="right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6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1" xfId="5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2" fontId="5" fillId="0" borderId="57" xfId="0" applyNumberFormat="1" applyFont="1" applyBorder="1" applyAlignment="1">
      <alignment horizontal="center" vertical="top"/>
    </xf>
    <xf numFmtId="2" fontId="5" fillId="0" borderId="72" xfId="0" applyNumberFormat="1" applyFont="1" applyBorder="1" applyAlignment="1">
      <alignment horizontal="center"/>
    </xf>
    <xf numFmtId="0" fontId="5" fillId="35" borderId="0" xfId="0" applyFont="1" applyFill="1" applyAlignment="1">
      <alignment vertical="top"/>
    </xf>
    <xf numFmtId="0" fontId="1" fillId="0" borderId="5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5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5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wrapText="1"/>
    </xf>
    <xf numFmtId="0" fontId="1" fillId="0" borderId="21" xfId="51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35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0" fillId="0" borderId="78" xfId="0" applyFont="1" applyBorder="1" applyAlignment="1">
      <alignment horizontal="center" vertical="center"/>
    </xf>
    <xf numFmtId="0" fontId="28" fillId="0" borderId="19" xfId="0" applyFont="1" applyBorder="1" applyAlignment="1">
      <alignment horizontal="justify" vertical="top" wrapText="1"/>
    </xf>
    <xf numFmtId="0" fontId="0" fillId="0" borderId="67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wrapText="1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59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7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4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28" fillId="0" borderId="50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top" wrapText="1"/>
    </xf>
    <xf numFmtId="0" fontId="28" fillId="0" borderId="55" xfId="0" applyFont="1" applyBorder="1" applyAlignment="1">
      <alignment horizontal="center" vertical="top" wrapText="1"/>
    </xf>
    <xf numFmtId="0" fontId="0" fillId="0" borderId="5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0" fillId="0" borderId="32" xfId="52" applyFont="1" applyBorder="1" applyAlignment="1">
      <alignment horizontal="left" vertical="top" wrapText="1"/>
      <protection/>
    </xf>
    <xf numFmtId="0" fontId="20" fillId="0" borderId="32" xfId="52" applyFont="1" applyBorder="1" applyAlignment="1">
      <alignment horizontal="left" vertical="top"/>
      <protection/>
    </xf>
    <xf numFmtId="0" fontId="20" fillId="0" borderId="32" xfId="52" applyFont="1" applyBorder="1" applyAlignment="1">
      <alignment vertical="top" wrapText="1"/>
      <protection/>
    </xf>
    <xf numFmtId="0" fontId="20" fillId="0" borderId="32" xfId="52" applyFont="1" applyBorder="1" applyAlignment="1">
      <alignment vertical="top"/>
      <protection/>
    </xf>
    <xf numFmtId="0" fontId="20" fillId="0" borderId="33" xfId="52" applyFont="1" applyBorder="1" applyAlignment="1">
      <alignment horizontal="left" vertical="top" wrapText="1"/>
      <protection/>
    </xf>
    <xf numFmtId="0" fontId="20" fillId="0" borderId="33" xfId="52" applyFont="1" applyBorder="1" applyAlignment="1">
      <alignment horizontal="left" vertical="top"/>
      <protection/>
    </xf>
    <xf numFmtId="0" fontId="20" fillId="0" borderId="88" xfId="52" applyFont="1" applyBorder="1" applyAlignment="1">
      <alignment vertical="top" wrapText="1"/>
      <protection/>
    </xf>
    <xf numFmtId="0" fontId="20" fillId="0" borderId="89" xfId="52" applyFont="1" applyBorder="1" applyAlignment="1">
      <alignment vertical="top"/>
      <protection/>
    </xf>
    <xf numFmtId="0" fontId="20" fillId="0" borderId="90" xfId="52" applyFont="1" applyBorder="1" applyAlignment="1">
      <alignment vertical="top"/>
      <protection/>
    </xf>
    <xf numFmtId="0" fontId="21" fillId="36" borderId="84" xfId="52" applyFont="1" applyFill="1" applyBorder="1" applyAlignment="1">
      <alignment horizontal="left"/>
      <protection/>
    </xf>
    <xf numFmtId="0" fontId="21" fillId="36" borderId="13" xfId="52" applyFont="1" applyFill="1" applyBorder="1" applyAlignment="1">
      <alignment horizontal="left"/>
      <protection/>
    </xf>
    <xf numFmtId="0" fontId="21" fillId="36" borderId="45" xfId="52" applyFont="1" applyFill="1" applyBorder="1" applyAlignment="1">
      <alignment horizontal="left"/>
      <protection/>
    </xf>
    <xf numFmtId="0" fontId="21" fillId="36" borderId="44" xfId="52" applyFont="1" applyFill="1" applyBorder="1" applyAlignment="1">
      <alignment horizontal="left"/>
      <protection/>
    </xf>
    <xf numFmtId="0" fontId="21" fillId="36" borderId="32" xfId="52" applyFont="1" applyFill="1" applyBorder="1" applyAlignment="1">
      <alignment horizontal="left"/>
      <protection/>
    </xf>
    <xf numFmtId="0" fontId="21" fillId="36" borderId="47" xfId="52" applyFont="1" applyFill="1" applyBorder="1" applyAlignment="1">
      <alignment horizontal="left"/>
      <protection/>
    </xf>
    <xf numFmtId="0" fontId="21" fillId="0" borderId="38" xfId="52" applyFont="1" applyFill="1" applyBorder="1" applyAlignment="1">
      <alignment horizontal="center" vertical="top"/>
      <protection/>
    </xf>
    <xf numFmtId="0" fontId="21" fillId="0" borderId="37" xfId="52" applyFont="1" applyFill="1" applyBorder="1" applyAlignment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urrency 2" xfId="42"/>
    <cellStyle name="Erona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3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A13" sqref="A13:D13"/>
    </sheetView>
  </sheetViews>
  <sheetFormatPr defaultColWidth="9.28125" defaultRowHeight="12.75"/>
  <cols>
    <col min="1" max="1" width="48.28125" style="49" customWidth="1"/>
    <col min="2" max="2" width="4.7109375" style="49" hidden="1" customWidth="1"/>
    <col min="3" max="3" width="9.28125" style="49" hidden="1" customWidth="1"/>
    <col min="4" max="4" width="36.00390625" style="49" customWidth="1"/>
    <col min="5" max="5" width="0.2890625" style="49" hidden="1" customWidth="1"/>
    <col min="6" max="11" width="9.28125" style="49" hidden="1" customWidth="1"/>
    <col min="12" max="16384" width="9.28125" style="49" customWidth="1"/>
  </cols>
  <sheetData>
    <row r="1" spans="1:4" ht="13.5">
      <c r="A1" s="348" t="s">
        <v>21</v>
      </c>
      <c r="B1" s="348"/>
      <c r="C1" s="348"/>
      <c r="D1" s="348"/>
    </row>
    <row r="2" spans="1:4" ht="13.5">
      <c r="A2" s="348" t="s">
        <v>56</v>
      </c>
      <c r="B2" s="348"/>
      <c r="C2" s="348"/>
      <c r="D2" s="348"/>
    </row>
    <row r="3" spans="1:4" ht="13.5">
      <c r="A3" s="50"/>
      <c r="B3" s="48"/>
      <c r="C3" s="48"/>
      <c r="D3" s="48"/>
    </row>
    <row r="4" spans="1:4" ht="13.5">
      <c r="A4" s="50"/>
      <c r="B4" s="48"/>
      <c r="C4" s="48"/>
      <c r="D4" s="48"/>
    </row>
    <row r="5" spans="1:4" ht="13.5">
      <c r="A5" s="50"/>
      <c r="B5" s="48"/>
      <c r="C5" s="48"/>
      <c r="D5" s="48"/>
    </row>
    <row r="6" spans="1:4" ht="18" customHeight="1">
      <c r="A6" s="349" t="s">
        <v>26</v>
      </c>
      <c r="B6" s="349"/>
      <c r="C6" s="349"/>
      <c r="D6" s="349"/>
    </row>
    <row r="7" spans="1:4" ht="14.25" customHeight="1">
      <c r="A7" s="47"/>
      <c r="B7" s="47"/>
      <c r="C7" s="47"/>
      <c r="D7" s="47"/>
    </row>
    <row r="8" spans="1:4" ht="13.5">
      <c r="A8" s="343"/>
      <c r="B8" s="343"/>
      <c r="C8" s="343"/>
      <c r="D8" s="343"/>
    </row>
    <row r="9" spans="1:4" ht="13.5">
      <c r="A9" s="343" t="s">
        <v>71</v>
      </c>
      <c r="B9" s="346"/>
      <c r="C9" s="346"/>
      <c r="D9" s="346"/>
    </row>
    <row r="10" spans="1:4" ht="13.5">
      <c r="A10" s="343" t="s">
        <v>61</v>
      </c>
      <c r="B10" s="343"/>
      <c r="C10" s="343"/>
      <c r="D10" s="343"/>
    </row>
    <row r="11" spans="1:4" ht="13.5">
      <c r="A11" s="343" t="s">
        <v>155</v>
      </c>
      <c r="B11" s="343"/>
      <c r="C11" s="343"/>
      <c r="D11" s="343"/>
    </row>
    <row r="12" spans="1:4" ht="13.5">
      <c r="A12" s="343" t="s">
        <v>57</v>
      </c>
      <c r="B12" s="343"/>
      <c r="C12" s="343"/>
      <c r="D12" s="343"/>
    </row>
    <row r="13" spans="1:4" ht="13.5">
      <c r="A13" s="345" t="s">
        <v>228</v>
      </c>
      <c r="B13" s="346"/>
      <c r="C13" s="346"/>
      <c r="D13" s="346"/>
    </row>
    <row r="14" spans="1:4" ht="13.5">
      <c r="A14" s="54"/>
      <c r="B14" s="51"/>
      <c r="C14" s="51"/>
      <c r="D14" s="51"/>
    </row>
    <row r="15" spans="1:4" ht="13.5">
      <c r="A15" s="134"/>
      <c r="B15" s="134"/>
      <c r="C15" s="134"/>
      <c r="D15" s="134"/>
    </row>
    <row r="16" spans="1:4" ht="15.75" customHeight="1">
      <c r="A16" s="135"/>
      <c r="B16" s="135"/>
      <c r="C16" s="135"/>
      <c r="D16" s="135"/>
    </row>
    <row r="17" spans="1:4" ht="13.5">
      <c r="A17" s="134"/>
      <c r="B17" s="134"/>
      <c r="C17" s="134"/>
      <c r="D17" s="134"/>
    </row>
    <row r="18" spans="1:4" ht="13.5">
      <c r="A18" s="134"/>
      <c r="B18" s="134"/>
      <c r="C18" s="134"/>
      <c r="D18" s="134"/>
    </row>
    <row r="19" spans="1:4" ht="13.5">
      <c r="A19" s="134"/>
      <c r="B19" s="134"/>
      <c r="C19" s="134"/>
      <c r="D19" s="134"/>
    </row>
    <row r="20" spans="1:4" ht="13.5">
      <c r="A20" s="135"/>
      <c r="B20" s="135"/>
      <c r="C20" s="135"/>
      <c r="D20" s="135"/>
    </row>
    <row r="21" spans="1:4" ht="13.5">
      <c r="A21" s="135"/>
      <c r="B21" s="135"/>
      <c r="C21" s="135"/>
      <c r="D21" s="135"/>
    </row>
    <row r="22" spans="1:4" ht="13.5">
      <c r="A22" s="134"/>
      <c r="B22" s="134"/>
      <c r="C22" s="134"/>
      <c r="D22" s="134"/>
    </row>
    <row r="23" spans="1:4" ht="13.5">
      <c r="A23" s="55"/>
      <c r="B23" s="55"/>
      <c r="C23" s="55"/>
      <c r="D23" s="55"/>
    </row>
    <row r="24" spans="1:4" ht="13.5">
      <c r="A24" s="55"/>
      <c r="B24" s="55"/>
      <c r="C24" s="55"/>
      <c r="D24" s="136"/>
    </row>
    <row r="25" spans="1:4" ht="25.5" customHeight="1">
      <c r="A25" s="55"/>
      <c r="B25" s="55"/>
      <c r="C25" s="55"/>
      <c r="D25" s="137"/>
    </row>
    <row r="26" spans="1:4" ht="13.5">
      <c r="A26" s="55"/>
      <c r="B26" s="55"/>
      <c r="C26" s="55"/>
      <c r="D26" s="136"/>
    </row>
    <row r="27" spans="1:4" ht="13.5">
      <c r="A27" s="55"/>
      <c r="B27" s="55"/>
      <c r="C27" s="55"/>
      <c r="D27" s="136"/>
    </row>
    <row r="28" spans="1:4" ht="13.5">
      <c r="A28" s="55"/>
      <c r="B28" s="55"/>
      <c r="C28" s="55"/>
      <c r="D28" s="55"/>
    </row>
    <row r="29" spans="1:4" ht="13.5">
      <c r="A29" s="55"/>
      <c r="B29" s="55"/>
      <c r="C29" s="55"/>
      <c r="D29" s="55"/>
    </row>
    <row r="30" spans="1:4" ht="13.5">
      <c r="A30" s="55"/>
      <c r="B30" s="55"/>
      <c r="C30" s="55"/>
      <c r="D30" s="55"/>
    </row>
    <row r="31" spans="1:4" ht="13.5">
      <c r="A31" s="138"/>
      <c r="B31" s="138"/>
      <c r="C31" s="138"/>
      <c r="D31" s="138"/>
    </row>
    <row r="32" spans="1:4" ht="13.5">
      <c r="A32" s="55"/>
      <c r="B32" s="55"/>
      <c r="C32" s="55"/>
      <c r="D32" s="55"/>
    </row>
    <row r="33" spans="1:4" ht="13.5">
      <c r="A33" s="136"/>
      <c r="B33" s="136"/>
      <c r="C33" s="136"/>
      <c r="D33" s="139"/>
    </row>
    <row r="34" spans="1:4" ht="13.5">
      <c r="A34" s="136"/>
      <c r="B34" s="136"/>
      <c r="C34" s="136"/>
      <c r="D34" s="140"/>
    </row>
    <row r="35" spans="1:17" ht="13.5">
      <c r="A35" s="347" t="s">
        <v>230</v>
      </c>
      <c r="B35" s="347"/>
      <c r="C35" s="347"/>
      <c r="D35" s="141" t="s">
        <v>15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3.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ht="13.5">
      <c r="A37" s="344" t="s">
        <v>231</v>
      </c>
      <c r="B37" s="344"/>
      <c r="C37" s="344"/>
      <c r="D37" s="326" t="s">
        <v>213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</row>
    <row r="38" spans="1:17" ht="13.5">
      <c r="A38"/>
      <c r="B38"/>
      <c r="C38" s="3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3.5">
      <c r="A39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</row>
    <row r="40" spans="1:17" ht="13.5">
      <c r="A40" s="141" t="s">
        <v>156</v>
      </c>
      <c r="B40" s="344" t="s">
        <v>157</v>
      </c>
      <c r="C40" s="344"/>
      <c r="D40" s="141" t="s">
        <v>158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</row>
    <row r="41" spans="1:4" ht="14.25" customHeight="1" hidden="1">
      <c r="A41"/>
      <c r="B41" s="344"/>
      <c r="C41" s="344"/>
      <c r="D41" s="3"/>
    </row>
    <row r="42" spans="1:4" ht="13.5">
      <c r="A42" s="135"/>
      <c r="B42" s="135"/>
      <c r="C42" s="135"/>
      <c r="D42" s="135"/>
    </row>
    <row r="43" spans="1:4" ht="13.5">
      <c r="A43" s="327" t="s">
        <v>227</v>
      </c>
      <c r="B43" s="143"/>
      <c r="C43" s="143"/>
      <c r="D43" s="327" t="s">
        <v>159</v>
      </c>
    </row>
    <row r="44" spans="1:4" ht="13.5">
      <c r="A44" s="135"/>
      <c r="B44" s="135"/>
      <c r="C44" s="135"/>
      <c r="D44" s="135"/>
    </row>
    <row r="45" spans="1:4" ht="13.5">
      <c r="A45" s="144"/>
      <c r="B45" s="144"/>
      <c r="C45" s="144"/>
      <c r="D45" s="144"/>
    </row>
    <row r="46" spans="1:4" ht="13.5">
      <c r="A46" s="144"/>
      <c r="B46" s="144"/>
      <c r="C46" s="144"/>
      <c r="D46" s="144"/>
    </row>
    <row r="47" spans="1:4" ht="13.5">
      <c r="A47" s="53"/>
      <c r="B47" s="56"/>
      <c r="C47" s="56"/>
      <c r="D47" s="53"/>
    </row>
    <row r="48" spans="1:4" ht="13.5">
      <c r="A48" s="53"/>
      <c r="B48" s="53"/>
      <c r="C48" s="53"/>
      <c r="D48" s="53"/>
    </row>
    <row r="49" spans="1:4" ht="13.5">
      <c r="A49" s="52"/>
      <c r="B49" s="52"/>
      <c r="C49" s="52"/>
      <c r="D49" s="52"/>
    </row>
  </sheetData>
  <sheetProtection/>
  <mergeCells count="13">
    <mergeCell ref="A1:D1"/>
    <mergeCell ref="A2:D2"/>
    <mergeCell ref="A6:D6"/>
    <mergeCell ref="A8:D8"/>
    <mergeCell ref="A9:D9"/>
    <mergeCell ref="A10:D10"/>
    <mergeCell ref="A11:D11"/>
    <mergeCell ref="A12:D12"/>
    <mergeCell ref="B41:C41"/>
    <mergeCell ref="A13:D13"/>
    <mergeCell ref="A35:C35"/>
    <mergeCell ref="A37:C37"/>
    <mergeCell ref="B40:C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"/>
  <sheetViews>
    <sheetView zoomScale="135" zoomScaleNormal="135" zoomScalePageLayoutView="0" workbookViewId="0" topLeftCell="A9">
      <selection activeCell="B17" sqref="B17"/>
    </sheetView>
  </sheetViews>
  <sheetFormatPr defaultColWidth="9.140625" defaultRowHeight="12.75"/>
  <cols>
    <col min="1" max="1" width="3.28125" style="0" customWidth="1"/>
    <col min="2" max="2" width="32.00390625" style="0" customWidth="1"/>
    <col min="3" max="3" width="11.28125" style="3" customWidth="1"/>
    <col min="4" max="4" width="2.7109375" style="0" customWidth="1"/>
    <col min="5" max="5" width="3.28125" style="0" customWidth="1"/>
    <col min="6" max="6" width="2.421875" style="0" customWidth="1"/>
    <col min="7" max="7" width="2.28125" style="0" customWidth="1"/>
    <col min="8" max="8" width="3.00390625" style="0" customWidth="1"/>
    <col min="9" max="9" width="4.7109375" style="0" customWidth="1"/>
    <col min="10" max="10" width="5.00390625" style="0" customWidth="1"/>
    <col min="11" max="11" width="2.7109375" style="0" customWidth="1"/>
    <col min="12" max="13" width="2.421875" style="0" customWidth="1"/>
    <col min="14" max="14" width="2.7109375" style="0" customWidth="1"/>
    <col min="15" max="15" width="2.57421875" style="0" customWidth="1"/>
    <col min="16" max="16" width="6.421875" style="0" customWidth="1"/>
    <col min="17" max="17" width="5.00390625" style="0" customWidth="1"/>
    <col min="18" max="19" width="9.28125" style="0" customWidth="1"/>
    <col min="20" max="22" width="9.28125" style="91" customWidth="1"/>
    <col min="23" max="23" width="32.7109375" style="0" customWidth="1"/>
    <col min="24" max="28" width="8.00390625" style="0" customWidth="1"/>
    <col min="29" max="29" width="10.00390625" style="0" customWidth="1"/>
    <col min="30" max="40" width="8.00390625" style="0" customWidth="1"/>
    <col min="41" max="41" width="10.28125" style="0" customWidth="1"/>
    <col min="42" max="42" width="15.7109375" style="0" customWidth="1"/>
    <col min="43" max="55" width="8.7109375" style="0" customWidth="1"/>
  </cols>
  <sheetData>
    <row r="1" spans="1:3" ht="12.75">
      <c r="A1" s="454" t="s">
        <v>21</v>
      </c>
      <c r="B1" s="454"/>
      <c r="C1" s="454"/>
    </row>
    <row r="2" spans="1:3" ht="12.75">
      <c r="A2" s="455" t="s">
        <v>56</v>
      </c>
      <c r="B2" s="455"/>
      <c r="C2" s="455"/>
    </row>
    <row r="3" spans="1:22" ht="15">
      <c r="A3" s="443" t="s">
        <v>20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19"/>
      <c r="R3" s="7"/>
      <c r="S3" s="7"/>
      <c r="T3" s="92"/>
      <c r="U3" s="92"/>
      <c r="V3" s="92"/>
    </row>
    <row r="4" spans="4:23" ht="12.75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3"/>
      <c r="S4" s="13"/>
      <c r="T4" s="93"/>
      <c r="U4" s="93"/>
      <c r="V4" s="93"/>
      <c r="W4" s="13"/>
    </row>
    <row r="5" spans="1:64" ht="12.75">
      <c r="A5" s="418" t="s">
        <v>71</v>
      </c>
      <c r="B5" s="418"/>
      <c r="C5" s="418"/>
      <c r="D5" s="418"/>
      <c r="E5" s="418"/>
      <c r="F5" s="418"/>
      <c r="G5" s="419"/>
      <c r="H5" s="419"/>
      <c r="I5" s="419"/>
      <c r="J5" s="36"/>
      <c r="K5" s="36"/>
      <c r="L5" s="14"/>
      <c r="M5" s="14"/>
      <c r="N5" s="14"/>
      <c r="O5" s="14"/>
      <c r="P5" s="14"/>
      <c r="Q5" s="14"/>
      <c r="R5" s="14"/>
      <c r="S5" s="14"/>
      <c r="T5" s="94"/>
      <c r="U5" s="94"/>
      <c r="V5" s="9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0"/>
      <c r="BJ5" s="10"/>
      <c r="BK5" s="9"/>
      <c r="BL5" s="9"/>
    </row>
    <row r="6" spans="1:23" ht="12.75">
      <c r="A6" s="456" t="s">
        <v>61</v>
      </c>
      <c r="B6" s="456"/>
      <c r="C6" s="456"/>
      <c r="D6" s="456"/>
      <c r="E6" s="456"/>
      <c r="F6" s="456"/>
      <c r="G6" s="17"/>
      <c r="H6" s="17"/>
      <c r="L6" s="8"/>
      <c r="M6" s="8"/>
      <c r="N6" s="8"/>
      <c r="O6" s="8"/>
      <c r="P6" s="8"/>
      <c r="Q6" s="8"/>
      <c r="R6" s="18"/>
      <c r="S6" s="18"/>
      <c r="T6" s="95"/>
      <c r="U6" s="95"/>
      <c r="V6" s="95"/>
      <c r="W6" s="13"/>
    </row>
    <row r="7" spans="1:23" ht="12.75">
      <c r="A7" s="454" t="s">
        <v>160</v>
      </c>
      <c r="B7" s="455"/>
      <c r="C7" s="455"/>
      <c r="D7" s="455"/>
      <c r="E7" s="455"/>
      <c r="F7" s="455"/>
      <c r="G7" s="8"/>
      <c r="H7" s="8"/>
      <c r="I7" s="8"/>
      <c r="J7" s="12"/>
      <c r="K7" s="12"/>
      <c r="L7" s="12"/>
      <c r="M7" s="12"/>
      <c r="N7" s="12"/>
      <c r="O7" s="12"/>
      <c r="P7" s="12"/>
      <c r="Q7" s="12"/>
      <c r="R7" s="5"/>
      <c r="S7" s="13"/>
      <c r="T7" s="93"/>
      <c r="U7" s="93"/>
      <c r="V7" s="93"/>
      <c r="W7" s="13"/>
    </row>
    <row r="8" spans="1:23" ht="12.75">
      <c r="A8" s="455" t="s">
        <v>57</v>
      </c>
      <c r="B8" s="455"/>
      <c r="C8" s="455"/>
      <c r="D8" s="455"/>
      <c r="E8" s="455"/>
      <c r="F8" s="45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93"/>
      <c r="U8" s="93"/>
      <c r="V8" s="93"/>
      <c r="W8" s="13"/>
    </row>
    <row r="9" spans="1:23" ht="12.75">
      <c r="A9" s="418" t="s">
        <v>228</v>
      </c>
      <c r="B9" s="418"/>
      <c r="C9" s="418"/>
      <c r="D9" s="418"/>
      <c r="E9" s="418"/>
      <c r="F9" s="418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94"/>
      <c r="U9" s="94"/>
      <c r="V9" s="94"/>
      <c r="W9" s="14"/>
    </row>
    <row r="10" spans="1:24" ht="18.75" customHeight="1" thickBot="1">
      <c r="A10" s="428" t="s">
        <v>5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X10" s="4"/>
    </row>
    <row r="11" spans="1:17" ht="13.5" customHeight="1">
      <c r="A11" s="444" t="s">
        <v>17</v>
      </c>
      <c r="B11" s="426" t="s">
        <v>6</v>
      </c>
      <c r="C11" s="444" t="s">
        <v>68</v>
      </c>
      <c r="D11" s="430" t="s">
        <v>7</v>
      </c>
      <c r="E11" s="431"/>
      <c r="F11" s="431"/>
      <c r="G11" s="431"/>
      <c r="H11" s="431"/>
      <c r="I11" s="431"/>
      <c r="J11" s="432"/>
      <c r="K11" s="430" t="s">
        <v>8</v>
      </c>
      <c r="L11" s="431"/>
      <c r="M11" s="431"/>
      <c r="N11" s="431"/>
      <c r="O11" s="431"/>
      <c r="P11" s="431"/>
      <c r="Q11" s="432"/>
    </row>
    <row r="12" spans="1:43" ht="12.75" customHeight="1">
      <c r="A12" s="445"/>
      <c r="B12" s="427"/>
      <c r="C12" s="445"/>
      <c r="D12" s="435" t="s">
        <v>9</v>
      </c>
      <c r="E12" s="433" t="s">
        <v>10</v>
      </c>
      <c r="F12" s="433" t="s">
        <v>11</v>
      </c>
      <c r="G12" s="433" t="s">
        <v>12</v>
      </c>
      <c r="H12" s="433" t="s">
        <v>34</v>
      </c>
      <c r="I12" s="438" t="s">
        <v>18</v>
      </c>
      <c r="J12" s="429" t="s">
        <v>19</v>
      </c>
      <c r="K12" s="435" t="s">
        <v>9</v>
      </c>
      <c r="L12" s="433" t="s">
        <v>10</v>
      </c>
      <c r="M12" s="433" t="s">
        <v>11</v>
      </c>
      <c r="N12" s="433" t="s">
        <v>12</v>
      </c>
      <c r="O12" s="433" t="s">
        <v>34</v>
      </c>
      <c r="P12" s="438" t="s">
        <v>18</v>
      </c>
      <c r="Q12" s="429" t="s">
        <v>19</v>
      </c>
      <c r="X12" s="459" t="s">
        <v>75</v>
      </c>
      <c r="Y12" s="459"/>
      <c r="Z12" s="459"/>
      <c r="AA12" s="459"/>
      <c r="AB12" s="459"/>
      <c r="AD12" s="459" t="s">
        <v>81</v>
      </c>
      <c r="AE12" s="459"/>
      <c r="AF12" s="459"/>
      <c r="AG12" s="459"/>
      <c r="AH12" s="459"/>
      <c r="AI12" s="460" t="s">
        <v>82</v>
      </c>
      <c r="AJ12" s="461"/>
      <c r="AK12" s="461"/>
      <c r="AL12" s="462"/>
      <c r="AM12" s="457" t="s">
        <v>4</v>
      </c>
      <c r="AN12" s="457" t="s">
        <v>66</v>
      </c>
      <c r="AO12" s="457" t="s">
        <v>83</v>
      </c>
      <c r="AP12" s="457" t="s">
        <v>84</v>
      </c>
      <c r="AQ12" s="457" t="s">
        <v>85</v>
      </c>
    </row>
    <row r="13" spans="1:60" ht="13.5" thickBot="1">
      <c r="A13" s="445"/>
      <c r="B13" s="427"/>
      <c r="C13" s="446"/>
      <c r="D13" s="436"/>
      <c r="E13" s="440"/>
      <c r="F13" s="434"/>
      <c r="G13" s="434"/>
      <c r="H13" s="434"/>
      <c r="I13" s="439"/>
      <c r="J13" s="389"/>
      <c r="K13" s="436"/>
      <c r="L13" s="434"/>
      <c r="M13" s="440"/>
      <c r="N13" s="434"/>
      <c r="O13" s="434"/>
      <c r="P13" s="439"/>
      <c r="Q13" s="389"/>
      <c r="T13" s="91" t="s">
        <v>208</v>
      </c>
      <c r="U13" s="91" t="s">
        <v>77</v>
      </c>
      <c r="V13" s="91" t="s">
        <v>207</v>
      </c>
      <c r="X13" s="90" t="s">
        <v>76</v>
      </c>
      <c r="Y13" s="90" t="s">
        <v>77</v>
      </c>
      <c r="Z13" s="90" t="s">
        <v>78</v>
      </c>
      <c r="AA13" s="90" t="s">
        <v>79</v>
      </c>
      <c r="AB13" s="90" t="s">
        <v>80</v>
      </c>
      <c r="AC13" s="7" t="s">
        <v>74</v>
      </c>
      <c r="AD13" s="90" t="s">
        <v>76</v>
      </c>
      <c r="AE13" s="90" t="s">
        <v>77</v>
      </c>
      <c r="AF13" s="90" t="s">
        <v>78</v>
      </c>
      <c r="AG13" s="90" t="s">
        <v>79</v>
      </c>
      <c r="AH13" s="90" t="s">
        <v>80</v>
      </c>
      <c r="AI13" s="90" t="s">
        <v>86</v>
      </c>
      <c r="AJ13" s="90" t="s">
        <v>87</v>
      </c>
      <c r="AK13" s="90" t="s">
        <v>88</v>
      </c>
      <c r="AL13" s="90" t="s">
        <v>89</v>
      </c>
      <c r="AM13" s="458"/>
      <c r="AN13" s="458"/>
      <c r="AO13" s="458"/>
      <c r="AP13" s="458"/>
      <c r="AQ13" s="4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</row>
    <row r="14" spans="1:43" ht="12.75">
      <c r="A14" s="279">
        <v>1</v>
      </c>
      <c r="B14" s="282" t="s">
        <v>226</v>
      </c>
      <c r="C14" s="284" t="s">
        <v>186</v>
      </c>
      <c r="D14" s="63">
        <v>1</v>
      </c>
      <c r="E14" s="156">
        <v>1</v>
      </c>
      <c r="F14" s="64"/>
      <c r="G14" s="64"/>
      <c r="H14" s="64"/>
      <c r="I14" s="64" t="s">
        <v>58</v>
      </c>
      <c r="J14" s="65">
        <v>7</v>
      </c>
      <c r="K14" s="43"/>
      <c r="L14" s="64"/>
      <c r="M14" s="64"/>
      <c r="N14" s="64"/>
      <c r="O14" s="64"/>
      <c r="P14" s="64"/>
      <c r="Q14" s="65"/>
      <c r="T14" s="91" t="str">
        <f aca="true" t="shared" si="0" ref="T14:T20">CONCATENATE(I14,P14)</f>
        <v>E</v>
      </c>
      <c r="U14" s="91">
        <f aca="true" t="shared" si="1" ref="U14:U20">D14+K14</f>
        <v>1</v>
      </c>
      <c r="V14" s="91">
        <f aca="true" t="shared" si="2" ref="V14:V20">SUM(E14:G14)+SUM(L14:N14)</f>
        <v>1</v>
      </c>
      <c r="W14" t="str">
        <f>B14</f>
        <v>Politici educaţionale</v>
      </c>
      <c r="X14" s="16">
        <f aca="true" t="shared" si="3" ref="X14:X20">SUM(D14:G14)+SUM(K14:N14)</f>
        <v>2</v>
      </c>
      <c r="Y14">
        <f aca="true" t="shared" si="4" ref="Y14:AB20">D14+K14</f>
        <v>1</v>
      </c>
      <c r="Z14">
        <f t="shared" si="4"/>
        <v>1</v>
      </c>
      <c r="AA14">
        <f t="shared" si="4"/>
        <v>0</v>
      </c>
      <c r="AB14">
        <f t="shared" si="4"/>
        <v>0</v>
      </c>
      <c r="AC14">
        <f aca="true" t="shared" si="5" ref="AC14:AC20">SUM(Z14:AB14)</f>
        <v>1</v>
      </c>
      <c r="AD14">
        <f aca="true" t="shared" si="6" ref="AD14:AH20">X14*14</f>
        <v>28</v>
      </c>
      <c r="AE14">
        <f t="shared" si="6"/>
        <v>14</v>
      </c>
      <c r="AF14">
        <f t="shared" si="6"/>
        <v>14</v>
      </c>
      <c r="AG14">
        <f t="shared" si="6"/>
        <v>0</v>
      </c>
      <c r="AH14">
        <f t="shared" si="6"/>
        <v>0</v>
      </c>
      <c r="AI14">
        <f aca="true" t="shared" si="7" ref="AI14:AI20">ROUND((AO14-AL14)*50/100,0)</f>
        <v>69</v>
      </c>
      <c r="AJ14">
        <f aca="true" t="shared" si="8" ref="AJ14:AJ20">ROUND((AO14-AL14)*20/100,0)</f>
        <v>27</v>
      </c>
      <c r="AK14">
        <f aca="true" t="shared" si="9" ref="AK14:AK20">AO14-AI14-AJ14-AL14</f>
        <v>41</v>
      </c>
      <c r="AL14">
        <f aca="true" t="shared" si="10" ref="AL14:AL20">AQ14</f>
        <v>7</v>
      </c>
      <c r="AM14">
        <v>3</v>
      </c>
      <c r="AN14">
        <v>0</v>
      </c>
      <c r="AO14">
        <f aca="true" t="shared" si="11" ref="AO14:AO20">AP14-AD14-AM14-AN14</f>
        <v>144</v>
      </c>
      <c r="AP14">
        <f aca="true" t="shared" si="12" ref="AP14:AP20">AQ14*25</f>
        <v>175</v>
      </c>
      <c r="AQ14">
        <f aca="true" t="shared" si="13" ref="AQ14:AQ20">J14+Q14</f>
        <v>7</v>
      </c>
    </row>
    <row r="15" spans="1:43" ht="12.75">
      <c r="A15" s="280">
        <v>2</v>
      </c>
      <c r="B15" s="337" t="s">
        <v>247</v>
      </c>
      <c r="C15" s="285" t="s">
        <v>187</v>
      </c>
      <c r="D15" s="45">
        <v>2</v>
      </c>
      <c r="E15" s="60">
        <v>2</v>
      </c>
      <c r="F15" s="60"/>
      <c r="G15" s="60"/>
      <c r="H15" s="60"/>
      <c r="I15" s="60" t="s">
        <v>58</v>
      </c>
      <c r="J15" s="46">
        <v>7</v>
      </c>
      <c r="K15" s="44"/>
      <c r="L15" s="60"/>
      <c r="M15" s="60"/>
      <c r="N15" s="60"/>
      <c r="O15" s="60"/>
      <c r="P15" s="60"/>
      <c r="Q15" s="46"/>
      <c r="T15" s="91" t="str">
        <f t="shared" si="0"/>
        <v>E</v>
      </c>
      <c r="U15" s="91">
        <f t="shared" si="1"/>
        <v>2</v>
      </c>
      <c r="V15" s="91">
        <f t="shared" si="2"/>
        <v>2</v>
      </c>
      <c r="W15" t="str">
        <f aca="true" t="shared" si="14" ref="W15:W33">B15</f>
        <v>Managementul instituțiilor educaționale</v>
      </c>
      <c r="X15" s="16">
        <f t="shared" si="3"/>
        <v>4</v>
      </c>
      <c r="Y15">
        <f t="shared" si="4"/>
        <v>2</v>
      </c>
      <c r="Z15">
        <f t="shared" si="4"/>
        <v>2</v>
      </c>
      <c r="AA15">
        <f t="shared" si="4"/>
        <v>0</v>
      </c>
      <c r="AB15">
        <f t="shared" si="4"/>
        <v>0</v>
      </c>
      <c r="AC15">
        <f t="shared" si="5"/>
        <v>2</v>
      </c>
      <c r="AD15">
        <f t="shared" si="6"/>
        <v>56</v>
      </c>
      <c r="AE15">
        <f t="shared" si="6"/>
        <v>28</v>
      </c>
      <c r="AF15">
        <f t="shared" si="6"/>
        <v>28</v>
      </c>
      <c r="AG15">
        <f t="shared" si="6"/>
        <v>0</v>
      </c>
      <c r="AH15">
        <f t="shared" si="6"/>
        <v>0</v>
      </c>
      <c r="AI15">
        <f t="shared" si="7"/>
        <v>55</v>
      </c>
      <c r="AJ15">
        <f t="shared" si="8"/>
        <v>22</v>
      </c>
      <c r="AK15">
        <f t="shared" si="9"/>
        <v>32</v>
      </c>
      <c r="AL15">
        <f t="shared" si="10"/>
        <v>7</v>
      </c>
      <c r="AM15">
        <v>3</v>
      </c>
      <c r="AN15">
        <v>0</v>
      </c>
      <c r="AO15">
        <f t="shared" si="11"/>
        <v>116</v>
      </c>
      <c r="AP15">
        <f t="shared" si="12"/>
        <v>175</v>
      </c>
      <c r="AQ15">
        <f t="shared" si="13"/>
        <v>7</v>
      </c>
    </row>
    <row r="16" spans="1:43" ht="12.75">
      <c r="A16" s="280">
        <v>3</v>
      </c>
      <c r="B16" s="337" t="s">
        <v>233</v>
      </c>
      <c r="C16" s="285" t="s">
        <v>188</v>
      </c>
      <c r="D16" s="45">
        <v>1</v>
      </c>
      <c r="E16" s="298">
        <v>1</v>
      </c>
      <c r="F16" s="60"/>
      <c r="G16" s="60"/>
      <c r="H16" s="60"/>
      <c r="I16" s="60" t="s">
        <v>58</v>
      </c>
      <c r="J16" s="46">
        <v>7</v>
      </c>
      <c r="K16" s="44"/>
      <c r="L16" s="60"/>
      <c r="M16" s="60"/>
      <c r="N16" s="60"/>
      <c r="O16" s="60"/>
      <c r="P16" s="60"/>
      <c r="Q16" s="46"/>
      <c r="T16" s="91" t="str">
        <f t="shared" si="0"/>
        <v>E</v>
      </c>
      <c r="U16" s="91">
        <f t="shared" si="1"/>
        <v>1</v>
      </c>
      <c r="V16" s="91">
        <f t="shared" si="2"/>
        <v>1</v>
      </c>
      <c r="W16" t="str">
        <f t="shared" si="14"/>
        <v>Educația și consilierea părinților</v>
      </c>
      <c r="X16" s="16">
        <f t="shared" si="3"/>
        <v>2</v>
      </c>
      <c r="Y16">
        <f t="shared" si="4"/>
        <v>1</v>
      </c>
      <c r="Z16">
        <f t="shared" si="4"/>
        <v>1</v>
      </c>
      <c r="AA16">
        <f t="shared" si="4"/>
        <v>0</v>
      </c>
      <c r="AB16">
        <f t="shared" si="4"/>
        <v>0</v>
      </c>
      <c r="AC16">
        <f t="shared" si="5"/>
        <v>1</v>
      </c>
      <c r="AD16">
        <f t="shared" si="6"/>
        <v>28</v>
      </c>
      <c r="AE16">
        <f t="shared" si="6"/>
        <v>14</v>
      </c>
      <c r="AF16">
        <f t="shared" si="6"/>
        <v>14</v>
      </c>
      <c r="AG16">
        <f t="shared" si="6"/>
        <v>0</v>
      </c>
      <c r="AH16">
        <f t="shared" si="6"/>
        <v>0</v>
      </c>
      <c r="AI16">
        <f t="shared" si="7"/>
        <v>69</v>
      </c>
      <c r="AJ16">
        <f t="shared" si="8"/>
        <v>27</v>
      </c>
      <c r="AK16">
        <f t="shared" si="9"/>
        <v>41</v>
      </c>
      <c r="AL16">
        <f t="shared" si="10"/>
        <v>7</v>
      </c>
      <c r="AM16">
        <v>3</v>
      </c>
      <c r="AN16">
        <v>0</v>
      </c>
      <c r="AO16">
        <f t="shared" si="11"/>
        <v>144</v>
      </c>
      <c r="AP16">
        <f t="shared" si="12"/>
        <v>175</v>
      </c>
      <c r="AQ16">
        <f t="shared" si="13"/>
        <v>7</v>
      </c>
    </row>
    <row r="17" spans="1:43" ht="12.75">
      <c r="A17" s="280">
        <v>4</v>
      </c>
      <c r="B17" s="337" t="s">
        <v>251</v>
      </c>
      <c r="C17" s="285" t="s">
        <v>261</v>
      </c>
      <c r="D17" s="45">
        <v>1</v>
      </c>
      <c r="E17" s="298">
        <v>1</v>
      </c>
      <c r="F17" s="60"/>
      <c r="G17" s="60"/>
      <c r="H17" s="60"/>
      <c r="I17" s="60" t="s">
        <v>58</v>
      </c>
      <c r="J17" s="46">
        <v>5</v>
      </c>
      <c r="K17" s="44"/>
      <c r="L17" s="60"/>
      <c r="M17" s="60"/>
      <c r="N17" s="60"/>
      <c r="O17" s="60"/>
      <c r="P17" s="60"/>
      <c r="Q17" s="46"/>
      <c r="T17" s="91" t="str">
        <f>CONCATENATE(I17,P17)</f>
        <v>E</v>
      </c>
      <c r="U17" s="91">
        <f>D17+K17</f>
        <v>1</v>
      </c>
      <c r="V17" s="91">
        <f>SUM(E17:G17)+SUM(L17:N17)</f>
        <v>1</v>
      </c>
      <c r="W17" t="str">
        <f>B17</f>
        <v>Scriere academică</v>
      </c>
      <c r="X17" s="16">
        <f>SUM(D17:G17)+SUM(K17:N17)</f>
        <v>2</v>
      </c>
      <c r="Y17">
        <f>D17+K17</f>
        <v>1</v>
      </c>
      <c r="Z17">
        <f>E17+L17</f>
        <v>1</v>
      </c>
      <c r="AA17">
        <f>F17+M17</f>
        <v>0</v>
      </c>
      <c r="AB17">
        <f>G17+N17</f>
        <v>0</v>
      </c>
      <c r="AC17">
        <f>SUM(Z17:AB17)</f>
        <v>1</v>
      </c>
      <c r="AD17">
        <f>X17*14</f>
        <v>28</v>
      </c>
      <c r="AE17">
        <f>Y17*14</f>
        <v>14</v>
      </c>
      <c r="AF17">
        <f>Z17*14</f>
        <v>14</v>
      </c>
      <c r="AG17">
        <f>AA17*14</f>
        <v>0</v>
      </c>
      <c r="AH17">
        <f>AB17*14</f>
        <v>0</v>
      </c>
      <c r="AI17">
        <f>ROUND((AO17-AL17)*50/100,0)</f>
        <v>45</v>
      </c>
      <c r="AJ17">
        <f>ROUND((AO17-AL17)*20/100,0)</f>
        <v>18</v>
      </c>
      <c r="AK17">
        <f>AO17-AI17-AJ17-AL17</f>
        <v>26</v>
      </c>
      <c r="AL17">
        <f>AQ17</f>
        <v>5</v>
      </c>
      <c r="AM17">
        <v>3</v>
      </c>
      <c r="AN17">
        <v>0</v>
      </c>
      <c r="AO17">
        <f>AP17-AD17-AM17-AN17</f>
        <v>94</v>
      </c>
      <c r="AP17">
        <f>AQ17*25</f>
        <v>125</v>
      </c>
      <c r="AQ17">
        <f>J17+Q17</f>
        <v>5</v>
      </c>
    </row>
    <row r="18" spans="1:43" s="310" customFormat="1" ht="12.75">
      <c r="A18" s="162">
        <v>5</v>
      </c>
      <c r="B18" s="341" t="s">
        <v>248</v>
      </c>
      <c r="C18" s="307" t="s">
        <v>262</v>
      </c>
      <c r="D18" s="308"/>
      <c r="E18" s="298"/>
      <c r="F18" s="298"/>
      <c r="G18" s="298"/>
      <c r="H18" s="298"/>
      <c r="I18" s="298"/>
      <c r="J18" s="309"/>
      <c r="K18" s="319">
        <v>1</v>
      </c>
      <c r="L18" s="298">
        <v>2</v>
      </c>
      <c r="M18" s="298"/>
      <c r="N18" s="298"/>
      <c r="O18" s="298"/>
      <c r="P18" s="298" t="s">
        <v>58</v>
      </c>
      <c r="Q18" s="309">
        <v>6</v>
      </c>
      <c r="T18" s="310" t="str">
        <f t="shared" si="0"/>
        <v>E</v>
      </c>
      <c r="U18" s="310">
        <f t="shared" si="1"/>
        <v>1</v>
      </c>
      <c r="V18" s="310">
        <f t="shared" si="2"/>
        <v>2</v>
      </c>
      <c r="W18" s="310" t="str">
        <f t="shared" si="14"/>
        <v>Metodologia cercetării</v>
      </c>
      <c r="X18" s="311">
        <f t="shared" si="3"/>
        <v>3</v>
      </c>
      <c r="Y18" s="310">
        <f t="shared" si="4"/>
        <v>1</v>
      </c>
      <c r="Z18" s="310">
        <f t="shared" si="4"/>
        <v>2</v>
      </c>
      <c r="AA18" s="310">
        <f t="shared" si="4"/>
        <v>0</v>
      </c>
      <c r="AB18" s="310">
        <f t="shared" si="4"/>
        <v>0</v>
      </c>
      <c r="AC18" s="310">
        <f t="shared" si="5"/>
        <v>2</v>
      </c>
      <c r="AD18" s="310">
        <f t="shared" si="6"/>
        <v>42</v>
      </c>
      <c r="AE18" s="310">
        <f t="shared" si="6"/>
        <v>14</v>
      </c>
      <c r="AF18" s="310">
        <f t="shared" si="6"/>
        <v>28</v>
      </c>
      <c r="AG18" s="310">
        <f t="shared" si="6"/>
        <v>0</v>
      </c>
      <c r="AH18" s="310">
        <f t="shared" si="6"/>
        <v>0</v>
      </c>
      <c r="AI18" s="310">
        <f t="shared" si="7"/>
        <v>50</v>
      </c>
      <c r="AJ18" s="310">
        <f t="shared" si="8"/>
        <v>20</v>
      </c>
      <c r="AK18" s="310">
        <f t="shared" si="9"/>
        <v>29</v>
      </c>
      <c r="AL18" s="310">
        <f t="shared" si="10"/>
        <v>6</v>
      </c>
      <c r="AM18" s="310">
        <v>3</v>
      </c>
      <c r="AN18" s="310">
        <v>0</v>
      </c>
      <c r="AO18" s="310">
        <f t="shared" si="11"/>
        <v>105</v>
      </c>
      <c r="AP18" s="310">
        <f t="shared" si="12"/>
        <v>150</v>
      </c>
      <c r="AQ18" s="310">
        <f t="shared" si="13"/>
        <v>6</v>
      </c>
    </row>
    <row r="19" spans="1:43" ht="24.75" customHeight="1">
      <c r="A19" s="280">
        <v>6</v>
      </c>
      <c r="B19" s="283" t="s">
        <v>249</v>
      </c>
      <c r="C19" s="285" t="s">
        <v>263</v>
      </c>
      <c r="D19" s="45"/>
      <c r="E19" s="60"/>
      <c r="F19" s="60"/>
      <c r="G19" s="60"/>
      <c r="H19" s="60"/>
      <c r="I19" s="60"/>
      <c r="J19" s="46"/>
      <c r="K19" s="44">
        <v>2</v>
      </c>
      <c r="L19" s="60">
        <v>1</v>
      </c>
      <c r="M19" s="60"/>
      <c r="N19" s="60"/>
      <c r="O19" s="60"/>
      <c r="P19" s="60" t="s">
        <v>58</v>
      </c>
      <c r="Q19" s="46">
        <v>7</v>
      </c>
      <c r="T19" s="91" t="str">
        <f t="shared" si="0"/>
        <v>E</v>
      </c>
      <c r="U19" s="91">
        <f t="shared" si="1"/>
        <v>2</v>
      </c>
      <c r="V19" s="91">
        <f t="shared" si="2"/>
        <v>1</v>
      </c>
      <c r="W19" t="str">
        <f t="shared" si="14"/>
        <v>Managementul si gestiunea financiara a  proiectelor educaționale. </v>
      </c>
      <c r="X19" s="16">
        <f t="shared" si="3"/>
        <v>3</v>
      </c>
      <c r="Y19">
        <f t="shared" si="4"/>
        <v>2</v>
      </c>
      <c r="Z19">
        <f t="shared" si="4"/>
        <v>1</v>
      </c>
      <c r="AA19">
        <f t="shared" si="4"/>
        <v>0</v>
      </c>
      <c r="AB19">
        <f t="shared" si="4"/>
        <v>0</v>
      </c>
      <c r="AC19">
        <f t="shared" si="5"/>
        <v>1</v>
      </c>
      <c r="AD19">
        <f t="shared" si="6"/>
        <v>42</v>
      </c>
      <c r="AE19">
        <f t="shared" si="6"/>
        <v>28</v>
      </c>
      <c r="AF19">
        <f t="shared" si="6"/>
        <v>14</v>
      </c>
      <c r="AG19">
        <f t="shared" si="6"/>
        <v>0</v>
      </c>
      <c r="AH19">
        <f t="shared" si="6"/>
        <v>0</v>
      </c>
      <c r="AI19">
        <f t="shared" si="7"/>
        <v>62</v>
      </c>
      <c r="AJ19">
        <f t="shared" si="8"/>
        <v>25</v>
      </c>
      <c r="AK19">
        <f t="shared" si="9"/>
        <v>36</v>
      </c>
      <c r="AL19">
        <f t="shared" si="10"/>
        <v>7</v>
      </c>
      <c r="AM19">
        <v>3</v>
      </c>
      <c r="AN19">
        <v>0</v>
      </c>
      <c r="AO19">
        <f t="shared" si="11"/>
        <v>130</v>
      </c>
      <c r="AP19">
        <f t="shared" si="12"/>
        <v>175</v>
      </c>
      <c r="AQ19">
        <f t="shared" si="13"/>
        <v>7</v>
      </c>
    </row>
    <row r="20" spans="1:43" ht="13.5" thickBot="1">
      <c r="A20" s="281">
        <v>7</v>
      </c>
      <c r="B20" s="89" t="s">
        <v>209</v>
      </c>
      <c r="C20" s="286" t="s">
        <v>264</v>
      </c>
      <c r="D20" s="66"/>
      <c r="E20" s="67"/>
      <c r="F20" s="67"/>
      <c r="G20" s="67"/>
      <c r="H20" s="67"/>
      <c r="I20" s="67"/>
      <c r="J20" s="68"/>
      <c r="K20" s="69"/>
      <c r="L20" s="67"/>
      <c r="M20" s="67"/>
      <c r="N20" s="67">
        <v>2</v>
      </c>
      <c r="O20" s="67"/>
      <c r="P20" s="67" t="s">
        <v>9</v>
      </c>
      <c r="Q20" s="68">
        <v>5</v>
      </c>
      <c r="T20" s="91" t="str">
        <f t="shared" si="0"/>
        <v>C</v>
      </c>
      <c r="U20" s="91">
        <f t="shared" si="1"/>
        <v>0</v>
      </c>
      <c r="V20" s="91">
        <f t="shared" si="2"/>
        <v>2</v>
      </c>
      <c r="W20" t="str">
        <f t="shared" si="14"/>
        <v>Practică de specialitate</v>
      </c>
      <c r="X20" s="16">
        <f t="shared" si="3"/>
        <v>2</v>
      </c>
      <c r="Y20">
        <f t="shared" si="4"/>
        <v>0</v>
      </c>
      <c r="Z20">
        <f t="shared" si="4"/>
        <v>0</v>
      </c>
      <c r="AA20">
        <f t="shared" si="4"/>
        <v>0</v>
      </c>
      <c r="AB20">
        <f t="shared" si="4"/>
        <v>2</v>
      </c>
      <c r="AC20">
        <f t="shared" si="5"/>
        <v>2</v>
      </c>
      <c r="AD20">
        <f t="shared" si="6"/>
        <v>28</v>
      </c>
      <c r="AE20">
        <f t="shared" si="6"/>
        <v>0</v>
      </c>
      <c r="AF20">
        <f t="shared" si="6"/>
        <v>0</v>
      </c>
      <c r="AG20">
        <f t="shared" si="6"/>
        <v>0</v>
      </c>
      <c r="AH20">
        <f t="shared" si="6"/>
        <v>28</v>
      </c>
      <c r="AI20">
        <f t="shared" si="7"/>
        <v>45</v>
      </c>
      <c r="AJ20">
        <f t="shared" si="8"/>
        <v>18</v>
      </c>
      <c r="AK20">
        <f t="shared" si="9"/>
        <v>26</v>
      </c>
      <c r="AL20">
        <f t="shared" si="10"/>
        <v>5</v>
      </c>
      <c r="AM20">
        <v>3</v>
      </c>
      <c r="AN20">
        <v>0</v>
      </c>
      <c r="AO20">
        <f t="shared" si="11"/>
        <v>94</v>
      </c>
      <c r="AP20">
        <f t="shared" si="12"/>
        <v>125</v>
      </c>
      <c r="AQ20">
        <f t="shared" si="13"/>
        <v>5</v>
      </c>
    </row>
    <row r="21" spans="1:24" ht="12.75">
      <c r="A21" s="420" t="s">
        <v>22</v>
      </c>
      <c r="B21" s="421"/>
      <c r="C21" s="422"/>
      <c r="D21" s="75">
        <f>SUM(D14:D20)</f>
        <v>5</v>
      </c>
      <c r="E21" s="76">
        <f>SUM(E14:E20)</f>
        <v>5</v>
      </c>
      <c r="F21" s="76">
        <f>SUM(F14:F20)</f>
        <v>0</v>
      </c>
      <c r="G21" s="76">
        <f>SUM(G14:G20)</f>
        <v>0</v>
      </c>
      <c r="H21" s="77"/>
      <c r="I21" s="452" t="s">
        <v>260</v>
      </c>
      <c r="J21" s="450">
        <f>SUM(J14:J20)</f>
        <v>26</v>
      </c>
      <c r="K21" s="75">
        <f>SUM(K14:K20)</f>
        <v>3</v>
      </c>
      <c r="L21" s="75">
        <f>SUM(L14:L20)</f>
        <v>3</v>
      </c>
      <c r="M21" s="75">
        <f>SUM(M14:M20)</f>
        <v>0</v>
      </c>
      <c r="N21" s="75">
        <f>SUM(N14:N20)</f>
        <v>2</v>
      </c>
      <c r="O21" s="75"/>
      <c r="P21" s="452" t="s">
        <v>170</v>
      </c>
      <c r="Q21" s="414">
        <f>SUM(Q14:Q20)</f>
        <v>18</v>
      </c>
      <c r="X21" s="16"/>
    </row>
    <row r="22" spans="1:24" ht="13.5" thickBot="1">
      <c r="A22" s="423"/>
      <c r="B22" s="424"/>
      <c r="C22" s="425"/>
      <c r="D22" s="364">
        <f>SUM(D21:G21)</f>
        <v>10</v>
      </c>
      <c r="E22" s="364"/>
      <c r="F22" s="364"/>
      <c r="G22" s="364"/>
      <c r="H22" s="364"/>
      <c r="I22" s="453"/>
      <c r="J22" s="415"/>
      <c r="K22" s="364">
        <f>SUM(K21:N21)</f>
        <v>8</v>
      </c>
      <c r="L22" s="364"/>
      <c r="M22" s="364"/>
      <c r="N22" s="364"/>
      <c r="O22" s="364"/>
      <c r="P22" s="453"/>
      <c r="Q22" s="415"/>
      <c r="X22" s="16"/>
    </row>
    <row r="23" spans="1:24" ht="13.5" thickBot="1">
      <c r="A23" s="11"/>
      <c r="B23" s="11"/>
      <c r="C23" s="11"/>
      <c r="D23" s="31"/>
      <c r="E23" s="31"/>
      <c r="F23" s="31"/>
      <c r="G23" s="31"/>
      <c r="H23" s="31"/>
      <c r="I23" s="32"/>
      <c r="J23" s="22"/>
      <c r="K23" s="31"/>
      <c r="L23" s="31"/>
      <c r="M23" s="31"/>
      <c r="N23" s="31"/>
      <c r="O23" s="31"/>
      <c r="P23" s="32"/>
      <c r="Q23" s="22"/>
      <c r="X23" s="16"/>
    </row>
    <row r="24" spans="1:24" ht="12.75">
      <c r="A24" s="391" t="s">
        <v>17</v>
      </c>
      <c r="B24" s="393" t="s">
        <v>13</v>
      </c>
      <c r="C24" s="391" t="s">
        <v>68</v>
      </c>
      <c r="D24" s="397" t="s">
        <v>7</v>
      </c>
      <c r="E24" s="398"/>
      <c r="F24" s="398"/>
      <c r="G24" s="398"/>
      <c r="H24" s="398"/>
      <c r="I24" s="398"/>
      <c r="J24" s="399"/>
      <c r="K24" s="397" t="s">
        <v>8</v>
      </c>
      <c r="L24" s="398"/>
      <c r="M24" s="398"/>
      <c r="N24" s="398"/>
      <c r="O24" s="398"/>
      <c r="P24" s="398"/>
      <c r="Q24" s="399"/>
      <c r="X24" s="16"/>
    </row>
    <row r="25" spans="1:24" ht="12.75">
      <c r="A25" s="392"/>
      <c r="B25" s="394"/>
      <c r="C25" s="392"/>
      <c r="D25" s="390" t="s">
        <v>9</v>
      </c>
      <c r="E25" s="384" t="s">
        <v>10</v>
      </c>
      <c r="F25" s="384" t="s">
        <v>11</v>
      </c>
      <c r="G25" s="385" t="s">
        <v>12</v>
      </c>
      <c r="H25" s="384" t="s">
        <v>34</v>
      </c>
      <c r="I25" s="388" t="s">
        <v>18</v>
      </c>
      <c r="J25" s="389" t="s">
        <v>19</v>
      </c>
      <c r="K25" s="390" t="s">
        <v>9</v>
      </c>
      <c r="L25" s="384" t="s">
        <v>10</v>
      </c>
      <c r="M25" s="384" t="s">
        <v>11</v>
      </c>
      <c r="N25" s="385" t="s">
        <v>12</v>
      </c>
      <c r="O25" s="384" t="s">
        <v>34</v>
      </c>
      <c r="P25" s="388" t="s">
        <v>18</v>
      </c>
      <c r="Q25" s="389" t="s">
        <v>19</v>
      </c>
      <c r="X25" s="16"/>
    </row>
    <row r="26" spans="1:24" ht="11.25" customHeight="1" thickBot="1">
      <c r="A26" s="392"/>
      <c r="B26" s="394"/>
      <c r="C26" s="392"/>
      <c r="D26" s="390"/>
      <c r="E26" s="384"/>
      <c r="F26" s="384"/>
      <c r="G26" s="437"/>
      <c r="H26" s="384"/>
      <c r="I26" s="388"/>
      <c r="J26" s="389"/>
      <c r="K26" s="390"/>
      <c r="L26" s="384"/>
      <c r="M26" s="384"/>
      <c r="N26" s="437"/>
      <c r="O26" s="384"/>
      <c r="P26" s="388"/>
      <c r="Q26" s="389"/>
      <c r="X26" s="16"/>
    </row>
    <row r="27" spans="1:43" ht="21.75" customHeight="1">
      <c r="A27" s="292">
        <v>8</v>
      </c>
      <c r="B27" s="288" t="s">
        <v>153</v>
      </c>
      <c r="C27" s="291" t="s">
        <v>189</v>
      </c>
      <c r="D27" s="441"/>
      <c r="E27" s="442"/>
      <c r="F27" s="442"/>
      <c r="G27" s="442"/>
      <c r="H27" s="447"/>
      <c r="I27" s="442"/>
      <c r="J27" s="451"/>
      <c r="K27" s="448">
        <v>1</v>
      </c>
      <c r="L27" s="442">
        <v>1</v>
      </c>
      <c r="M27" s="442"/>
      <c r="N27" s="442"/>
      <c r="O27" s="442"/>
      <c r="P27" s="442" t="s">
        <v>58</v>
      </c>
      <c r="Q27" s="451">
        <v>6</v>
      </c>
      <c r="T27" s="91" t="str">
        <f aca="true" t="shared" si="15" ref="T27:T33">CONCATENATE(I27,P27)</f>
        <v>E</v>
      </c>
      <c r="U27" s="91">
        <f aca="true" t="shared" si="16" ref="U27:U33">D27+K27</f>
        <v>1</v>
      </c>
      <c r="V27" s="91">
        <f aca="true" t="shared" si="17" ref="V27:V33">SUM(E27:G27)+SUM(L27:N27)</f>
        <v>1</v>
      </c>
      <c r="W27" t="str">
        <f t="shared" si="14"/>
        <v>Consiliere individuala si de grup în instituţii educative</v>
      </c>
      <c r="X27" s="16">
        <f>SUM(D27:G27)+SUM(K27:N27)</f>
        <v>2</v>
      </c>
      <c r="Y27">
        <f>D27+K27</f>
        <v>1</v>
      </c>
      <c r="Z27">
        <f>E27+L27</f>
        <v>1</v>
      </c>
      <c r="AA27">
        <f>F27+M27</f>
        <v>0</v>
      </c>
      <c r="AB27">
        <f>G27+N27</f>
        <v>0</v>
      </c>
      <c r="AC27">
        <f>SUM(Z27:AB27)</f>
        <v>1</v>
      </c>
      <c r="AD27">
        <f>X27*14</f>
        <v>28</v>
      </c>
      <c r="AE27">
        <f>Y27*14</f>
        <v>14</v>
      </c>
      <c r="AF27">
        <f>Z27*14</f>
        <v>14</v>
      </c>
      <c r="AG27">
        <f>AA27*14</f>
        <v>0</v>
      </c>
      <c r="AH27">
        <f>AB27*14</f>
        <v>0</v>
      </c>
      <c r="AI27">
        <f>ROUND((AO27-AL27)*50/100,0)</f>
        <v>57</v>
      </c>
      <c r="AJ27">
        <f>ROUND((AO27-AL27)*20/100,0)</f>
        <v>23</v>
      </c>
      <c r="AK27">
        <f>AO27-AI27-AJ27-AL27</f>
        <v>33</v>
      </c>
      <c r="AL27">
        <f>AQ27</f>
        <v>6</v>
      </c>
      <c r="AM27">
        <v>3</v>
      </c>
      <c r="AN27">
        <v>0</v>
      </c>
      <c r="AO27">
        <f>AP27-AD27-AM27-AN27</f>
        <v>119</v>
      </c>
      <c r="AP27">
        <f>AQ27*25</f>
        <v>150</v>
      </c>
      <c r="AQ27">
        <f>J27+Q27</f>
        <v>6</v>
      </c>
    </row>
    <row r="28" spans="1:43" ht="12.75">
      <c r="A28" s="293">
        <v>9</v>
      </c>
      <c r="B28" s="59" t="s">
        <v>256</v>
      </c>
      <c r="C28" s="285" t="s">
        <v>257</v>
      </c>
      <c r="D28" s="377"/>
      <c r="E28" s="378"/>
      <c r="F28" s="378"/>
      <c r="G28" s="378"/>
      <c r="H28" s="417"/>
      <c r="I28" s="378"/>
      <c r="J28" s="379"/>
      <c r="K28" s="412"/>
      <c r="L28" s="378"/>
      <c r="M28" s="378"/>
      <c r="N28" s="378"/>
      <c r="O28" s="378"/>
      <c r="P28" s="378"/>
      <c r="Q28" s="379"/>
      <c r="T28" s="91">
        <f t="shared" si="15"/>
      </c>
      <c r="U28" s="91">
        <f t="shared" si="16"/>
        <v>0</v>
      </c>
      <c r="V28" s="91">
        <f t="shared" si="17"/>
        <v>0</v>
      </c>
      <c r="W28" t="str">
        <f t="shared" si="14"/>
        <v>Managementul parteneriatelor educaționale</v>
      </c>
      <c r="X28" s="16">
        <f>X27</f>
        <v>2</v>
      </c>
      <c r="Y28" s="16">
        <f aca="true" t="shared" si="18" ref="Y28:AQ28">Y27</f>
        <v>1</v>
      </c>
      <c r="Z28" s="16">
        <f t="shared" si="18"/>
        <v>1</v>
      </c>
      <c r="AA28" s="16">
        <f t="shared" si="18"/>
        <v>0</v>
      </c>
      <c r="AB28" s="16">
        <f t="shared" si="18"/>
        <v>0</v>
      </c>
      <c r="AC28" s="16">
        <f t="shared" si="18"/>
        <v>1</v>
      </c>
      <c r="AD28" s="16">
        <f t="shared" si="18"/>
        <v>28</v>
      </c>
      <c r="AE28" s="16">
        <f t="shared" si="18"/>
        <v>14</v>
      </c>
      <c r="AF28" s="16">
        <f t="shared" si="18"/>
        <v>14</v>
      </c>
      <c r="AG28" s="16">
        <f t="shared" si="18"/>
        <v>0</v>
      </c>
      <c r="AH28" s="16">
        <f t="shared" si="18"/>
        <v>0</v>
      </c>
      <c r="AI28" s="16">
        <f t="shared" si="18"/>
        <v>57</v>
      </c>
      <c r="AJ28" s="16">
        <f t="shared" si="18"/>
        <v>23</v>
      </c>
      <c r="AK28" s="16">
        <f t="shared" si="18"/>
        <v>33</v>
      </c>
      <c r="AL28" s="16">
        <f t="shared" si="18"/>
        <v>6</v>
      </c>
      <c r="AM28" s="16">
        <f t="shared" si="18"/>
        <v>3</v>
      </c>
      <c r="AN28" s="16">
        <f t="shared" si="18"/>
        <v>0</v>
      </c>
      <c r="AO28" s="16">
        <f t="shared" si="18"/>
        <v>119</v>
      </c>
      <c r="AP28" s="16">
        <f t="shared" si="18"/>
        <v>150</v>
      </c>
      <c r="AQ28" s="16">
        <f t="shared" si="18"/>
        <v>6</v>
      </c>
    </row>
    <row r="29" spans="1:43" ht="19.5" customHeight="1">
      <c r="A29" s="293">
        <v>10</v>
      </c>
      <c r="B29" s="289" t="s">
        <v>250</v>
      </c>
      <c r="C29" s="285" t="s">
        <v>214</v>
      </c>
      <c r="D29" s="377">
        <v>2</v>
      </c>
      <c r="E29" s="416"/>
      <c r="F29" s="378"/>
      <c r="G29" s="378"/>
      <c r="H29" s="417"/>
      <c r="I29" s="378" t="s">
        <v>9</v>
      </c>
      <c r="J29" s="379">
        <v>4</v>
      </c>
      <c r="K29" s="412"/>
      <c r="L29" s="378"/>
      <c r="M29" s="378"/>
      <c r="N29" s="378"/>
      <c r="O29" s="378"/>
      <c r="P29" s="378"/>
      <c r="Q29" s="379"/>
      <c r="T29" s="91" t="str">
        <f t="shared" si="15"/>
        <v>C</v>
      </c>
      <c r="U29" s="91">
        <f t="shared" si="16"/>
        <v>2</v>
      </c>
      <c r="V29" s="91">
        <f t="shared" si="17"/>
        <v>0</v>
      </c>
      <c r="W29" t="str">
        <f t="shared" si="14"/>
        <v>Comunicare interpersonală și gestiunea grupului</v>
      </c>
      <c r="X29" s="16">
        <f>SUM(D29:G29)+SUM(K29:N29)</f>
        <v>2</v>
      </c>
      <c r="Y29">
        <f>D29+K29</f>
        <v>2</v>
      </c>
      <c r="Z29">
        <f>E29+L29</f>
        <v>0</v>
      </c>
      <c r="AA29">
        <f>F29+M29</f>
        <v>0</v>
      </c>
      <c r="AB29">
        <f>G29+N29</f>
        <v>0</v>
      </c>
      <c r="AC29">
        <f>SUM(Z29:AB29)</f>
        <v>0</v>
      </c>
      <c r="AD29">
        <f>X29*14</f>
        <v>28</v>
      </c>
      <c r="AE29">
        <f>Y29*14</f>
        <v>28</v>
      </c>
      <c r="AF29">
        <f>Z29*14</f>
        <v>0</v>
      </c>
      <c r="AG29">
        <f>AA29*14</f>
        <v>0</v>
      </c>
      <c r="AH29">
        <f>AB29*14</f>
        <v>0</v>
      </c>
      <c r="AI29">
        <f>ROUND((AO29-AL29)*50/100,0)</f>
        <v>33</v>
      </c>
      <c r="AJ29">
        <f>ROUND((AO29-AL29)*20/100,0)</f>
        <v>13</v>
      </c>
      <c r="AK29">
        <f>AO29-AI29-AJ29-AL29</f>
        <v>19</v>
      </c>
      <c r="AL29">
        <f>AQ29</f>
        <v>4</v>
      </c>
      <c r="AM29">
        <v>3</v>
      </c>
      <c r="AN29">
        <v>0</v>
      </c>
      <c r="AO29">
        <f>AP29-AD29-AM29-AN29</f>
        <v>69</v>
      </c>
      <c r="AP29">
        <f>AQ29*25</f>
        <v>100</v>
      </c>
      <c r="AQ29">
        <f>J29+Q29</f>
        <v>4</v>
      </c>
    </row>
    <row r="30" spans="1:24" ht="24.75" customHeight="1">
      <c r="A30" s="293">
        <v>11</v>
      </c>
      <c r="B30" s="289" t="s">
        <v>64</v>
      </c>
      <c r="C30" s="285" t="s">
        <v>190</v>
      </c>
      <c r="D30" s="377"/>
      <c r="E30" s="416"/>
      <c r="F30" s="378"/>
      <c r="G30" s="378"/>
      <c r="H30" s="417"/>
      <c r="I30" s="378"/>
      <c r="J30" s="379"/>
      <c r="K30" s="412"/>
      <c r="L30" s="378"/>
      <c r="M30" s="378"/>
      <c r="N30" s="378"/>
      <c r="O30" s="378"/>
      <c r="P30" s="378"/>
      <c r="Q30" s="379"/>
      <c r="R30" s="339"/>
      <c r="T30" s="91">
        <f t="shared" si="15"/>
      </c>
      <c r="U30" s="91">
        <f t="shared" si="16"/>
        <v>0</v>
      </c>
      <c r="V30" s="91">
        <f t="shared" si="17"/>
        <v>0</v>
      </c>
      <c r="W30" t="str">
        <f t="shared" si="14"/>
        <v>Comunicare verbală şi nonverbală în discursul educaţional</v>
      </c>
      <c r="X30" s="16"/>
    </row>
    <row r="31" spans="1:43" ht="21" customHeight="1">
      <c r="A31" s="293">
        <v>12</v>
      </c>
      <c r="B31" s="59" t="s">
        <v>62</v>
      </c>
      <c r="C31" s="285" t="s">
        <v>252</v>
      </c>
      <c r="D31" s="377"/>
      <c r="E31" s="378"/>
      <c r="F31" s="378"/>
      <c r="G31" s="378"/>
      <c r="H31" s="378"/>
      <c r="I31" s="378"/>
      <c r="J31" s="379"/>
      <c r="K31" s="412">
        <v>2</v>
      </c>
      <c r="L31" s="378"/>
      <c r="M31" s="378"/>
      <c r="N31" s="378"/>
      <c r="O31" s="417"/>
      <c r="P31" s="378" t="s">
        <v>58</v>
      </c>
      <c r="Q31" s="379">
        <v>6</v>
      </c>
      <c r="T31" s="91" t="str">
        <f t="shared" si="15"/>
        <v>E</v>
      </c>
      <c r="U31" s="91">
        <f t="shared" si="16"/>
        <v>2</v>
      </c>
      <c r="V31" s="91">
        <f t="shared" si="17"/>
        <v>0</v>
      </c>
      <c r="W31" t="str">
        <f t="shared" si="14"/>
        <v>Managementul resurselor umane în organizaţiile socio-educative</v>
      </c>
      <c r="X31" s="16">
        <f>SUM(D31:G31)+SUM(K31:N31)</f>
        <v>2</v>
      </c>
      <c r="Y31">
        <f>D31+K31</f>
        <v>2</v>
      </c>
      <c r="Z31">
        <f>E31+L31</f>
        <v>0</v>
      </c>
      <c r="AA31">
        <f>F31+M31</f>
        <v>0</v>
      </c>
      <c r="AB31">
        <f>G31+N31</f>
        <v>0</v>
      </c>
      <c r="AC31">
        <f>SUM(Z31:AB31)</f>
        <v>0</v>
      </c>
      <c r="AD31">
        <f>X31*14</f>
        <v>28</v>
      </c>
      <c r="AE31">
        <f>Y31*14</f>
        <v>28</v>
      </c>
      <c r="AF31">
        <f>Z31*14</f>
        <v>0</v>
      </c>
      <c r="AG31">
        <f>AA31*14</f>
        <v>0</v>
      </c>
      <c r="AH31">
        <f>AB31*14</f>
        <v>0</v>
      </c>
      <c r="AI31">
        <f>ROUND((AO31-AL31)*50/100,0)</f>
        <v>57</v>
      </c>
      <c r="AJ31">
        <f>ROUND((AO31-AL31)*20/100,0)</f>
        <v>23</v>
      </c>
      <c r="AK31">
        <f>AO31-AI31-AJ31-AL31</f>
        <v>33</v>
      </c>
      <c r="AL31">
        <f>AQ31</f>
        <v>6</v>
      </c>
      <c r="AM31">
        <v>3</v>
      </c>
      <c r="AN31">
        <v>0</v>
      </c>
      <c r="AO31">
        <f>AP31-AD31-AM31-AN31</f>
        <v>119</v>
      </c>
      <c r="AP31">
        <f>AQ31*25</f>
        <v>150</v>
      </c>
      <c r="AQ31">
        <f>J31+Q31</f>
        <v>6</v>
      </c>
    </row>
    <row r="32" spans="1:24" ht="12.75" customHeight="1">
      <c r="A32" s="293">
        <v>13</v>
      </c>
      <c r="B32" s="59" t="s">
        <v>67</v>
      </c>
      <c r="C32" s="285" t="s">
        <v>215</v>
      </c>
      <c r="D32" s="377"/>
      <c r="E32" s="378"/>
      <c r="F32" s="378"/>
      <c r="G32" s="378"/>
      <c r="H32" s="378"/>
      <c r="I32" s="378"/>
      <c r="J32" s="379"/>
      <c r="K32" s="412"/>
      <c r="L32" s="378"/>
      <c r="M32" s="378"/>
      <c r="N32" s="378"/>
      <c r="O32" s="417"/>
      <c r="P32" s="378"/>
      <c r="Q32" s="379"/>
      <c r="T32" s="91">
        <f t="shared" si="15"/>
      </c>
      <c r="U32" s="91">
        <f t="shared" si="16"/>
        <v>0</v>
      </c>
      <c r="V32" s="91">
        <f t="shared" si="17"/>
        <v>0</v>
      </c>
      <c r="X32" s="16"/>
    </row>
    <row r="33" spans="1:43" ht="14.25" customHeight="1" thickBot="1">
      <c r="A33" s="294">
        <v>14</v>
      </c>
      <c r="B33" s="342" t="s">
        <v>206</v>
      </c>
      <c r="C33" s="286" t="s">
        <v>216</v>
      </c>
      <c r="D33" s="402"/>
      <c r="E33" s="405"/>
      <c r="F33" s="405"/>
      <c r="G33" s="405"/>
      <c r="H33" s="405"/>
      <c r="I33" s="405"/>
      <c r="J33" s="406"/>
      <c r="K33" s="413"/>
      <c r="L33" s="405"/>
      <c r="M33" s="405"/>
      <c r="N33" s="405"/>
      <c r="O33" s="449"/>
      <c r="P33" s="405"/>
      <c r="Q33" s="406"/>
      <c r="T33" s="91">
        <f t="shared" si="15"/>
      </c>
      <c r="U33" s="91">
        <f t="shared" si="16"/>
        <v>0</v>
      </c>
      <c r="V33" s="91">
        <f t="shared" si="17"/>
        <v>0</v>
      </c>
      <c r="W33" t="str">
        <f t="shared" si="14"/>
        <v>Sociologia emoțiilor</v>
      </c>
      <c r="X33" s="16">
        <f aca="true" t="shared" si="19" ref="X33:AQ33">X31</f>
        <v>2</v>
      </c>
      <c r="Y33" s="16">
        <f t="shared" si="19"/>
        <v>2</v>
      </c>
      <c r="Z33" s="16">
        <f t="shared" si="19"/>
        <v>0</v>
      </c>
      <c r="AA33" s="16">
        <f t="shared" si="19"/>
        <v>0</v>
      </c>
      <c r="AB33" s="16">
        <f t="shared" si="19"/>
        <v>0</v>
      </c>
      <c r="AC33" s="16">
        <f t="shared" si="19"/>
        <v>0</v>
      </c>
      <c r="AD33" s="16">
        <f t="shared" si="19"/>
        <v>28</v>
      </c>
      <c r="AE33" s="16">
        <f t="shared" si="19"/>
        <v>28</v>
      </c>
      <c r="AF33" s="16">
        <f t="shared" si="19"/>
        <v>0</v>
      </c>
      <c r="AG33" s="16">
        <f t="shared" si="19"/>
        <v>0</v>
      </c>
      <c r="AH33" s="16">
        <f t="shared" si="19"/>
        <v>0</v>
      </c>
      <c r="AI33" s="16">
        <f t="shared" si="19"/>
        <v>57</v>
      </c>
      <c r="AJ33" s="16">
        <f t="shared" si="19"/>
        <v>23</v>
      </c>
      <c r="AK33" s="16">
        <f t="shared" si="19"/>
        <v>33</v>
      </c>
      <c r="AL33" s="16">
        <f t="shared" si="19"/>
        <v>6</v>
      </c>
      <c r="AM33" s="16">
        <f t="shared" si="19"/>
        <v>3</v>
      </c>
      <c r="AN33" s="16">
        <f t="shared" si="19"/>
        <v>0</v>
      </c>
      <c r="AO33" s="16">
        <f t="shared" si="19"/>
        <v>119</v>
      </c>
      <c r="AP33" s="16">
        <f t="shared" si="19"/>
        <v>150</v>
      </c>
      <c r="AQ33" s="16">
        <f t="shared" si="19"/>
        <v>6</v>
      </c>
    </row>
    <row r="34" spans="1:17" ht="12.75" customHeight="1">
      <c r="A34" s="407" t="s">
        <v>23</v>
      </c>
      <c r="B34" s="400"/>
      <c r="C34" s="408"/>
      <c r="D34" s="75">
        <f>SUM(D27:D33)</f>
        <v>2</v>
      </c>
      <c r="E34" s="75">
        <f>SUM(E27:E33)</f>
        <v>0</v>
      </c>
      <c r="F34" s="75">
        <f>SUM(F27:F33)</f>
        <v>0</v>
      </c>
      <c r="G34" s="75">
        <f>SUM(G27:G33)</f>
        <v>0</v>
      </c>
      <c r="H34" s="77"/>
      <c r="I34" s="400" t="s">
        <v>210</v>
      </c>
      <c r="J34" s="403">
        <f>SUM(J27:J33)</f>
        <v>4</v>
      </c>
      <c r="K34" s="75">
        <f>SUM(K27:K33)</f>
        <v>3</v>
      </c>
      <c r="L34" s="75">
        <f>SUM(L27:L33)</f>
        <v>1</v>
      </c>
      <c r="M34" s="75">
        <f>SUM(M27:M33)</f>
        <v>0</v>
      </c>
      <c r="N34" s="75">
        <f>SUM(N27:N33)</f>
        <v>0</v>
      </c>
      <c r="O34" s="287"/>
      <c r="P34" s="400" t="s">
        <v>171</v>
      </c>
      <c r="Q34" s="403">
        <f>SUM(Q27:Q33)</f>
        <v>12</v>
      </c>
    </row>
    <row r="35" spans="1:17" ht="12.75" customHeight="1" thickBot="1">
      <c r="A35" s="409"/>
      <c r="B35" s="410"/>
      <c r="C35" s="411"/>
      <c r="D35" s="364">
        <f>SUM(D34:G34)</f>
        <v>2</v>
      </c>
      <c r="E35" s="364"/>
      <c r="F35" s="364"/>
      <c r="G35" s="364"/>
      <c r="H35" s="364"/>
      <c r="I35" s="401"/>
      <c r="J35" s="404"/>
      <c r="K35" s="364">
        <f>SUM(K34:N34)</f>
        <v>4</v>
      </c>
      <c r="L35" s="364"/>
      <c r="M35" s="364"/>
      <c r="N35" s="364"/>
      <c r="O35" s="364"/>
      <c r="P35" s="401"/>
      <c r="Q35" s="404"/>
    </row>
    <row r="36" ht="12.75" customHeight="1" thickBot="1"/>
    <row r="37" spans="1:17" ht="12.75" customHeight="1" thickBot="1">
      <c r="A37" s="11"/>
      <c r="B37" s="28" t="s">
        <v>25</v>
      </c>
      <c r="C37" s="2"/>
      <c r="D37" s="328">
        <f>D21+D34</f>
        <v>7</v>
      </c>
      <c r="E37" s="329">
        <f>E21+E34</f>
        <v>5</v>
      </c>
      <c r="F37" s="329">
        <f>F21+F34</f>
        <v>0</v>
      </c>
      <c r="G37" s="330">
        <f>G21+G34</f>
        <v>0</v>
      </c>
      <c r="H37" s="463"/>
      <c r="I37" s="463" t="s">
        <v>218</v>
      </c>
      <c r="J37" s="463">
        <f>J34+J21</f>
        <v>30</v>
      </c>
      <c r="K37" s="328">
        <f>K21+K34</f>
        <v>6</v>
      </c>
      <c r="L37" s="329">
        <f>L21+L34</f>
        <v>4</v>
      </c>
      <c r="M37" s="329">
        <f>M21+M34</f>
        <v>0</v>
      </c>
      <c r="N37" s="330">
        <f>N21+N34</f>
        <v>2</v>
      </c>
      <c r="O37" s="463"/>
      <c r="P37" s="463" t="s">
        <v>218</v>
      </c>
      <c r="Q37" s="463">
        <f>Q34+Q21</f>
        <v>30</v>
      </c>
    </row>
    <row r="38" spans="1:17" ht="12.75" customHeight="1" thickBot="1">
      <c r="A38" s="11"/>
      <c r="B38" s="23"/>
      <c r="C38" s="2"/>
      <c r="D38" s="465">
        <f>SUM(D37:G37)</f>
        <v>12</v>
      </c>
      <c r="E38" s="466"/>
      <c r="F38" s="466"/>
      <c r="G38" s="466"/>
      <c r="H38" s="464"/>
      <c r="I38" s="464"/>
      <c r="J38" s="464"/>
      <c r="K38" s="465">
        <f>SUM(K37:N37)</f>
        <v>12</v>
      </c>
      <c r="L38" s="466"/>
      <c r="M38" s="466"/>
      <c r="N38" s="466"/>
      <c r="O38" s="464"/>
      <c r="P38" s="464"/>
      <c r="Q38" s="464"/>
    </row>
    <row r="39" spans="1:17" ht="13.5" thickBot="1">
      <c r="A39" s="30"/>
      <c r="B39" s="11"/>
      <c r="C39" s="1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2.75" customHeight="1">
      <c r="A40" s="391" t="s">
        <v>17</v>
      </c>
      <c r="B40" s="393" t="s">
        <v>14</v>
      </c>
      <c r="C40" s="370" t="s">
        <v>162</v>
      </c>
      <c r="D40" s="397" t="s">
        <v>7</v>
      </c>
      <c r="E40" s="398"/>
      <c r="F40" s="398"/>
      <c r="G40" s="398"/>
      <c r="H40" s="398"/>
      <c r="I40" s="398"/>
      <c r="J40" s="399"/>
      <c r="K40" s="397" t="s">
        <v>8</v>
      </c>
      <c r="L40" s="398"/>
      <c r="M40" s="398"/>
      <c r="N40" s="398"/>
      <c r="O40" s="398"/>
      <c r="P40" s="398"/>
      <c r="Q40" s="399"/>
    </row>
    <row r="41" spans="1:24" s="1" customFormat="1" ht="12.75">
      <c r="A41" s="392"/>
      <c r="B41" s="394"/>
      <c r="C41" s="395"/>
      <c r="D41" s="390" t="s">
        <v>9</v>
      </c>
      <c r="E41" s="385" t="s">
        <v>10</v>
      </c>
      <c r="F41" s="384" t="s">
        <v>11</v>
      </c>
      <c r="G41" s="384" t="s">
        <v>12</v>
      </c>
      <c r="H41" s="384" t="s">
        <v>34</v>
      </c>
      <c r="I41" s="387" t="s">
        <v>18</v>
      </c>
      <c r="J41" s="389" t="s">
        <v>19</v>
      </c>
      <c r="K41" s="390" t="s">
        <v>9</v>
      </c>
      <c r="L41" s="384" t="s">
        <v>10</v>
      </c>
      <c r="M41" s="385" t="s">
        <v>11</v>
      </c>
      <c r="N41" s="384" t="s">
        <v>12</v>
      </c>
      <c r="O41" s="384" t="s">
        <v>34</v>
      </c>
      <c r="P41" s="387" t="s">
        <v>18</v>
      </c>
      <c r="Q41" s="389" t="s">
        <v>19</v>
      </c>
      <c r="T41" s="96"/>
      <c r="U41" s="96"/>
      <c r="V41" s="96"/>
      <c r="X41"/>
    </row>
    <row r="42" spans="1:17" ht="13.5" thickBot="1">
      <c r="A42" s="392"/>
      <c r="B42" s="394"/>
      <c r="C42" s="396"/>
      <c r="D42" s="390"/>
      <c r="E42" s="386"/>
      <c r="F42" s="384"/>
      <c r="G42" s="384"/>
      <c r="H42" s="384"/>
      <c r="I42" s="388"/>
      <c r="J42" s="389"/>
      <c r="K42" s="390"/>
      <c r="L42" s="384"/>
      <c r="M42" s="386"/>
      <c r="N42" s="384"/>
      <c r="O42" s="384"/>
      <c r="P42" s="388"/>
      <c r="Q42" s="389"/>
    </row>
    <row r="43" spans="1:24" s="1" customFormat="1" ht="12.75">
      <c r="A43" s="145">
        <v>15</v>
      </c>
      <c r="B43" s="146" t="s">
        <v>154</v>
      </c>
      <c r="C43" s="147" t="s">
        <v>253</v>
      </c>
      <c r="D43" s="380">
        <v>1</v>
      </c>
      <c r="E43" s="380">
        <v>1</v>
      </c>
      <c r="F43" s="382"/>
      <c r="G43" s="382"/>
      <c r="H43" s="382"/>
      <c r="I43" s="380" t="s">
        <v>9</v>
      </c>
      <c r="J43" s="380">
        <v>3</v>
      </c>
      <c r="K43" s="370"/>
      <c r="L43" s="370"/>
      <c r="M43" s="370"/>
      <c r="N43" s="370"/>
      <c r="O43" s="370"/>
      <c r="P43" s="368"/>
      <c r="Q43" s="372"/>
      <c r="R43" s="2"/>
      <c r="S43" s="2"/>
      <c r="T43" s="97"/>
      <c r="U43" s="97"/>
      <c r="V43" s="97"/>
      <c r="W43" s="2"/>
      <c r="X43"/>
    </row>
    <row r="44" spans="1:17" ht="13.5" thickBot="1">
      <c r="A44" s="148">
        <v>16</v>
      </c>
      <c r="B44" s="149" t="s">
        <v>229</v>
      </c>
      <c r="C44" s="150" t="s">
        <v>217</v>
      </c>
      <c r="D44" s="381"/>
      <c r="E44" s="381"/>
      <c r="F44" s="383"/>
      <c r="G44" s="383"/>
      <c r="H44" s="383"/>
      <c r="I44" s="381"/>
      <c r="J44" s="381"/>
      <c r="K44" s="371"/>
      <c r="L44" s="371"/>
      <c r="M44" s="371"/>
      <c r="N44" s="371"/>
      <c r="O44" s="371"/>
      <c r="P44" s="369"/>
      <c r="Q44" s="373"/>
    </row>
    <row r="45" spans="1:24" s="153" customFormat="1" ht="13.5" thickBot="1">
      <c r="A45" s="374" t="s">
        <v>65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6"/>
      <c r="R45" s="78"/>
      <c r="S45" s="78"/>
      <c r="T45" s="151"/>
      <c r="U45" s="151"/>
      <c r="V45" s="151"/>
      <c r="W45" s="78"/>
      <c r="X45" s="152"/>
    </row>
    <row r="46" spans="1:24" s="153" customFormat="1" ht="21">
      <c r="A46" s="145">
        <v>17</v>
      </c>
      <c r="B46" s="37" t="s">
        <v>163</v>
      </c>
      <c r="C46" s="154" t="s">
        <v>197</v>
      </c>
      <c r="D46" s="24">
        <v>2</v>
      </c>
      <c r="E46" s="20">
        <v>1</v>
      </c>
      <c r="F46" s="20"/>
      <c r="G46" s="20"/>
      <c r="H46" s="20">
        <v>3</v>
      </c>
      <c r="I46" s="20" t="s">
        <v>58</v>
      </c>
      <c r="J46" s="132">
        <v>5</v>
      </c>
      <c r="K46" s="155"/>
      <c r="L46" s="156"/>
      <c r="M46" s="156"/>
      <c r="N46" s="156"/>
      <c r="O46" s="156"/>
      <c r="P46" s="157"/>
      <c r="Q46" s="158"/>
      <c r="R46" s="78"/>
      <c r="S46" s="78"/>
      <c r="T46" s="151"/>
      <c r="U46" s="151"/>
      <c r="V46" s="151"/>
      <c r="W46" s="78"/>
      <c r="X46" s="152"/>
    </row>
    <row r="47" spans="1:43" ht="12.75">
      <c r="A47" s="159">
        <v>18</v>
      </c>
      <c r="B47" s="160" t="s">
        <v>164</v>
      </c>
      <c r="C47" s="161" t="s">
        <v>198</v>
      </c>
      <c r="D47" s="377">
        <v>1</v>
      </c>
      <c r="E47" s="378">
        <v>2</v>
      </c>
      <c r="F47" s="378"/>
      <c r="G47" s="378"/>
      <c r="H47" s="378">
        <v>3</v>
      </c>
      <c r="I47" s="378" t="s">
        <v>58</v>
      </c>
      <c r="J47" s="379">
        <v>5</v>
      </c>
      <c r="K47" s="366"/>
      <c r="L47" s="367"/>
      <c r="M47" s="367"/>
      <c r="N47" s="367"/>
      <c r="O47" s="367"/>
      <c r="P47" s="367"/>
      <c r="Q47" s="352"/>
      <c r="W47" t="str">
        <f>B47</f>
        <v>Comunicare educaţională</v>
      </c>
      <c r="X47" s="16">
        <f>SUM(D47:G47)+SUM(K47:N47)</f>
        <v>3</v>
      </c>
      <c r="Y47">
        <f>D47+K47</f>
        <v>1</v>
      </c>
      <c r="Z47">
        <f>E47+L47</f>
        <v>2</v>
      </c>
      <c r="AA47">
        <f>F47+M47</f>
        <v>0</v>
      </c>
      <c r="AB47">
        <f>G47+N47</f>
        <v>0</v>
      </c>
      <c r="AC47">
        <f>SUM(Z47:AB47)</f>
        <v>2</v>
      </c>
      <c r="AD47">
        <f>X47*14</f>
        <v>42</v>
      </c>
      <c r="AE47">
        <f>Y47*14</f>
        <v>14</v>
      </c>
      <c r="AF47">
        <f>Z47*14</f>
        <v>28</v>
      </c>
      <c r="AG47">
        <f>AA47*14</f>
        <v>0</v>
      </c>
      <c r="AH47">
        <f>AB47*14</f>
        <v>0</v>
      </c>
      <c r="AI47">
        <f>ROUND((AO47-AL47)*50/100,0)</f>
        <v>38</v>
      </c>
      <c r="AJ47">
        <f>ROUND((AO47-AL47)*20/100,0)</f>
        <v>15</v>
      </c>
      <c r="AK47">
        <f>AO47-AI47-AJ47-AL47</f>
        <v>22</v>
      </c>
      <c r="AL47">
        <f>AQ47</f>
        <v>5</v>
      </c>
      <c r="AM47">
        <v>3</v>
      </c>
      <c r="AN47">
        <v>0</v>
      </c>
      <c r="AO47">
        <f>AP47-AD47-AM47-AN47</f>
        <v>80</v>
      </c>
      <c r="AP47">
        <f>AQ47*25</f>
        <v>125</v>
      </c>
      <c r="AQ47">
        <f>J47+Q47</f>
        <v>5</v>
      </c>
    </row>
    <row r="48" spans="1:24" ht="12.75">
      <c r="A48" s="159">
        <v>19</v>
      </c>
      <c r="B48" s="160" t="s">
        <v>165</v>
      </c>
      <c r="C48" s="161" t="s">
        <v>199</v>
      </c>
      <c r="D48" s="377"/>
      <c r="E48" s="378"/>
      <c r="F48" s="378"/>
      <c r="G48" s="378"/>
      <c r="H48" s="378"/>
      <c r="I48" s="378"/>
      <c r="J48" s="379"/>
      <c r="K48" s="366"/>
      <c r="L48" s="367"/>
      <c r="M48" s="367"/>
      <c r="N48" s="367"/>
      <c r="O48" s="367"/>
      <c r="P48" s="367"/>
      <c r="Q48" s="352"/>
      <c r="X48" s="16"/>
    </row>
    <row r="49" spans="1:43" ht="12.75">
      <c r="A49" s="159">
        <v>20</v>
      </c>
      <c r="B49" s="160" t="s">
        <v>166</v>
      </c>
      <c r="C49" s="161" t="s">
        <v>200</v>
      </c>
      <c r="D49" s="377"/>
      <c r="E49" s="378"/>
      <c r="F49" s="378"/>
      <c r="G49" s="378"/>
      <c r="H49" s="378"/>
      <c r="I49" s="378"/>
      <c r="J49" s="379"/>
      <c r="K49" s="366"/>
      <c r="L49" s="367"/>
      <c r="M49" s="367"/>
      <c r="N49" s="367"/>
      <c r="O49" s="367"/>
      <c r="P49" s="367"/>
      <c r="Q49" s="352"/>
      <c r="W49" t="str">
        <f>B49</f>
        <v>Educaţie integrată</v>
      </c>
      <c r="X49" s="16">
        <f aca="true" t="shared" si="20" ref="X49:AQ49">X47</f>
        <v>3</v>
      </c>
      <c r="Y49" s="16">
        <f t="shared" si="20"/>
        <v>1</v>
      </c>
      <c r="Z49" s="16">
        <f t="shared" si="20"/>
        <v>2</v>
      </c>
      <c r="AA49" s="16">
        <f t="shared" si="20"/>
        <v>0</v>
      </c>
      <c r="AB49" s="16">
        <f t="shared" si="20"/>
        <v>0</v>
      </c>
      <c r="AC49" s="16">
        <f t="shared" si="20"/>
        <v>2</v>
      </c>
      <c r="AD49" s="16">
        <f t="shared" si="20"/>
        <v>42</v>
      </c>
      <c r="AE49" s="16">
        <f t="shared" si="20"/>
        <v>14</v>
      </c>
      <c r="AF49" s="16">
        <f t="shared" si="20"/>
        <v>28</v>
      </c>
      <c r="AG49" s="16">
        <f t="shared" si="20"/>
        <v>0</v>
      </c>
      <c r="AH49" s="16">
        <f t="shared" si="20"/>
        <v>0</v>
      </c>
      <c r="AI49" s="16">
        <f t="shared" si="20"/>
        <v>38</v>
      </c>
      <c r="AJ49" s="16">
        <f t="shared" si="20"/>
        <v>15</v>
      </c>
      <c r="AK49" s="16">
        <f t="shared" si="20"/>
        <v>22</v>
      </c>
      <c r="AL49" s="16">
        <f t="shared" si="20"/>
        <v>5</v>
      </c>
      <c r="AM49" s="16">
        <f t="shared" si="20"/>
        <v>3</v>
      </c>
      <c r="AN49" s="16">
        <f t="shared" si="20"/>
        <v>0</v>
      </c>
      <c r="AO49" s="16">
        <f t="shared" si="20"/>
        <v>80</v>
      </c>
      <c r="AP49" s="16">
        <f t="shared" si="20"/>
        <v>125</v>
      </c>
      <c r="AQ49" s="16">
        <f t="shared" si="20"/>
        <v>5</v>
      </c>
    </row>
    <row r="50" spans="1:43" ht="12.75">
      <c r="A50" s="159">
        <v>21</v>
      </c>
      <c r="B50" s="160" t="s">
        <v>167</v>
      </c>
      <c r="C50" s="161" t="s">
        <v>201</v>
      </c>
      <c r="D50" s="377"/>
      <c r="E50" s="378"/>
      <c r="F50" s="378"/>
      <c r="G50" s="378"/>
      <c r="H50" s="378"/>
      <c r="I50" s="378"/>
      <c r="J50" s="379"/>
      <c r="K50" s="366"/>
      <c r="L50" s="367"/>
      <c r="M50" s="367"/>
      <c r="N50" s="367"/>
      <c r="O50" s="367"/>
      <c r="P50" s="367"/>
      <c r="Q50" s="352"/>
      <c r="W50" t="str">
        <f>B50</f>
        <v>Metodologia cercetării educaţionale</v>
      </c>
      <c r="X50" s="16">
        <f>X49</f>
        <v>3</v>
      </c>
      <c r="Y50" s="16">
        <f aca="true" t="shared" si="21" ref="Y50:AQ50">Y49</f>
        <v>1</v>
      </c>
      <c r="Z50" s="16">
        <f t="shared" si="21"/>
        <v>2</v>
      </c>
      <c r="AA50" s="16">
        <f t="shared" si="21"/>
        <v>0</v>
      </c>
      <c r="AB50" s="16">
        <f t="shared" si="21"/>
        <v>0</v>
      </c>
      <c r="AC50" s="16">
        <f t="shared" si="21"/>
        <v>2</v>
      </c>
      <c r="AD50" s="16">
        <f t="shared" si="21"/>
        <v>42</v>
      </c>
      <c r="AE50" s="16">
        <f t="shared" si="21"/>
        <v>14</v>
      </c>
      <c r="AF50" s="16">
        <f t="shared" si="21"/>
        <v>28</v>
      </c>
      <c r="AG50" s="16">
        <f t="shared" si="21"/>
        <v>0</v>
      </c>
      <c r="AH50" s="16">
        <f t="shared" si="21"/>
        <v>0</v>
      </c>
      <c r="AI50" s="16">
        <f t="shared" si="21"/>
        <v>38</v>
      </c>
      <c r="AJ50" s="16">
        <f t="shared" si="21"/>
        <v>15</v>
      </c>
      <c r="AK50" s="16">
        <f t="shared" si="21"/>
        <v>22</v>
      </c>
      <c r="AL50" s="16">
        <f t="shared" si="21"/>
        <v>5</v>
      </c>
      <c r="AM50" s="16">
        <f t="shared" si="21"/>
        <v>3</v>
      </c>
      <c r="AN50" s="16">
        <f t="shared" si="21"/>
        <v>0</v>
      </c>
      <c r="AO50" s="16">
        <f t="shared" si="21"/>
        <v>80</v>
      </c>
      <c r="AP50" s="16">
        <f t="shared" si="21"/>
        <v>125</v>
      </c>
      <c r="AQ50" s="16">
        <f t="shared" si="21"/>
        <v>5</v>
      </c>
    </row>
    <row r="51" spans="1:24" s="153" customFormat="1" ht="21">
      <c r="A51" s="162">
        <v>22</v>
      </c>
      <c r="B51" s="88" t="s">
        <v>168</v>
      </c>
      <c r="C51" s="161" t="s">
        <v>254</v>
      </c>
      <c r="D51" s="163"/>
      <c r="E51" s="164"/>
      <c r="F51" s="164"/>
      <c r="G51" s="164"/>
      <c r="H51" s="164"/>
      <c r="I51" s="164"/>
      <c r="J51" s="165"/>
      <c r="K51" s="166">
        <v>2</v>
      </c>
      <c r="L51" s="167">
        <v>1</v>
      </c>
      <c r="M51" s="167"/>
      <c r="N51" s="167"/>
      <c r="O51" s="167">
        <v>3</v>
      </c>
      <c r="P51" s="167" t="s">
        <v>58</v>
      </c>
      <c r="Q51" s="168">
        <v>5</v>
      </c>
      <c r="R51" s="78"/>
      <c r="S51" s="78"/>
      <c r="T51" s="151"/>
      <c r="U51" s="151"/>
      <c r="V51" s="151"/>
      <c r="W51" s="78"/>
      <c r="X51" s="152"/>
    </row>
    <row r="52" spans="1:24" s="153" customFormat="1" ht="31.5" thickBot="1">
      <c r="A52" s="169">
        <v>23</v>
      </c>
      <c r="B52" s="170" t="s">
        <v>169</v>
      </c>
      <c r="C52" s="161" t="s">
        <v>255</v>
      </c>
      <c r="D52" s="171"/>
      <c r="E52" s="172"/>
      <c r="F52" s="172"/>
      <c r="G52" s="172"/>
      <c r="H52" s="172"/>
      <c r="I52" s="172"/>
      <c r="J52" s="173"/>
      <c r="K52" s="174">
        <v>2</v>
      </c>
      <c r="L52" s="175">
        <v>1</v>
      </c>
      <c r="M52" s="175"/>
      <c r="N52" s="175"/>
      <c r="O52" s="175">
        <v>3</v>
      </c>
      <c r="P52" s="175" t="s">
        <v>58</v>
      </c>
      <c r="Q52" s="176">
        <v>5</v>
      </c>
      <c r="R52" s="78"/>
      <c r="S52" s="78"/>
      <c r="T52" s="151"/>
      <c r="U52" s="151"/>
      <c r="V52" s="151"/>
      <c r="W52" s="78"/>
      <c r="X52" s="152"/>
    </row>
    <row r="53" spans="1:17" ht="12.75">
      <c r="A53" s="353" t="s">
        <v>24</v>
      </c>
      <c r="B53" s="354"/>
      <c r="C53" s="355"/>
      <c r="D53" s="24">
        <f>SUM(D43:D52)</f>
        <v>4</v>
      </c>
      <c r="E53" s="20">
        <f>SUM(E43:E52)</f>
        <v>4</v>
      </c>
      <c r="F53" s="20">
        <f>SUM(F45:F52)</f>
        <v>0</v>
      </c>
      <c r="G53" s="21">
        <f>SUM(G45:G52)</f>
        <v>0</v>
      </c>
      <c r="H53" s="359"/>
      <c r="I53" s="359" t="s">
        <v>170</v>
      </c>
      <c r="J53" s="361">
        <f>SUM(J43:J52)</f>
        <v>13</v>
      </c>
      <c r="K53" s="24">
        <f>SUM(K43:K52)</f>
        <v>4</v>
      </c>
      <c r="L53" s="24">
        <f>SUM(L43:L52)</f>
        <v>2</v>
      </c>
      <c r="M53" s="24">
        <f>SUM(M43:M52)</f>
        <v>0</v>
      </c>
      <c r="N53" s="24">
        <f>SUM(N43:N52)</f>
        <v>0</v>
      </c>
      <c r="O53" s="359"/>
      <c r="P53" s="359" t="s">
        <v>171</v>
      </c>
      <c r="Q53" s="361">
        <f>SUM(Q43:Q52)</f>
        <v>10</v>
      </c>
    </row>
    <row r="54" spans="1:17" ht="13.5" thickBot="1">
      <c r="A54" s="356"/>
      <c r="B54" s="357"/>
      <c r="C54" s="358"/>
      <c r="D54" s="363">
        <f>SUM(D53:G53)</f>
        <v>8</v>
      </c>
      <c r="E54" s="364"/>
      <c r="F54" s="364"/>
      <c r="G54" s="365"/>
      <c r="H54" s="360"/>
      <c r="I54" s="360"/>
      <c r="J54" s="362"/>
      <c r="K54" s="363">
        <f>SUM(K53:N53)</f>
        <v>6</v>
      </c>
      <c r="L54" s="364"/>
      <c r="M54" s="364"/>
      <c r="N54" s="365"/>
      <c r="O54" s="360"/>
      <c r="P54" s="360"/>
      <c r="Q54" s="362"/>
    </row>
    <row r="55" spans="1:17" ht="12.75">
      <c r="A55" s="11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</row>
    <row r="56" spans="1:17" ht="12.75">
      <c r="A56" s="29"/>
      <c r="B56" s="26"/>
      <c r="C56" s="2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32" ht="12.75">
      <c r="A57" s="347" t="s">
        <v>230</v>
      </c>
      <c r="B57" s="347"/>
      <c r="C57" s="347"/>
      <c r="D57" s="347" t="s">
        <v>15</v>
      </c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AF57" s="5"/>
    </row>
    <row r="58" spans="1:32" ht="12.7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AF58" s="5"/>
    </row>
    <row r="59" spans="1:43" ht="12.75">
      <c r="A59" s="344" t="s">
        <v>231</v>
      </c>
      <c r="B59" s="344"/>
      <c r="C59" s="344"/>
      <c r="D59" s="351" t="s">
        <v>213</v>
      </c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4"/>
      <c r="S59" s="4"/>
      <c r="T59" s="177"/>
      <c r="U59" s="177"/>
      <c r="V59" s="177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M59" s="4"/>
      <c r="AN59" s="4"/>
      <c r="AO59" s="4"/>
      <c r="AP59" s="4"/>
      <c r="AQ59" s="4"/>
    </row>
    <row r="61" spans="2:17" ht="18.75" customHeight="1"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</row>
    <row r="62" spans="2:22" s="178" customFormat="1" ht="12.75">
      <c r="B62" s="347" t="s">
        <v>156</v>
      </c>
      <c r="C62" s="347"/>
      <c r="D62" s="347" t="s">
        <v>158</v>
      </c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T62" s="179"/>
      <c r="U62" s="179"/>
      <c r="V62" s="179"/>
    </row>
    <row r="63" spans="2:17" ht="24.75" customHeight="1">
      <c r="B63" s="351" t="s">
        <v>227</v>
      </c>
      <c r="C63" s="351"/>
      <c r="D63" s="351" t="s">
        <v>159</v>
      </c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</row>
  </sheetData>
  <sheetProtection/>
  <mergeCells count="185">
    <mergeCell ref="Q37:Q38"/>
    <mergeCell ref="D38:G38"/>
    <mergeCell ref="I37:I38"/>
    <mergeCell ref="K38:N38"/>
    <mergeCell ref="H37:H38"/>
    <mergeCell ref="P37:P38"/>
    <mergeCell ref="O37:O38"/>
    <mergeCell ref="J37:J38"/>
    <mergeCell ref="AP12:AP13"/>
    <mergeCell ref="AQ12:AQ13"/>
    <mergeCell ref="X12:AB12"/>
    <mergeCell ref="AD12:AH12"/>
    <mergeCell ref="AI12:AL12"/>
    <mergeCell ref="AM12:AM13"/>
    <mergeCell ref="AN12:AN13"/>
    <mergeCell ref="AO12:AO13"/>
    <mergeCell ref="Q25:Q26"/>
    <mergeCell ref="E31:E33"/>
    <mergeCell ref="A1:C1"/>
    <mergeCell ref="A2:C2"/>
    <mergeCell ref="P27:P28"/>
    <mergeCell ref="A6:F6"/>
    <mergeCell ref="A7:F7"/>
    <mergeCell ref="A8:F8"/>
    <mergeCell ref="A9:F9"/>
    <mergeCell ref="F31:F33"/>
    <mergeCell ref="K22:O22"/>
    <mergeCell ref="J21:J22"/>
    <mergeCell ref="Q27:Q28"/>
    <mergeCell ref="I21:I22"/>
    <mergeCell ref="P21:P22"/>
    <mergeCell ref="L27:L28"/>
    <mergeCell ref="M27:M28"/>
    <mergeCell ref="N27:N28"/>
    <mergeCell ref="J27:J28"/>
    <mergeCell ref="P25:P26"/>
    <mergeCell ref="I27:I28"/>
    <mergeCell ref="H27:H28"/>
    <mergeCell ref="K27:K28"/>
    <mergeCell ref="K35:O35"/>
    <mergeCell ref="M31:M33"/>
    <mergeCell ref="N31:N33"/>
    <mergeCell ref="O29:O30"/>
    <mergeCell ref="O31:O33"/>
    <mergeCell ref="O27:O28"/>
    <mergeCell ref="J29:J30"/>
    <mergeCell ref="A3:P3"/>
    <mergeCell ref="G12:G13"/>
    <mergeCell ref="H12:H13"/>
    <mergeCell ref="I12:I13"/>
    <mergeCell ref="O12:O13"/>
    <mergeCell ref="C11:C13"/>
    <mergeCell ref="N12:N13"/>
    <mergeCell ref="E12:E13"/>
    <mergeCell ref="A11:A13"/>
    <mergeCell ref="K11:Q11"/>
    <mergeCell ref="Q12:Q13"/>
    <mergeCell ref="I34:I35"/>
    <mergeCell ref="J34:J35"/>
    <mergeCell ref="D54:G54"/>
    <mergeCell ref="D27:D28"/>
    <mergeCell ref="D25:D26"/>
    <mergeCell ref="E27:E28"/>
    <mergeCell ref="F27:F28"/>
    <mergeCell ref="F25:F26"/>
    <mergeCell ref="G27:G28"/>
    <mergeCell ref="K12:K13"/>
    <mergeCell ref="A24:A26"/>
    <mergeCell ref="K24:Q24"/>
    <mergeCell ref="L25:L26"/>
    <mergeCell ref="K25:K26"/>
    <mergeCell ref="N25:N26"/>
    <mergeCell ref="J25:J26"/>
    <mergeCell ref="P12:P13"/>
    <mergeCell ref="L12:L13"/>
    <mergeCell ref="M12:M13"/>
    <mergeCell ref="B24:B26"/>
    <mergeCell ref="D22:H22"/>
    <mergeCell ref="D24:J24"/>
    <mergeCell ref="H25:H26"/>
    <mergeCell ref="I25:I26"/>
    <mergeCell ref="G25:G26"/>
    <mergeCell ref="E25:E26"/>
    <mergeCell ref="A5:I5"/>
    <mergeCell ref="A21:C22"/>
    <mergeCell ref="B11:B13"/>
    <mergeCell ref="C24:C26"/>
    <mergeCell ref="A10:Q10"/>
    <mergeCell ref="J12:J13"/>
    <mergeCell ref="M25:M26"/>
    <mergeCell ref="D11:J11"/>
    <mergeCell ref="F12:F13"/>
    <mergeCell ref="D12:D13"/>
    <mergeCell ref="Q21:Q22"/>
    <mergeCell ref="D29:D30"/>
    <mergeCell ref="E29:E30"/>
    <mergeCell ref="F29:F30"/>
    <mergeCell ref="G29:G30"/>
    <mergeCell ref="Q29:Q30"/>
    <mergeCell ref="N29:N30"/>
    <mergeCell ref="O25:O26"/>
    <mergeCell ref="H29:H30"/>
    <mergeCell ref="I29:I30"/>
    <mergeCell ref="L31:L33"/>
    <mergeCell ref="A34:C35"/>
    <mergeCell ref="K29:K30"/>
    <mergeCell ref="D35:H35"/>
    <mergeCell ref="J31:J33"/>
    <mergeCell ref="K31:K33"/>
    <mergeCell ref="G31:G33"/>
    <mergeCell ref="H31:H33"/>
    <mergeCell ref="I31:I33"/>
    <mergeCell ref="H41:H42"/>
    <mergeCell ref="P34:P35"/>
    <mergeCell ref="P29:P30"/>
    <mergeCell ref="D31:D33"/>
    <mergeCell ref="K40:Q40"/>
    <mergeCell ref="L29:L30"/>
    <mergeCell ref="M29:M30"/>
    <mergeCell ref="Q34:Q35"/>
    <mergeCell ref="P31:P33"/>
    <mergeCell ref="Q31:Q33"/>
    <mergeCell ref="K43:K44"/>
    <mergeCell ref="Q41:Q42"/>
    <mergeCell ref="A40:A42"/>
    <mergeCell ref="B40:B42"/>
    <mergeCell ref="C40:C42"/>
    <mergeCell ref="D40:J40"/>
    <mergeCell ref="D41:D42"/>
    <mergeCell ref="E41:E42"/>
    <mergeCell ref="F41:F42"/>
    <mergeCell ref="G41:G42"/>
    <mergeCell ref="L41:L42"/>
    <mergeCell ref="M41:M42"/>
    <mergeCell ref="N41:N42"/>
    <mergeCell ref="O41:O42"/>
    <mergeCell ref="P41:P42"/>
    <mergeCell ref="I41:I42"/>
    <mergeCell ref="J41:J42"/>
    <mergeCell ref="K41:K42"/>
    <mergeCell ref="D43:D44"/>
    <mergeCell ref="E43:E44"/>
    <mergeCell ref="F43:F44"/>
    <mergeCell ref="G43:G44"/>
    <mergeCell ref="H43:H44"/>
    <mergeCell ref="I43:I44"/>
    <mergeCell ref="Q43:Q44"/>
    <mergeCell ref="A45:Q45"/>
    <mergeCell ref="D47:D50"/>
    <mergeCell ref="E47:E50"/>
    <mergeCell ref="F47:F50"/>
    <mergeCell ref="G47:G50"/>
    <mergeCell ref="H47:H50"/>
    <mergeCell ref="I47:I50"/>
    <mergeCell ref="J47:J50"/>
    <mergeCell ref="J43:J44"/>
    <mergeCell ref="L47:L50"/>
    <mergeCell ref="M47:M50"/>
    <mergeCell ref="N47:N50"/>
    <mergeCell ref="O47:O50"/>
    <mergeCell ref="P47:P50"/>
    <mergeCell ref="P43:P44"/>
    <mergeCell ref="L43:L44"/>
    <mergeCell ref="M43:M44"/>
    <mergeCell ref="N43:N44"/>
    <mergeCell ref="O43:O44"/>
    <mergeCell ref="Q47:Q50"/>
    <mergeCell ref="A53:C54"/>
    <mergeCell ref="H53:H54"/>
    <mergeCell ref="I53:I54"/>
    <mergeCell ref="J53:J54"/>
    <mergeCell ref="O53:O54"/>
    <mergeCell ref="P53:P54"/>
    <mergeCell ref="Q53:Q54"/>
    <mergeCell ref="K54:N54"/>
    <mergeCell ref="K47:K50"/>
    <mergeCell ref="B55:Q55"/>
    <mergeCell ref="A57:C57"/>
    <mergeCell ref="D57:Q57"/>
    <mergeCell ref="B63:C63"/>
    <mergeCell ref="D63:Q63"/>
    <mergeCell ref="A59:C59"/>
    <mergeCell ref="D59:Q59"/>
    <mergeCell ref="B62:C62"/>
    <mergeCell ref="D62:Q62"/>
  </mergeCells>
  <printOptions/>
  <pageMargins left="0.405511811" right="0.393700787401575" top="0.56496063" bottom="0.472440945" header="0" footer="0"/>
  <pageSetup horizontalDpi="300" verticalDpi="300" orientation="portrait" paperSize="9" r:id="rId1"/>
  <headerFooter alignWithMargins="0">
    <oddFooter>&amp;R2/8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59"/>
  <sheetViews>
    <sheetView zoomScale="115" zoomScaleNormal="115" zoomScalePageLayoutView="0" workbookViewId="0" topLeftCell="A10">
      <selection activeCell="J17" sqref="J17"/>
    </sheetView>
  </sheetViews>
  <sheetFormatPr defaultColWidth="9.140625" defaultRowHeight="12.75"/>
  <cols>
    <col min="1" max="1" width="3.28125" style="0" customWidth="1"/>
    <col min="2" max="2" width="32.7109375" style="0" customWidth="1"/>
    <col min="3" max="3" width="12.28125" style="3" customWidth="1"/>
    <col min="4" max="4" width="2.7109375" style="0" customWidth="1"/>
    <col min="5" max="5" width="2.57421875" style="0" customWidth="1"/>
    <col min="6" max="6" width="2.421875" style="0" customWidth="1"/>
    <col min="7" max="7" width="2.28125" style="0" customWidth="1"/>
    <col min="8" max="8" width="2.7109375" style="0" customWidth="1"/>
    <col min="9" max="9" width="6.421875" style="0" customWidth="1"/>
    <col min="10" max="10" width="5.00390625" style="0" customWidth="1"/>
    <col min="11" max="12" width="2.7109375" style="0" customWidth="1"/>
    <col min="13" max="13" width="2.421875" style="0" customWidth="1"/>
    <col min="14" max="14" width="2.7109375" style="0" customWidth="1"/>
    <col min="15" max="15" width="2.57421875" style="0" customWidth="1"/>
    <col min="16" max="16" width="6.421875" style="0" customWidth="1"/>
    <col min="17" max="17" width="5.00390625" style="0" customWidth="1"/>
    <col min="18" max="19" width="9.28125" style="0" customWidth="1"/>
    <col min="20" max="22" width="9.28125" style="91" customWidth="1"/>
    <col min="23" max="23" width="27.57421875" style="0" customWidth="1"/>
    <col min="24" max="51" width="8.7109375" style="0" customWidth="1"/>
  </cols>
  <sheetData>
    <row r="1" spans="1:22" ht="12.75">
      <c r="A1" s="454" t="s">
        <v>21</v>
      </c>
      <c r="B1" s="454"/>
      <c r="C1" s="454"/>
      <c r="R1" s="7"/>
      <c r="S1" s="7"/>
      <c r="T1" s="92"/>
      <c r="U1" s="92"/>
      <c r="V1" s="92"/>
    </row>
    <row r="2" spans="1:23" ht="12.75">
      <c r="A2" s="455" t="s">
        <v>56</v>
      </c>
      <c r="B2" s="455"/>
      <c r="C2" s="455"/>
      <c r="R2" s="13"/>
      <c r="S2" s="13"/>
      <c r="T2" s="93"/>
      <c r="U2" s="93"/>
      <c r="V2" s="93"/>
      <c r="W2" s="13"/>
    </row>
    <row r="3" spans="1:23" ht="12.75" customHeight="1">
      <c r="A3" s="443" t="s">
        <v>20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19"/>
      <c r="R3" s="17"/>
      <c r="S3" s="13"/>
      <c r="T3" s="93"/>
      <c r="U3" s="93"/>
      <c r="V3" s="93"/>
      <c r="W3" s="13"/>
    </row>
    <row r="4" spans="4:62" ht="11.2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4"/>
      <c r="S4" s="14"/>
      <c r="T4" s="94"/>
      <c r="U4" s="94"/>
      <c r="V4" s="94"/>
      <c r="W4" s="14"/>
      <c r="X4" s="14"/>
      <c r="Y4" s="14"/>
      <c r="Z4" s="14"/>
      <c r="AA4" s="14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0"/>
      <c r="BH4" s="10"/>
      <c r="BI4" s="9"/>
      <c r="BJ4" s="9"/>
    </row>
    <row r="5" spans="1:45" s="1" customFormat="1" ht="9.75">
      <c r="A5" s="418" t="s">
        <v>71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</row>
    <row r="6" spans="1:45" s="1" customFormat="1" ht="9.75">
      <c r="A6" s="418" t="s">
        <v>61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</row>
    <row r="7" spans="1:45" s="1" customFormat="1" ht="9.75">
      <c r="A7" s="418" t="s">
        <v>160</v>
      </c>
      <c r="B7" s="418"/>
      <c r="C7" s="418"/>
      <c r="D7" s="418"/>
      <c r="E7" s="470"/>
      <c r="F7" s="470"/>
      <c r="G7" s="470"/>
      <c r="H7" s="470"/>
      <c r="I7" s="470"/>
      <c r="J7" s="470"/>
      <c r="K7" s="470"/>
      <c r="L7" s="470"/>
      <c r="M7" s="470"/>
      <c r="N7" s="85"/>
      <c r="O7" s="85"/>
      <c r="P7" s="85"/>
      <c r="Q7" s="85"/>
      <c r="R7" s="85"/>
      <c r="S7" s="84"/>
      <c r="T7" s="98"/>
      <c r="U7" s="98"/>
      <c r="V7" s="98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</row>
    <row r="8" spans="1:45" s="1" customFormat="1" ht="9.75">
      <c r="A8" s="418" t="s">
        <v>57</v>
      </c>
      <c r="B8" s="418"/>
      <c r="C8" s="418"/>
      <c r="D8" s="418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84"/>
      <c r="T8" s="98"/>
      <c r="U8" s="98"/>
      <c r="V8" s="98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</row>
    <row r="9" spans="1:32" s="1" customFormat="1" ht="9.75">
      <c r="A9" s="499" t="s">
        <v>228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</row>
    <row r="10" spans="1:24" ht="18.75" customHeight="1" thickBot="1">
      <c r="A10" s="428" t="s">
        <v>16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X10" s="4"/>
    </row>
    <row r="11" spans="1:22" ht="13.5" customHeight="1">
      <c r="A11" s="444" t="s">
        <v>17</v>
      </c>
      <c r="B11" s="426" t="s">
        <v>6</v>
      </c>
      <c r="C11" s="444" t="s">
        <v>68</v>
      </c>
      <c r="D11" s="430" t="s">
        <v>27</v>
      </c>
      <c r="E11" s="431"/>
      <c r="F11" s="431"/>
      <c r="G11" s="431"/>
      <c r="H11" s="431"/>
      <c r="I11" s="431"/>
      <c r="J11" s="432"/>
      <c r="K11" s="430" t="s">
        <v>28</v>
      </c>
      <c r="L11" s="431"/>
      <c r="M11" s="431"/>
      <c r="N11" s="431"/>
      <c r="O11" s="431"/>
      <c r="P11" s="431"/>
      <c r="Q11" s="432"/>
      <c r="U11" s="91" t="s">
        <v>77</v>
      </c>
      <c r="V11" s="91" t="s">
        <v>207</v>
      </c>
    </row>
    <row r="12" spans="1:43" ht="12.75" customHeight="1">
      <c r="A12" s="445"/>
      <c r="B12" s="427"/>
      <c r="C12" s="445"/>
      <c r="D12" s="435" t="s">
        <v>9</v>
      </c>
      <c r="E12" s="433" t="s">
        <v>10</v>
      </c>
      <c r="F12" s="433" t="s">
        <v>11</v>
      </c>
      <c r="G12" s="433" t="s">
        <v>12</v>
      </c>
      <c r="H12" s="433" t="s">
        <v>34</v>
      </c>
      <c r="I12" s="438" t="s">
        <v>18</v>
      </c>
      <c r="J12" s="429" t="s">
        <v>19</v>
      </c>
      <c r="K12" s="435" t="s">
        <v>9</v>
      </c>
      <c r="L12" s="433" t="s">
        <v>10</v>
      </c>
      <c r="M12" s="433" t="s">
        <v>11</v>
      </c>
      <c r="N12" s="433" t="s">
        <v>12</v>
      </c>
      <c r="O12" s="433" t="s">
        <v>34</v>
      </c>
      <c r="P12" s="438" t="s">
        <v>18</v>
      </c>
      <c r="Q12" s="429" t="s">
        <v>19</v>
      </c>
      <c r="U12" s="299"/>
      <c r="V12" s="299"/>
      <c r="X12" s="459" t="s">
        <v>75</v>
      </c>
      <c r="Y12" s="459"/>
      <c r="Z12" s="459"/>
      <c r="AA12" s="459"/>
      <c r="AB12" s="459"/>
      <c r="AD12" s="459" t="s">
        <v>81</v>
      </c>
      <c r="AE12" s="459"/>
      <c r="AF12" s="459"/>
      <c r="AG12" s="459"/>
      <c r="AH12" s="459"/>
      <c r="AI12" s="460" t="s">
        <v>82</v>
      </c>
      <c r="AJ12" s="461"/>
      <c r="AK12" s="461"/>
      <c r="AL12" s="462"/>
      <c r="AM12" s="457" t="s">
        <v>4</v>
      </c>
      <c r="AN12" s="457" t="s">
        <v>66</v>
      </c>
      <c r="AO12" s="457" t="s">
        <v>83</v>
      </c>
      <c r="AP12" s="457" t="s">
        <v>84</v>
      </c>
      <c r="AQ12" s="457" t="s">
        <v>85</v>
      </c>
    </row>
    <row r="13" spans="1:43" ht="13.5" thickBot="1">
      <c r="A13" s="445"/>
      <c r="B13" s="427"/>
      <c r="C13" s="446"/>
      <c r="D13" s="436"/>
      <c r="E13" s="440"/>
      <c r="F13" s="434"/>
      <c r="G13" s="434"/>
      <c r="H13" s="434"/>
      <c r="I13" s="439"/>
      <c r="J13" s="389"/>
      <c r="K13" s="436"/>
      <c r="L13" s="434"/>
      <c r="M13" s="440"/>
      <c r="N13" s="434"/>
      <c r="O13" s="434"/>
      <c r="P13" s="439"/>
      <c r="Q13" s="389"/>
      <c r="U13" s="299"/>
      <c r="V13" s="299"/>
      <c r="X13" s="90" t="s">
        <v>76</v>
      </c>
      <c r="Y13" s="90" t="s">
        <v>77</v>
      </c>
      <c r="Z13" s="90" t="s">
        <v>78</v>
      </c>
      <c r="AA13" s="90" t="s">
        <v>79</v>
      </c>
      <c r="AB13" s="90" t="s">
        <v>80</v>
      </c>
      <c r="AC13" s="7" t="s">
        <v>74</v>
      </c>
      <c r="AD13" s="90" t="s">
        <v>76</v>
      </c>
      <c r="AE13" s="90" t="s">
        <v>77</v>
      </c>
      <c r="AF13" s="90" t="s">
        <v>78</v>
      </c>
      <c r="AG13" s="90" t="s">
        <v>79</v>
      </c>
      <c r="AH13" s="90" t="s">
        <v>80</v>
      </c>
      <c r="AI13" s="90" t="s">
        <v>86</v>
      </c>
      <c r="AJ13" s="90" t="s">
        <v>87</v>
      </c>
      <c r="AK13" s="90" t="s">
        <v>88</v>
      </c>
      <c r="AL13" s="90" t="s">
        <v>89</v>
      </c>
      <c r="AM13" s="458"/>
      <c r="AN13" s="458"/>
      <c r="AO13" s="458"/>
      <c r="AP13" s="458"/>
      <c r="AQ13" s="458"/>
    </row>
    <row r="14" spans="1:43" s="310" customFormat="1" ht="21">
      <c r="A14" s="312">
        <v>1</v>
      </c>
      <c r="B14" s="288" t="s">
        <v>232</v>
      </c>
      <c r="C14" s="285" t="s">
        <v>191</v>
      </c>
      <c r="D14" s="313">
        <v>1</v>
      </c>
      <c r="E14" s="314">
        <v>1</v>
      </c>
      <c r="F14" s="315"/>
      <c r="G14" s="315"/>
      <c r="H14" s="314"/>
      <c r="I14" s="314" t="s">
        <v>58</v>
      </c>
      <c r="J14" s="316">
        <v>5</v>
      </c>
      <c r="K14" s="317"/>
      <c r="L14" s="314"/>
      <c r="M14" s="314"/>
      <c r="N14" s="314"/>
      <c r="O14" s="314"/>
      <c r="P14" s="314"/>
      <c r="Q14" s="316"/>
      <c r="T14" s="310" t="str">
        <f>CONCATENATE(I14,P14)</f>
        <v>E</v>
      </c>
      <c r="U14" s="310">
        <f>D14+K14</f>
        <v>1</v>
      </c>
      <c r="V14" s="310">
        <f>SUM(E14:G14)+SUM(L14:N14)</f>
        <v>1</v>
      </c>
      <c r="W14" s="310" t="str">
        <f>B14</f>
        <v>Psihologie organizațională. Leadership educational </v>
      </c>
      <c r="X14" s="311">
        <f>SUM(D14:G14)+SUM(K14:N14)</f>
        <v>2</v>
      </c>
      <c r="Y14" s="310">
        <f>D14+K14</f>
        <v>1</v>
      </c>
      <c r="Z14" s="310">
        <f>E14+L14</f>
        <v>1</v>
      </c>
      <c r="AA14" s="310">
        <f>F14+M14</f>
        <v>0</v>
      </c>
      <c r="AB14" s="310">
        <f>G14+N14</f>
        <v>0</v>
      </c>
      <c r="AC14" s="310">
        <f>SUM(Z14:AB14)</f>
        <v>1</v>
      </c>
      <c r="AD14" s="310">
        <f>X14*14</f>
        <v>28</v>
      </c>
      <c r="AE14" s="310">
        <f>Y14*14</f>
        <v>14</v>
      </c>
      <c r="AF14" s="310">
        <f>Z14*14</f>
        <v>14</v>
      </c>
      <c r="AG14" s="310">
        <f>AA14*14</f>
        <v>0</v>
      </c>
      <c r="AH14" s="310">
        <f>AB14*14</f>
        <v>0</v>
      </c>
      <c r="AI14" s="310">
        <f>ROUND((AO14-AL14)*50/100,0)</f>
        <v>45</v>
      </c>
      <c r="AJ14" s="310">
        <f>ROUND((AO14-AL14)*20/100,0)</f>
        <v>18</v>
      </c>
      <c r="AK14" s="310">
        <f>AO14-AI14-AJ14-AL14</f>
        <v>26</v>
      </c>
      <c r="AL14" s="310">
        <f>AQ14</f>
        <v>5</v>
      </c>
      <c r="AM14" s="310">
        <v>3</v>
      </c>
      <c r="AN14" s="310">
        <v>0</v>
      </c>
      <c r="AO14" s="310">
        <f>AP14-AD14-AM14-AN14</f>
        <v>94</v>
      </c>
      <c r="AP14" s="310">
        <f>AQ14*25</f>
        <v>125</v>
      </c>
      <c r="AQ14" s="310">
        <f>J14+Q14</f>
        <v>5</v>
      </c>
    </row>
    <row r="15" spans="1:43" ht="24.75" customHeight="1">
      <c r="A15" s="183">
        <v>2</v>
      </c>
      <c r="B15" s="59" t="s">
        <v>258</v>
      </c>
      <c r="C15" s="285" t="s">
        <v>192</v>
      </c>
      <c r="D15" s="79">
        <v>1</v>
      </c>
      <c r="E15" s="320">
        <v>1</v>
      </c>
      <c r="F15" s="61"/>
      <c r="G15" s="61"/>
      <c r="H15" s="61"/>
      <c r="I15" s="61" t="s">
        <v>58</v>
      </c>
      <c r="J15" s="80">
        <v>5</v>
      </c>
      <c r="K15" s="296"/>
      <c r="L15" s="61"/>
      <c r="M15" s="61"/>
      <c r="N15" s="61"/>
      <c r="O15" s="61"/>
      <c r="P15" s="61"/>
      <c r="Q15" s="80"/>
      <c r="T15" s="91" t="str">
        <f aca="true" t="shared" si="0" ref="T15:T22">CONCATENATE(I15,P15)</f>
        <v>E</v>
      </c>
      <c r="U15" s="299">
        <f aca="true" t="shared" si="1" ref="U15:U22">D15+K15</f>
        <v>1</v>
      </c>
      <c r="V15" s="299">
        <f aca="true" t="shared" si="2" ref="V15:V22">SUM(E15:G15)+SUM(L15:N15)</f>
        <v>1</v>
      </c>
      <c r="W15" t="str">
        <f aca="true" t="shared" si="3" ref="W15:W22">B15</f>
        <v>Tehnologii informaționale în managementul educațional</v>
      </c>
      <c r="X15" s="16">
        <f aca="true" t="shared" si="4" ref="X15:X31">SUM(D15:G15)+SUM(K15:N15)</f>
        <v>2</v>
      </c>
      <c r="Y15">
        <f aca="true" t="shared" si="5" ref="Y15:Y31">D15+K15</f>
        <v>1</v>
      </c>
      <c r="Z15">
        <f aca="true" t="shared" si="6" ref="Z15:Z31">E15+L15</f>
        <v>1</v>
      </c>
      <c r="AA15">
        <f aca="true" t="shared" si="7" ref="AA15:AA31">F15+M15</f>
        <v>0</v>
      </c>
      <c r="AB15">
        <f aca="true" t="shared" si="8" ref="AB15:AB31">G15+N15</f>
        <v>0</v>
      </c>
      <c r="AC15">
        <f aca="true" t="shared" si="9" ref="AC15:AC31">SUM(Z15:AB15)</f>
        <v>1</v>
      </c>
      <c r="AD15">
        <f aca="true" t="shared" si="10" ref="AD15:AD31">X15*14</f>
        <v>28</v>
      </c>
      <c r="AE15">
        <f aca="true" t="shared" si="11" ref="AE15:AE31">Y15*14</f>
        <v>14</v>
      </c>
      <c r="AF15">
        <f aca="true" t="shared" si="12" ref="AF15:AF31">Z15*14</f>
        <v>14</v>
      </c>
      <c r="AG15">
        <f aca="true" t="shared" si="13" ref="AG15:AG31">AA15*14</f>
        <v>0</v>
      </c>
      <c r="AH15">
        <f aca="true" t="shared" si="14" ref="AH15:AH31">AB15*14</f>
        <v>0</v>
      </c>
      <c r="AI15">
        <f aca="true" t="shared" si="15" ref="AI15:AI31">ROUND((AO15-AL15)*50/100,0)</f>
        <v>45</v>
      </c>
      <c r="AJ15">
        <f aca="true" t="shared" si="16" ref="AJ15:AJ31">ROUND((AO15-AL15)*20/100,0)</f>
        <v>18</v>
      </c>
      <c r="AK15">
        <f aca="true" t="shared" si="17" ref="AK15:AK31">AO15-AI15-AJ15-AL15</f>
        <v>26</v>
      </c>
      <c r="AL15">
        <f aca="true" t="shared" si="18" ref="AL15:AL31">AQ15</f>
        <v>5</v>
      </c>
      <c r="AM15">
        <v>3</v>
      </c>
      <c r="AN15">
        <v>0</v>
      </c>
      <c r="AO15">
        <f aca="true" t="shared" si="19" ref="AO15:AO31">AP15-AD15-AM15-AN15</f>
        <v>94</v>
      </c>
      <c r="AP15">
        <f aca="true" t="shared" si="20" ref="AP15:AP31">AQ15*25</f>
        <v>125</v>
      </c>
      <c r="AQ15">
        <f aca="true" t="shared" si="21" ref="AQ15:AQ31">J15+Q15</f>
        <v>5</v>
      </c>
    </row>
    <row r="16" spans="1:43" ht="15" customHeight="1">
      <c r="A16" s="183">
        <v>3</v>
      </c>
      <c r="B16" s="88" t="s">
        <v>259</v>
      </c>
      <c r="C16" s="285" t="s">
        <v>221</v>
      </c>
      <c r="D16" s="39">
        <v>1</v>
      </c>
      <c r="E16" s="321">
        <v>1</v>
      </c>
      <c r="F16" s="87"/>
      <c r="G16" s="87"/>
      <c r="H16" s="38"/>
      <c r="I16" s="38" t="s">
        <v>58</v>
      </c>
      <c r="J16" s="40">
        <v>5</v>
      </c>
      <c r="K16" s="297"/>
      <c r="L16" s="38"/>
      <c r="M16" s="38"/>
      <c r="N16" s="38"/>
      <c r="O16" s="38"/>
      <c r="P16" s="38"/>
      <c r="Q16" s="40"/>
      <c r="R16" s="340"/>
      <c r="T16" s="91" t="str">
        <f t="shared" si="0"/>
        <v>E</v>
      </c>
      <c r="U16" s="299">
        <f t="shared" si="1"/>
        <v>1</v>
      </c>
      <c r="V16" s="299">
        <f t="shared" si="2"/>
        <v>1</v>
      </c>
      <c r="W16" t="str">
        <f t="shared" si="3"/>
        <v>Managementul calității</v>
      </c>
      <c r="X16" s="16">
        <f t="shared" si="4"/>
        <v>2</v>
      </c>
      <c r="Y16">
        <f t="shared" si="5"/>
        <v>1</v>
      </c>
      <c r="Z16">
        <f t="shared" si="6"/>
        <v>1</v>
      </c>
      <c r="AA16">
        <f t="shared" si="7"/>
        <v>0</v>
      </c>
      <c r="AB16">
        <f t="shared" si="8"/>
        <v>0</v>
      </c>
      <c r="AC16">
        <f t="shared" si="9"/>
        <v>1</v>
      </c>
      <c r="AD16">
        <f t="shared" si="10"/>
        <v>28</v>
      </c>
      <c r="AE16">
        <f t="shared" si="11"/>
        <v>14</v>
      </c>
      <c r="AF16">
        <f t="shared" si="12"/>
        <v>14</v>
      </c>
      <c r="AG16">
        <f t="shared" si="13"/>
        <v>0</v>
      </c>
      <c r="AH16">
        <f t="shared" si="14"/>
        <v>0</v>
      </c>
      <c r="AI16">
        <f t="shared" si="15"/>
        <v>45</v>
      </c>
      <c r="AJ16">
        <f t="shared" si="16"/>
        <v>18</v>
      </c>
      <c r="AK16">
        <f t="shared" si="17"/>
        <v>26</v>
      </c>
      <c r="AL16">
        <f t="shared" si="18"/>
        <v>5</v>
      </c>
      <c r="AM16">
        <v>3</v>
      </c>
      <c r="AN16">
        <v>0</v>
      </c>
      <c r="AO16">
        <f t="shared" si="19"/>
        <v>94</v>
      </c>
      <c r="AP16">
        <f t="shared" si="20"/>
        <v>125</v>
      </c>
      <c r="AQ16">
        <f t="shared" si="21"/>
        <v>5</v>
      </c>
    </row>
    <row r="17" spans="1:43" ht="15" customHeight="1">
      <c r="A17" s="183">
        <v>4</v>
      </c>
      <c r="B17" s="338" t="s">
        <v>246</v>
      </c>
      <c r="C17" s="285" t="s">
        <v>222</v>
      </c>
      <c r="D17" s="39">
        <v>1</v>
      </c>
      <c r="E17" s="321">
        <v>1</v>
      </c>
      <c r="F17" s="87"/>
      <c r="G17" s="87"/>
      <c r="H17" s="38"/>
      <c r="I17" s="38" t="s">
        <v>58</v>
      </c>
      <c r="J17" s="40">
        <v>5</v>
      </c>
      <c r="K17" s="297"/>
      <c r="L17" s="38"/>
      <c r="M17" s="38"/>
      <c r="N17" s="38"/>
      <c r="O17" s="38"/>
      <c r="P17" s="38"/>
      <c r="Q17" s="40"/>
      <c r="R17" s="340"/>
      <c r="T17" s="91" t="str">
        <f>CONCATENATE(I17,P17)</f>
        <v>E</v>
      </c>
      <c r="U17" s="299">
        <f>D17+K17</f>
        <v>1</v>
      </c>
      <c r="V17" s="299">
        <f>SUM(E17:G17)+SUM(L17:N17)</f>
        <v>1</v>
      </c>
      <c r="W17" t="str">
        <f>B17</f>
        <v>Mentorat si coaching în educație</v>
      </c>
      <c r="X17" s="16">
        <f>SUM(D17:G17)+SUM(K17:N17)</f>
        <v>2</v>
      </c>
      <c r="Y17">
        <f>D17+K17</f>
        <v>1</v>
      </c>
      <c r="Z17">
        <f>E17+L17</f>
        <v>1</v>
      </c>
      <c r="AA17">
        <f>F17+M17</f>
        <v>0</v>
      </c>
      <c r="AB17">
        <f>G17+N17</f>
        <v>0</v>
      </c>
      <c r="AC17">
        <f>SUM(Z17:AB17)</f>
        <v>1</v>
      </c>
      <c r="AD17">
        <f>X17*14</f>
        <v>28</v>
      </c>
      <c r="AE17">
        <f>Y17*14</f>
        <v>14</v>
      </c>
      <c r="AF17">
        <f>Z17*14</f>
        <v>14</v>
      </c>
      <c r="AG17">
        <f>AA17*14</f>
        <v>0</v>
      </c>
      <c r="AH17">
        <f>AB17*14</f>
        <v>0</v>
      </c>
      <c r="AI17">
        <f>ROUND((AO17-AL17)*50/100,0)</f>
        <v>45</v>
      </c>
      <c r="AJ17">
        <f>ROUND((AO17-AL17)*20/100,0)</f>
        <v>18</v>
      </c>
      <c r="AK17">
        <f>AO17-AI17-AJ17-AL17</f>
        <v>26</v>
      </c>
      <c r="AL17">
        <f>AQ17</f>
        <v>5</v>
      </c>
      <c r="AM17">
        <v>3</v>
      </c>
      <c r="AN17">
        <v>0</v>
      </c>
      <c r="AO17">
        <f>AP17-AD17-AM17-AN17</f>
        <v>94</v>
      </c>
      <c r="AP17">
        <f>AQ17*25</f>
        <v>125</v>
      </c>
      <c r="AQ17">
        <f>J17+Q17</f>
        <v>5</v>
      </c>
    </row>
    <row r="18" spans="1:43" ht="12.75">
      <c r="A18" s="183">
        <v>5</v>
      </c>
      <c r="B18" s="283" t="s">
        <v>209</v>
      </c>
      <c r="C18" s="285" t="s">
        <v>237</v>
      </c>
      <c r="D18" s="39"/>
      <c r="E18" s="87"/>
      <c r="F18" s="87"/>
      <c r="G18" s="38">
        <v>2</v>
      </c>
      <c r="H18" s="38"/>
      <c r="I18" s="38" t="s">
        <v>9</v>
      </c>
      <c r="J18" s="40">
        <v>5</v>
      </c>
      <c r="K18" s="297"/>
      <c r="L18" s="87"/>
      <c r="M18" s="38"/>
      <c r="N18" s="38">
        <v>2</v>
      </c>
      <c r="O18" s="38"/>
      <c r="P18" s="38" t="s">
        <v>9</v>
      </c>
      <c r="Q18" s="40">
        <v>3</v>
      </c>
      <c r="T18" s="91" t="str">
        <f t="shared" si="0"/>
        <v>CC</v>
      </c>
      <c r="U18" s="299">
        <f t="shared" si="1"/>
        <v>0</v>
      </c>
      <c r="V18" s="299">
        <f t="shared" si="2"/>
        <v>4</v>
      </c>
      <c r="W18" t="str">
        <f t="shared" si="3"/>
        <v>Practică de specialitate</v>
      </c>
      <c r="X18" s="16">
        <f t="shared" si="4"/>
        <v>4</v>
      </c>
      <c r="Y18">
        <f t="shared" si="5"/>
        <v>0</v>
      </c>
      <c r="Z18">
        <f t="shared" si="6"/>
        <v>0</v>
      </c>
      <c r="AA18">
        <f t="shared" si="7"/>
        <v>0</v>
      </c>
      <c r="AB18">
        <f t="shared" si="8"/>
        <v>4</v>
      </c>
      <c r="AC18">
        <f t="shared" si="9"/>
        <v>4</v>
      </c>
      <c r="AD18">
        <f t="shared" si="10"/>
        <v>56</v>
      </c>
      <c r="AE18">
        <f t="shared" si="11"/>
        <v>0</v>
      </c>
      <c r="AF18">
        <f t="shared" si="12"/>
        <v>0</v>
      </c>
      <c r="AG18">
        <f t="shared" si="13"/>
        <v>0</v>
      </c>
      <c r="AH18">
        <f t="shared" si="14"/>
        <v>56</v>
      </c>
      <c r="AI18">
        <f t="shared" si="15"/>
        <v>67</v>
      </c>
      <c r="AJ18">
        <f t="shared" si="16"/>
        <v>27</v>
      </c>
      <c r="AK18">
        <f t="shared" si="17"/>
        <v>39</v>
      </c>
      <c r="AL18">
        <f t="shared" si="18"/>
        <v>8</v>
      </c>
      <c r="AM18">
        <v>3</v>
      </c>
      <c r="AN18">
        <v>0</v>
      </c>
      <c r="AO18">
        <f t="shared" si="19"/>
        <v>141</v>
      </c>
      <c r="AP18">
        <f t="shared" si="20"/>
        <v>200</v>
      </c>
      <c r="AQ18">
        <f t="shared" si="21"/>
        <v>8</v>
      </c>
    </row>
    <row r="19" spans="1:43" ht="21.75" customHeight="1">
      <c r="A19" s="183">
        <v>6</v>
      </c>
      <c r="B19" s="59" t="s">
        <v>69</v>
      </c>
      <c r="C19" s="285" t="s">
        <v>193</v>
      </c>
      <c r="D19" s="79"/>
      <c r="E19" s="61"/>
      <c r="F19" s="61"/>
      <c r="G19" s="61"/>
      <c r="H19" s="61"/>
      <c r="I19" s="61"/>
      <c r="J19" s="80"/>
      <c r="K19" s="322">
        <v>1</v>
      </c>
      <c r="L19" s="320">
        <v>1</v>
      </c>
      <c r="M19" s="61"/>
      <c r="N19" s="61"/>
      <c r="O19" s="61"/>
      <c r="P19" s="61" t="s">
        <v>58</v>
      </c>
      <c r="Q19" s="80">
        <v>6</v>
      </c>
      <c r="T19" s="91" t="str">
        <f t="shared" si="0"/>
        <v>E</v>
      </c>
      <c r="U19" s="299">
        <f t="shared" si="1"/>
        <v>1</v>
      </c>
      <c r="V19" s="299">
        <f t="shared" si="2"/>
        <v>1</v>
      </c>
      <c r="W19" t="str">
        <f t="shared" si="3"/>
        <v>Managementul instituţiilor- proiecte de cercetare-acţiune</v>
      </c>
      <c r="X19" s="16">
        <f t="shared" si="4"/>
        <v>2</v>
      </c>
      <c r="Y19">
        <f t="shared" si="5"/>
        <v>1</v>
      </c>
      <c r="Z19">
        <f t="shared" si="6"/>
        <v>1</v>
      </c>
      <c r="AA19">
        <f t="shared" si="7"/>
        <v>0</v>
      </c>
      <c r="AB19">
        <f t="shared" si="8"/>
        <v>0</v>
      </c>
      <c r="AC19">
        <f t="shared" si="9"/>
        <v>1</v>
      </c>
      <c r="AD19">
        <f t="shared" si="10"/>
        <v>28</v>
      </c>
      <c r="AE19">
        <f t="shared" si="11"/>
        <v>14</v>
      </c>
      <c r="AF19">
        <f t="shared" si="12"/>
        <v>14</v>
      </c>
      <c r="AG19">
        <f t="shared" si="13"/>
        <v>0</v>
      </c>
      <c r="AH19">
        <f t="shared" si="14"/>
        <v>0</v>
      </c>
      <c r="AI19">
        <f t="shared" si="15"/>
        <v>57</v>
      </c>
      <c r="AJ19">
        <f t="shared" si="16"/>
        <v>23</v>
      </c>
      <c r="AK19">
        <f t="shared" si="17"/>
        <v>33</v>
      </c>
      <c r="AL19">
        <f t="shared" si="18"/>
        <v>6</v>
      </c>
      <c r="AM19">
        <v>3</v>
      </c>
      <c r="AN19">
        <v>0</v>
      </c>
      <c r="AO19">
        <f t="shared" si="19"/>
        <v>119</v>
      </c>
      <c r="AP19">
        <f t="shared" si="20"/>
        <v>150</v>
      </c>
      <c r="AQ19">
        <f t="shared" si="21"/>
        <v>6</v>
      </c>
    </row>
    <row r="20" spans="1:43" s="16" customFormat="1" ht="12.75">
      <c r="A20" s="183">
        <v>7</v>
      </c>
      <c r="B20" s="59" t="s">
        <v>224</v>
      </c>
      <c r="C20" s="285" t="s">
        <v>194</v>
      </c>
      <c r="D20" s="81"/>
      <c r="E20" s="62"/>
      <c r="F20" s="62"/>
      <c r="G20" s="62"/>
      <c r="H20" s="62"/>
      <c r="I20" s="62"/>
      <c r="J20" s="82"/>
      <c r="K20" s="323">
        <v>1</v>
      </c>
      <c r="L20" s="321">
        <v>2</v>
      </c>
      <c r="M20" s="38"/>
      <c r="N20" s="38"/>
      <c r="O20" s="38"/>
      <c r="P20" s="38" t="s">
        <v>58</v>
      </c>
      <c r="Q20" s="40">
        <v>3</v>
      </c>
      <c r="T20" s="91" t="str">
        <f t="shared" si="0"/>
        <v>E</v>
      </c>
      <c r="U20" s="299">
        <f t="shared" si="1"/>
        <v>1</v>
      </c>
      <c r="V20" s="299">
        <f t="shared" si="2"/>
        <v>2</v>
      </c>
      <c r="W20" t="str">
        <f t="shared" si="3"/>
        <v>Etica și integritate academică și profesională</v>
      </c>
      <c r="X20" s="16">
        <f t="shared" si="4"/>
        <v>3</v>
      </c>
      <c r="Y20">
        <f t="shared" si="5"/>
        <v>1</v>
      </c>
      <c r="Z20">
        <f t="shared" si="6"/>
        <v>2</v>
      </c>
      <c r="AA20">
        <f t="shared" si="7"/>
        <v>0</v>
      </c>
      <c r="AB20">
        <f t="shared" si="8"/>
        <v>0</v>
      </c>
      <c r="AC20">
        <f t="shared" si="9"/>
        <v>2</v>
      </c>
      <c r="AD20">
        <f t="shared" si="10"/>
        <v>42</v>
      </c>
      <c r="AE20">
        <f t="shared" si="11"/>
        <v>14</v>
      </c>
      <c r="AF20">
        <f t="shared" si="12"/>
        <v>28</v>
      </c>
      <c r="AG20">
        <f t="shared" si="13"/>
        <v>0</v>
      </c>
      <c r="AH20">
        <f t="shared" si="14"/>
        <v>0</v>
      </c>
      <c r="AI20">
        <f t="shared" si="15"/>
        <v>14</v>
      </c>
      <c r="AJ20">
        <f t="shared" si="16"/>
        <v>5</v>
      </c>
      <c r="AK20">
        <f t="shared" si="17"/>
        <v>8</v>
      </c>
      <c r="AL20">
        <f t="shared" si="18"/>
        <v>3</v>
      </c>
      <c r="AM20">
        <v>3</v>
      </c>
      <c r="AN20">
        <v>0</v>
      </c>
      <c r="AO20">
        <f t="shared" si="19"/>
        <v>30</v>
      </c>
      <c r="AP20">
        <f t="shared" si="20"/>
        <v>75</v>
      </c>
      <c r="AQ20">
        <f t="shared" si="21"/>
        <v>3</v>
      </c>
    </row>
    <row r="21" spans="1:43" s="16" customFormat="1" ht="21">
      <c r="A21" s="183">
        <v>8</v>
      </c>
      <c r="B21" s="59" t="s">
        <v>225</v>
      </c>
      <c r="C21" s="285" t="s">
        <v>238</v>
      </c>
      <c r="D21" s="45"/>
      <c r="E21" s="60"/>
      <c r="F21" s="60"/>
      <c r="G21" s="60"/>
      <c r="H21" s="60"/>
      <c r="I21" s="60"/>
      <c r="J21" s="46"/>
      <c r="K21" s="319">
        <v>1</v>
      </c>
      <c r="L21" s="298">
        <v>1</v>
      </c>
      <c r="M21" s="60"/>
      <c r="N21" s="60"/>
      <c r="O21" s="60"/>
      <c r="P21" s="60" t="s">
        <v>9</v>
      </c>
      <c r="Q21" s="46">
        <v>4</v>
      </c>
      <c r="T21" s="91" t="str">
        <f t="shared" si="0"/>
        <v>C</v>
      </c>
      <c r="U21" s="299">
        <f t="shared" si="1"/>
        <v>1</v>
      </c>
      <c r="V21" s="299">
        <f t="shared" si="2"/>
        <v>1</v>
      </c>
      <c r="W21" t="str">
        <f t="shared" si="3"/>
        <v>Managementul și consilierea carierei în domeniul educaţional</v>
      </c>
      <c r="X21" s="16">
        <f t="shared" si="4"/>
        <v>2</v>
      </c>
      <c r="Y21">
        <f t="shared" si="5"/>
        <v>1</v>
      </c>
      <c r="Z21">
        <f t="shared" si="6"/>
        <v>1</v>
      </c>
      <c r="AA21">
        <f t="shared" si="7"/>
        <v>0</v>
      </c>
      <c r="AB21">
        <f t="shared" si="8"/>
        <v>0</v>
      </c>
      <c r="AC21">
        <f t="shared" si="9"/>
        <v>1</v>
      </c>
      <c r="AD21">
        <f t="shared" si="10"/>
        <v>28</v>
      </c>
      <c r="AE21">
        <f t="shared" si="11"/>
        <v>14</v>
      </c>
      <c r="AF21">
        <f t="shared" si="12"/>
        <v>14</v>
      </c>
      <c r="AG21">
        <f t="shared" si="13"/>
        <v>0</v>
      </c>
      <c r="AH21">
        <f t="shared" si="14"/>
        <v>0</v>
      </c>
      <c r="AI21">
        <f t="shared" si="15"/>
        <v>33</v>
      </c>
      <c r="AJ21">
        <f t="shared" si="16"/>
        <v>13</v>
      </c>
      <c r="AK21">
        <f t="shared" si="17"/>
        <v>19</v>
      </c>
      <c r="AL21">
        <f t="shared" si="18"/>
        <v>4</v>
      </c>
      <c r="AM21">
        <v>3</v>
      </c>
      <c r="AN21">
        <v>0</v>
      </c>
      <c r="AO21">
        <f t="shared" si="19"/>
        <v>69</v>
      </c>
      <c r="AP21">
        <f t="shared" si="20"/>
        <v>100</v>
      </c>
      <c r="AQ21">
        <f t="shared" si="21"/>
        <v>4</v>
      </c>
    </row>
    <row r="22" spans="1:43" ht="13.5" customHeight="1" thickBot="1">
      <c r="A22" s="295">
        <v>9</v>
      </c>
      <c r="B22" s="290" t="s">
        <v>245</v>
      </c>
      <c r="C22" s="286" t="s">
        <v>239</v>
      </c>
      <c r="D22" s="66"/>
      <c r="E22" s="67"/>
      <c r="F22" s="67"/>
      <c r="G22" s="67"/>
      <c r="H22" s="67"/>
      <c r="I22" s="67"/>
      <c r="J22" s="68"/>
      <c r="K22" s="69"/>
      <c r="L22" s="87"/>
      <c r="M22" s="67"/>
      <c r="N22" s="67">
        <v>3</v>
      </c>
      <c r="O22" s="67"/>
      <c r="P22" s="67" t="s">
        <v>9</v>
      </c>
      <c r="Q22" s="68">
        <v>9</v>
      </c>
      <c r="T22" s="91" t="str">
        <f t="shared" si="0"/>
        <v>C</v>
      </c>
      <c r="U22" s="299">
        <f t="shared" si="1"/>
        <v>0</v>
      </c>
      <c r="V22" s="299">
        <f t="shared" si="2"/>
        <v>3</v>
      </c>
      <c r="W22" t="str">
        <f t="shared" si="3"/>
        <v>Practică de cercetare pentru elaborarea disertaţiei </v>
      </c>
      <c r="X22" s="16">
        <f t="shared" si="4"/>
        <v>3</v>
      </c>
      <c r="Y22">
        <f t="shared" si="5"/>
        <v>0</v>
      </c>
      <c r="Z22">
        <f t="shared" si="6"/>
        <v>0</v>
      </c>
      <c r="AA22">
        <f t="shared" si="7"/>
        <v>0</v>
      </c>
      <c r="AB22">
        <f t="shared" si="8"/>
        <v>3</v>
      </c>
      <c r="AC22">
        <f t="shared" si="9"/>
        <v>3</v>
      </c>
      <c r="AD22">
        <f t="shared" si="10"/>
        <v>42</v>
      </c>
      <c r="AE22">
        <f t="shared" si="11"/>
        <v>0</v>
      </c>
      <c r="AF22">
        <f t="shared" si="12"/>
        <v>0</v>
      </c>
      <c r="AG22">
        <f t="shared" si="13"/>
        <v>0</v>
      </c>
      <c r="AH22">
        <f t="shared" si="14"/>
        <v>42</v>
      </c>
      <c r="AI22">
        <f t="shared" si="15"/>
        <v>86</v>
      </c>
      <c r="AJ22">
        <f t="shared" si="16"/>
        <v>34</v>
      </c>
      <c r="AK22">
        <f t="shared" si="17"/>
        <v>51</v>
      </c>
      <c r="AL22">
        <f t="shared" si="18"/>
        <v>9</v>
      </c>
      <c r="AM22">
        <v>3</v>
      </c>
      <c r="AN22">
        <v>0</v>
      </c>
      <c r="AO22">
        <f t="shared" si="19"/>
        <v>180</v>
      </c>
      <c r="AP22">
        <f t="shared" si="20"/>
        <v>225</v>
      </c>
      <c r="AQ22">
        <f t="shared" si="21"/>
        <v>9</v>
      </c>
    </row>
    <row r="23" spans="1:24" ht="12.75">
      <c r="A23" s="489" t="s">
        <v>22</v>
      </c>
      <c r="B23" s="490"/>
      <c r="C23" s="491"/>
      <c r="D23" s="133">
        <f>SUM(D14:D22)</f>
        <v>4</v>
      </c>
      <c r="E23" s="25">
        <f>SUM(E14:E22)</f>
        <v>4</v>
      </c>
      <c r="F23" s="25">
        <f>SUM(F14:F22)</f>
        <v>0</v>
      </c>
      <c r="G23" s="25">
        <f>SUM(G14:G22)</f>
        <v>2</v>
      </c>
      <c r="H23" s="25"/>
      <c r="I23" s="497" t="s">
        <v>218</v>
      </c>
      <c r="J23" s="501">
        <f>SUM(J14:J22)</f>
        <v>25</v>
      </c>
      <c r="K23" s="133">
        <f>SUM(K14:K22)</f>
        <v>3</v>
      </c>
      <c r="L23" s="25">
        <f>SUM(L14:L22)</f>
        <v>4</v>
      </c>
      <c r="M23" s="25">
        <f>SUM(M14:M22)</f>
        <v>0</v>
      </c>
      <c r="N23" s="25">
        <f>SUM(N14:N22)</f>
        <v>5</v>
      </c>
      <c r="O23" s="25"/>
      <c r="P23" s="497" t="s">
        <v>235</v>
      </c>
      <c r="Q23" s="501">
        <f>SUM(Q14:Q22)</f>
        <v>25</v>
      </c>
      <c r="U23" s="299"/>
      <c r="V23" s="299"/>
      <c r="X23" s="16"/>
    </row>
    <row r="24" spans="1:24" ht="13.5" thickBot="1">
      <c r="A24" s="492"/>
      <c r="B24" s="493"/>
      <c r="C24" s="494"/>
      <c r="D24" s="495">
        <f>SUM(D23:G23)</f>
        <v>10</v>
      </c>
      <c r="E24" s="496"/>
      <c r="F24" s="496"/>
      <c r="G24" s="496"/>
      <c r="H24" s="496"/>
      <c r="I24" s="498"/>
      <c r="J24" s="362"/>
      <c r="K24" s="495">
        <f>SUM(K23:N23)</f>
        <v>12</v>
      </c>
      <c r="L24" s="496"/>
      <c r="M24" s="496"/>
      <c r="N24" s="496"/>
      <c r="O24" s="496"/>
      <c r="P24" s="498"/>
      <c r="Q24" s="362"/>
      <c r="X24" s="16"/>
    </row>
    <row r="25" spans="1:24" ht="10.5" customHeight="1" thickBot="1">
      <c r="A25" s="11"/>
      <c r="B25" s="11"/>
      <c r="C25" s="11"/>
      <c r="D25" s="31"/>
      <c r="E25" s="31"/>
      <c r="F25" s="31"/>
      <c r="G25" s="31"/>
      <c r="H25" s="31"/>
      <c r="I25" s="32"/>
      <c r="J25" s="22"/>
      <c r="K25" s="31"/>
      <c r="L25" s="31"/>
      <c r="M25" s="31"/>
      <c r="N25" s="31"/>
      <c r="O25" s="31"/>
      <c r="P25" s="32"/>
      <c r="Q25" s="22"/>
      <c r="X25" s="16"/>
    </row>
    <row r="26" spans="1:24" ht="12.75">
      <c r="A26" s="391" t="s">
        <v>17</v>
      </c>
      <c r="B26" s="393" t="s">
        <v>13</v>
      </c>
      <c r="C26" s="391" t="s">
        <v>68</v>
      </c>
      <c r="D26" s="397" t="s">
        <v>37</v>
      </c>
      <c r="E26" s="398"/>
      <c r="F26" s="398"/>
      <c r="G26" s="398"/>
      <c r="H26" s="398"/>
      <c r="I26" s="398"/>
      <c r="J26" s="399"/>
      <c r="K26" s="397" t="s">
        <v>28</v>
      </c>
      <c r="L26" s="398"/>
      <c r="M26" s="398"/>
      <c r="N26" s="398"/>
      <c r="O26" s="398"/>
      <c r="P26" s="398"/>
      <c r="Q26" s="399"/>
      <c r="X26" s="16"/>
    </row>
    <row r="27" spans="1:24" ht="12.75">
      <c r="A27" s="392"/>
      <c r="B27" s="394"/>
      <c r="C27" s="392"/>
      <c r="D27" s="390" t="s">
        <v>9</v>
      </c>
      <c r="E27" s="384" t="s">
        <v>10</v>
      </c>
      <c r="F27" s="384" t="s">
        <v>11</v>
      </c>
      <c r="G27" s="385" t="s">
        <v>12</v>
      </c>
      <c r="H27" s="384" t="s">
        <v>34</v>
      </c>
      <c r="I27" s="388" t="s">
        <v>18</v>
      </c>
      <c r="J27" s="389" t="s">
        <v>19</v>
      </c>
      <c r="K27" s="390" t="s">
        <v>9</v>
      </c>
      <c r="L27" s="384" t="s">
        <v>10</v>
      </c>
      <c r="M27" s="384" t="s">
        <v>11</v>
      </c>
      <c r="N27" s="385" t="s">
        <v>12</v>
      </c>
      <c r="O27" s="384" t="s">
        <v>34</v>
      </c>
      <c r="P27" s="388" t="s">
        <v>18</v>
      </c>
      <c r="Q27" s="389" t="s">
        <v>19</v>
      </c>
      <c r="X27" s="16"/>
    </row>
    <row r="28" spans="1:24" ht="11.25" customHeight="1" thickBot="1">
      <c r="A28" s="392"/>
      <c r="B28" s="394"/>
      <c r="C28" s="392"/>
      <c r="D28" s="390"/>
      <c r="E28" s="384"/>
      <c r="F28" s="384"/>
      <c r="G28" s="440"/>
      <c r="H28" s="384"/>
      <c r="I28" s="388"/>
      <c r="J28" s="389"/>
      <c r="K28" s="390"/>
      <c r="L28" s="384"/>
      <c r="M28" s="384"/>
      <c r="N28" s="440"/>
      <c r="O28" s="384"/>
      <c r="P28" s="388"/>
      <c r="Q28" s="389"/>
      <c r="X28" s="16"/>
    </row>
    <row r="29" spans="1:43" ht="11.25" customHeight="1">
      <c r="A29" s="186">
        <v>10</v>
      </c>
      <c r="B29" s="189" t="s">
        <v>60</v>
      </c>
      <c r="C29" s="279" t="s">
        <v>195</v>
      </c>
      <c r="D29" s="441">
        <v>2</v>
      </c>
      <c r="E29" s="442"/>
      <c r="F29" s="442"/>
      <c r="G29" s="442"/>
      <c r="H29" s="442"/>
      <c r="I29" s="442" t="s">
        <v>9</v>
      </c>
      <c r="J29" s="507">
        <v>5</v>
      </c>
      <c r="K29" s="441"/>
      <c r="L29" s="442"/>
      <c r="M29" s="442"/>
      <c r="N29" s="442"/>
      <c r="O29" s="442"/>
      <c r="P29" s="442"/>
      <c r="Q29" s="451"/>
      <c r="T29" s="91" t="str">
        <f>CONCATENATE(I29,P29)</f>
        <v>C</v>
      </c>
      <c r="U29" s="299">
        <f>D29+K29</f>
        <v>2</v>
      </c>
      <c r="V29" s="299">
        <f>SUM(E29:G29)+SUM(L29:N29)</f>
        <v>0</v>
      </c>
      <c r="W29" t="str">
        <f>B29</f>
        <v>Educaţie emoţională</v>
      </c>
      <c r="X29" s="16">
        <f t="shared" si="4"/>
        <v>2</v>
      </c>
      <c r="Y29">
        <f t="shared" si="5"/>
        <v>2</v>
      </c>
      <c r="Z29">
        <f t="shared" si="6"/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10"/>
        <v>28</v>
      </c>
      <c r="AE29">
        <f t="shared" si="11"/>
        <v>28</v>
      </c>
      <c r="AF29">
        <f t="shared" si="12"/>
        <v>0</v>
      </c>
      <c r="AG29">
        <f t="shared" si="13"/>
        <v>0</v>
      </c>
      <c r="AH29">
        <f t="shared" si="14"/>
        <v>0</v>
      </c>
      <c r="AI29">
        <f t="shared" si="15"/>
        <v>45</v>
      </c>
      <c r="AJ29">
        <f t="shared" si="16"/>
        <v>18</v>
      </c>
      <c r="AK29">
        <f t="shared" si="17"/>
        <v>26</v>
      </c>
      <c r="AL29">
        <f t="shared" si="18"/>
        <v>5</v>
      </c>
      <c r="AM29">
        <v>3</v>
      </c>
      <c r="AN29">
        <v>0</v>
      </c>
      <c r="AO29">
        <f t="shared" si="19"/>
        <v>94</v>
      </c>
      <c r="AP29">
        <f t="shared" si="20"/>
        <v>125</v>
      </c>
      <c r="AQ29">
        <f t="shared" si="21"/>
        <v>5</v>
      </c>
    </row>
    <row r="30" spans="1:43" ht="24.75" customHeight="1">
      <c r="A30" s="187">
        <v>11</v>
      </c>
      <c r="B30" s="70" t="s">
        <v>63</v>
      </c>
      <c r="C30" s="183" t="s">
        <v>240</v>
      </c>
      <c r="D30" s="377"/>
      <c r="E30" s="378"/>
      <c r="F30" s="378"/>
      <c r="G30" s="378"/>
      <c r="H30" s="378"/>
      <c r="I30" s="378"/>
      <c r="J30" s="502"/>
      <c r="K30" s="377"/>
      <c r="L30" s="378"/>
      <c r="M30" s="378"/>
      <c r="N30" s="378"/>
      <c r="O30" s="378"/>
      <c r="P30" s="378"/>
      <c r="Q30" s="379"/>
      <c r="T30" s="91">
        <f>CONCATENATE(I30,P30)</f>
      </c>
      <c r="U30" s="299">
        <f>D30+K30</f>
        <v>0</v>
      </c>
      <c r="V30" s="299">
        <f>SUM(E30:G30)+SUM(L30:N30)</f>
        <v>0</v>
      </c>
      <c r="W30" t="str">
        <f>B30</f>
        <v>Psihopedagogia elevilor cu dificultăţi de învăţare şi tulburări de comportament</v>
      </c>
      <c r="X30" s="16">
        <f>X29</f>
        <v>2</v>
      </c>
      <c r="Y30" s="16">
        <f aca="true" t="shared" si="22" ref="Y30:AQ30">Y29</f>
        <v>2</v>
      </c>
      <c r="Z30" s="16">
        <f t="shared" si="22"/>
        <v>0</v>
      </c>
      <c r="AA30" s="16">
        <f t="shared" si="22"/>
        <v>0</v>
      </c>
      <c r="AB30" s="16">
        <f t="shared" si="22"/>
        <v>0</v>
      </c>
      <c r="AC30" s="16">
        <f t="shared" si="22"/>
        <v>0</v>
      </c>
      <c r="AD30" s="16">
        <f t="shared" si="22"/>
        <v>28</v>
      </c>
      <c r="AE30" s="16">
        <f t="shared" si="22"/>
        <v>28</v>
      </c>
      <c r="AF30" s="16">
        <f t="shared" si="22"/>
        <v>0</v>
      </c>
      <c r="AG30" s="16">
        <f t="shared" si="22"/>
        <v>0</v>
      </c>
      <c r="AH30" s="16">
        <f t="shared" si="22"/>
        <v>0</v>
      </c>
      <c r="AI30" s="16">
        <f t="shared" si="22"/>
        <v>45</v>
      </c>
      <c r="AJ30" s="16">
        <f t="shared" si="22"/>
        <v>18</v>
      </c>
      <c r="AK30" s="16">
        <f t="shared" si="22"/>
        <v>26</v>
      </c>
      <c r="AL30" s="16">
        <f t="shared" si="22"/>
        <v>5</v>
      </c>
      <c r="AM30" s="16">
        <f t="shared" si="22"/>
        <v>3</v>
      </c>
      <c r="AN30" s="16">
        <f t="shared" si="22"/>
        <v>0</v>
      </c>
      <c r="AO30" s="16">
        <f t="shared" si="22"/>
        <v>94</v>
      </c>
      <c r="AP30" s="16">
        <f t="shared" si="22"/>
        <v>125</v>
      </c>
      <c r="AQ30" s="16">
        <f t="shared" si="22"/>
        <v>5</v>
      </c>
    </row>
    <row r="31" spans="1:43" ht="23.25" customHeight="1">
      <c r="A31" s="187">
        <v>12</v>
      </c>
      <c r="B31" s="71" t="s">
        <v>70</v>
      </c>
      <c r="C31" s="280" t="s">
        <v>196</v>
      </c>
      <c r="D31" s="377"/>
      <c r="E31" s="378"/>
      <c r="F31" s="378"/>
      <c r="G31" s="378"/>
      <c r="H31" s="378"/>
      <c r="I31" s="378"/>
      <c r="J31" s="502"/>
      <c r="K31" s="377"/>
      <c r="L31" s="378">
        <v>1</v>
      </c>
      <c r="M31" s="378"/>
      <c r="N31" s="378"/>
      <c r="O31" s="378"/>
      <c r="P31" s="378" t="s">
        <v>58</v>
      </c>
      <c r="Q31" s="379">
        <v>5</v>
      </c>
      <c r="T31" s="91" t="str">
        <f>CONCATENATE(I31,P31)</f>
        <v>E</v>
      </c>
      <c r="U31" s="299">
        <f>D31+K31</f>
        <v>0</v>
      </c>
      <c r="V31" s="299">
        <f>SUM(E31:G31)+SUM(L31:N31)</f>
        <v>1</v>
      </c>
      <c r="W31" t="str">
        <f>B31</f>
        <v>Management personal şi dezvoltare emoţională prin arte</v>
      </c>
      <c r="X31" s="16">
        <f t="shared" si="4"/>
        <v>1</v>
      </c>
      <c r="Y31">
        <f t="shared" si="5"/>
        <v>0</v>
      </c>
      <c r="Z31">
        <f t="shared" si="6"/>
        <v>1</v>
      </c>
      <c r="AA31">
        <f t="shared" si="7"/>
        <v>0</v>
      </c>
      <c r="AB31">
        <f t="shared" si="8"/>
        <v>0</v>
      </c>
      <c r="AC31">
        <f t="shared" si="9"/>
        <v>1</v>
      </c>
      <c r="AD31">
        <f t="shared" si="10"/>
        <v>14</v>
      </c>
      <c r="AE31">
        <f t="shared" si="11"/>
        <v>0</v>
      </c>
      <c r="AF31">
        <f t="shared" si="12"/>
        <v>14</v>
      </c>
      <c r="AG31">
        <f t="shared" si="13"/>
        <v>0</v>
      </c>
      <c r="AH31">
        <f t="shared" si="14"/>
        <v>0</v>
      </c>
      <c r="AI31">
        <f t="shared" si="15"/>
        <v>52</v>
      </c>
      <c r="AJ31">
        <f t="shared" si="16"/>
        <v>21</v>
      </c>
      <c r="AK31">
        <f t="shared" si="17"/>
        <v>30</v>
      </c>
      <c r="AL31">
        <f t="shared" si="18"/>
        <v>5</v>
      </c>
      <c r="AM31">
        <v>3</v>
      </c>
      <c r="AN31">
        <v>0</v>
      </c>
      <c r="AO31">
        <f t="shared" si="19"/>
        <v>108</v>
      </c>
      <c r="AP31">
        <f t="shared" si="20"/>
        <v>125</v>
      </c>
      <c r="AQ31">
        <f t="shared" si="21"/>
        <v>5</v>
      </c>
    </row>
    <row r="32" spans="1:43" ht="24" customHeight="1" thickBot="1">
      <c r="A32" s="188">
        <v>13</v>
      </c>
      <c r="B32" s="190" t="s">
        <v>59</v>
      </c>
      <c r="C32" s="281" t="s">
        <v>241</v>
      </c>
      <c r="D32" s="402"/>
      <c r="E32" s="405"/>
      <c r="F32" s="405"/>
      <c r="G32" s="405"/>
      <c r="H32" s="405"/>
      <c r="I32" s="405"/>
      <c r="J32" s="503"/>
      <c r="K32" s="402"/>
      <c r="L32" s="405"/>
      <c r="M32" s="405"/>
      <c r="N32" s="405"/>
      <c r="O32" s="405"/>
      <c r="P32" s="405"/>
      <c r="Q32" s="406"/>
      <c r="T32" s="91">
        <f>CONCATENATE(I32,P32)</f>
      </c>
      <c r="U32" s="299">
        <f>D32+K32</f>
        <v>0</v>
      </c>
      <c r="V32" s="299">
        <f>SUM(E32:G32)+SUM(L32:N32)</f>
        <v>0</v>
      </c>
      <c r="W32" t="str">
        <f>B32</f>
        <v>Comunicare culturală şi lingvistică în spaţiul european</v>
      </c>
      <c r="X32" s="16">
        <f>X31</f>
        <v>1</v>
      </c>
      <c r="Y32" s="16">
        <f aca="true" t="shared" si="23" ref="Y32:AQ32">Y31</f>
        <v>0</v>
      </c>
      <c r="Z32" s="16">
        <f t="shared" si="23"/>
        <v>1</v>
      </c>
      <c r="AA32" s="16">
        <f t="shared" si="23"/>
        <v>0</v>
      </c>
      <c r="AB32" s="16">
        <f t="shared" si="23"/>
        <v>0</v>
      </c>
      <c r="AC32" s="16">
        <f t="shared" si="23"/>
        <v>1</v>
      </c>
      <c r="AD32" s="16">
        <f t="shared" si="23"/>
        <v>14</v>
      </c>
      <c r="AE32" s="16">
        <f t="shared" si="23"/>
        <v>0</v>
      </c>
      <c r="AF32" s="16">
        <f t="shared" si="23"/>
        <v>14</v>
      </c>
      <c r="AG32" s="16">
        <f t="shared" si="23"/>
        <v>0</v>
      </c>
      <c r="AH32" s="16">
        <f t="shared" si="23"/>
        <v>0</v>
      </c>
      <c r="AI32" s="16">
        <f t="shared" si="23"/>
        <v>52</v>
      </c>
      <c r="AJ32" s="16">
        <f t="shared" si="23"/>
        <v>21</v>
      </c>
      <c r="AK32" s="16">
        <f t="shared" si="23"/>
        <v>30</v>
      </c>
      <c r="AL32" s="16">
        <f t="shared" si="23"/>
        <v>5</v>
      </c>
      <c r="AM32" s="16">
        <f t="shared" si="23"/>
        <v>3</v>
      </c>
      <c r="AN32" s="16">
        <f t="shared" si="23"/>
        <v>0</v>
      </c>
      <c r="AO32" s="16">
        <f t="shared" si="23"/>
        <v>108</v>
      </c>
      <c r="AP32" s="16">
        <f t="shared" si="23"/>
        <v>125</v>
      </c>
      <c r="AQ32" s="16">
        <f t="shared" si="23"/>
        <v>5</v>
      </c>
    </row>
    <row r="33" spans="1:24" ht="12.75" customHeight="1">
      <c r="A33" s="505" t="s">
        <v>23</v>
      </c>
      <c r="B33" s="473"/>
      <c r="C33" s="506"/>
      <c r="D33" s="41">
        <f>SUM(D29:D32)</f>
        <v>2</v>
      </c>
      <c r="E33" s="41">
        <f>SUM(E29:E32)</f>
        <v>0</v>
      </c>
      <c r="F33" s="41">
        <f>SUM(F29:F32)</f>
        <v>0</v>
      </c>
      <c r="G33" s="41">
        <f>SUM(G29:G32)</f>
        <v>0</v>
      </c>
      <c r="H33" s="25"/>
      <c r="I33" s="504" t="s">
        <v>210</v>
      </c>
      <c r="J33" s="414">
        <f>SUM(J29:J32)</f>
        <v>5</v>
      </c>
      <c r="K33" s="41">
        <f>SUM(K29:K32)</f>
        <v>0</v>
      </c>
      <c r="L33" s="41">
        <f>SUM(L29:L32)</f>
        <v>1</v>
      </c>
      <c r="M33" s="41">
        <f>SUM(M29:M32)</f>
        <v>0</v>
      </c>
      <c r="N33" s="41">
        <f>SUM(N29:N32)</f>
        <v>0</v>
      </c>
      <c r="O33" s="42"/>
      <c r="P33" s="504" t="s">
        <v>234</v>
      </c>
      <c r="Q33" s="414">
        <f>SUM(Q29:Q32)</f>
        <v>5</v>
      </c>
      <c r="X33" s="16"/>
    </row>
    <row r="34" spans="1:17" ht="12.75" customHeight="1" thickBot="1">
      <c r="A34" s="356"/>
      <c r="B34" s="357"/>
      <c r="C34" s="358"/>
      <c r="D34" s="363">
        <f>SUM(D33:G33)</f>
        <v>2</v>
      </c>
      <c r="E34" s="364"/>
      <c r="F34" s="364"/>
      <c r="G34" s="364"/>
      <c r="H34" s="365"/>
      <c r="I34" s="360"/>
      <c r="J34" s="415"/>
      <c r="K34" s="363">
        <f>SUM(K33:N33)</f>
        <v>1</v>
      </c>
      <c r="L34" s="364"/>
      <c r="M34" s="364"/>
      <c r="N34" s="364"/>
      <c r="O34" s="365"/>
      <c r="P34" s="360"/>
      <c r="Q34" s="415"/>
    </row>
    <row r="35" ht="12.75" customHeight="1" thickBot="1"/>
    <row r="36" spans="1:17" ht="12.75" customHeight="1" thickBot="1">
      <c r="A36" s="11"/>
      <c r="B36" s="28" t="s">
        <v>25</v>
      </c>
      <c r="C36" s="2"/>
      <c r="D36" s="331">
        <f>D23+D33</f>
        <v>6</v>
      </c>
      <c r="E36" s="332">
        <f>E23+E33</f>
        <v>4</v>
      </c>
      <c r="F36" s="332">
        <f>F23+F33</f>
        <v>0</v>
      </c>
      <c r="G36" s="333">
        <f>G23+G33</f>
        <v>2</v>
      </c>
      <c r="H36" s="463"/>
      <c r="I36" s="463" t="s">
        <v>236</v>
      </c>
      <c r="J36" s="463">
        <f>J33+J23</f>
        <v>30</v>
      </c>
      <c r="K36" s="331">
        <f>K23+K33</f>
        <v>3</v>
      </c>
      <c r="L36" s="332">
        <f>L23+L33</f>
        <v>5</v>
      </c>
      <c r="M36" s="332">
        <f>M23+M33</f>
        <v>0</v>
      </c>
      <c r="N36" s="333">
        <f>N23+N33</f>
        <v>5</v>
      </c>
      <c r="O36" s="463"/>
      <c r="P36" s="463" t="s">
        <v>219</v>
      </c>
      <c r="Q36" s="463">
        <f>Q33+Q23</f>
        <v>30</v>
      </c>
    </row>
    <row r="37" spans="1:17" ht="12.75" customHeight="1" thickBot="1">
      <c r="A37" s="11"/>
      <c r="B37" s="23"/>
      <c r="C37" s="2"/>
      <c r="D37" s="465">
        <f>SUM(D36:G36)</f>
        <v>12</v>
      </c>
      <c r="E37" s="466"/>
      <c r="F37" s="466"/>
      <c r="G37" s="466"/>
      <c r="H37" s="464"/>
      <c r="I37" s="464"/>
      <c r="J37" s="464"/>
      <c r="K37" s="465">
        <f>SUM(K36:N36)</f>
        <v>13</v>
      </c>
      <c r="L37" s="466"/>
      <c r="M37" s="466"/>
      <c r="N37" s="466"/>
      <c r="O37" s="464"/>
      <c r="P37" s="464"/>
      <c r="Q37" s="464"/>
    </row>
    <row r="38" spans="1:17" ht="9" customHeight="1" thickBot="1">
      <c r="A38" s="30"/>
      <c r="B38" s="11"/>
      <c r="C38" s="11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22" s="23" customFormat="1" ht="12.75" customHeight="1">
      <c r="A39" s="391" t="s">
        <v>17</v>
      </c>
      <c r="B39" s="393" t="s">
        <v>14</v>
      </c>
      <c r="C39" s="486" t="s">
        <v>162</v>
      </c>
      <c r="D39" s="397" t="s">
        <v>27</v>
      </c>
      <c r="E39" s="398"/>
      <c r="F39" s="398"/>
      <c r="G39" s="398"/>
      <c r="H39" s="398"/>
      <c r="I39" s="398"/>
      <c r="J39" s="399"/>
      <c r="K39" s="397" t="s">
        <v>28</v>
      </c>
      <c r="L39" s="398"/>
      <c r="M39" s="398"/>
      <c r="N39" s="398"/>
      <c r="O39" s="398"/>
      <c r="P39" s="398"/>
      <c r="Q39" s="399"/>
      <c r="T39" s="180"/>
      <c r="U39" s="180"/>
      <c r="V39" s="180"/>
    </row>
    <row r="40" spans="1:22" s="29" customFormat="1" ht="12.75">
      <c r="A40" s="392"/>
      <c r="B40" s="394"/>
      <c r="C40" s="487"/>
      <c r="D40" s="390" t="s">
        <v>9</v>
      </c>
      <c r="E40" s="385" t="s">
        <v>10</v>
      </c>
      <c r="F40" s="384" t="s">
        <v>11</v>
      </c>
      <c r="G40" s="384" t="s">
        <v>12</v>
      </c>
      <c r="H40" s="384" t="s">
        <v>34</v>
      </c>
      <c r="I40" s="387" t="s">
        <v>18</v>
      </c>
      <c r="J40" s="389" t="s">
        <v>19</v>
      </c>
      <c r="K40" s="390" t="s">
        <v>9</v>
      </c>
      <c r="L40" s="384" t="s">
        <v>10</v>
      </c>
      <c r="M40" s="385" t="s">
        <v>11</v>
      </c>
      <c r="N40" s="384" t="s">
        <v>12</v>
      </c>
      <c r="O40" s="384" t="s">
        <v>34</v>
      </c>
      <c r="P40" s="387" t="s">
        <v>18</v>
      </c>
      <c r="Q40" s="389" t="s">
        <v>19</v>
      </c>
      <c r="T40" s="181"/>
      <c r="U40" s="181"/>
      <c r="V40" s="181"/>
    </row>
    <row r="41" spans="1:23" s="23" customFormat="1" ht="10.5" thickBot="1">
      <c r="A41" s="484"/>
      <c r="B41" s="485"/>
      <c r="C41" s="488"/>
      <c r="D41" s="482"/>
      <c r="E41" s="483"/>
      <c r="F41" s="479"/>
      <c r="G41" s="479"/>
      <c r="H41" s="479"/>
      <c r="I41" s="480"/>
      <c r="J41" s="481"/>
      <c r="K41" s="482"/>
      <c r="L41" s="479"/>
      <c r="M41" s="483"/>
      <c r="N41" s="479"/>
      <c r="O41" s="479"/>
      <c r="P41" s="480"/>
      <c r="Q41" s="481"/>
      <c r="R41" s="2"/>
      <c r="S41" s="2"/>
      <c r="T41" s="97"/>
      <c r="U41" s="97"/>
      <c r="V41" s="97"/>
      <c r="W41" s="2"/>
    </row>
    <row r="42" spans="1:24" s="153" customFormat="1" ht="13.5" thickBot="1">
      <c r="A42" s="374" t="s">
        <v>65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6"/>
      <c r="R42" s="78"/>
      <c r="S42" s="78"/>
      <c r="T42" s="151"/>
      <c r="U42" s="151"/>
      <c r="V42" s="151"/>
      <c r="W42" s="78"/>
      <c r="X42" s="152"/>
    </row>
    <row r="43" spans="1:24" s="153" customFormat="1" ht="20.25">
      <c r="A43" s="145">
        <v>14</v>
      </c>
      <c r="B43" s="182" t="s">
        <v>172</v>
      </c>
      <c r="C43" s="72" t="s">
        <v>242</v>
      </c>
      <c r="D43" s="63"/>
      <c r="E43" s="64"/>
      <c r="F43" s="64"/>
      <c r="G43" s="64">
        <v>3</v>
      </c>
      <c r="H43" s="64"/>
      <c r="I43" s="64" t="s">
        <v>9</v>
      </c>
      <c r="J43" s="64">
        <v>5</v>
      </c>
      <c r="K43" s="155"/>
      <c r="L43" s="156"/>
      <c r="M43" s="156"/>
      <c r="N43" s="156"/>
      <c r="O43" s="156"/>
      <c r="P43" s="156"/>
      <c r="Q43" s="158"/>
      <c r="R43" s="78"/>
      <c r="S43" s="78"/>
      <c r="T43" s="151"/>
      <c r="U43" s="151"/>
      <c r="V43" s="151"/>
      <c r="W43" s="78"/>
      <c r="X43" s="152"/>
    </row>
    <row r="44" spans="1:43" ht="12.75">
      <c r="A44" s="183">
        <v>15</v>
      </c>
      <c r="B44" s="184" t="s">
        <v>173</v>
      </c>
      <c r="C44" s="73" t="s">
        <v>202</v>
      </c>
      <c r="D44" s="478">
        <v>1</v>
      </c>
      <c r="E44" s="471">
        <v>2</v>
      </c>
      <c r="F44" s="471"/>
      <c r="G44" s="471"/>
      <c r="H44" s="471"/>
      <c r="I44" s="471" t="s">
        <v>58</v>
      </c>
      <c r="J44" s="472">
        <v>5</v>
      </c>
      <c r="K44" s="477"/>
      <c r="L44" s="471"/>
      <c r="M44" s="471"/>
      <c r="N44" s="471"/>
      <c r="O44" s="471"/>
      <c r="P44" s="471"/>
      <c r="Q44" s="472"/>
      <c r="W44" t="str">
        <f>B44</f>
        <v> Sociologia educaţiei</v>
      </c>
      <c r="X44" s="16">
        <f>SUM(D44:G44)+SUM(K44:N44)</f>
        <v>3</v>
      </c>
      <c r="Y44">
        <f>D44+K44</f>
        <v>1</v>
      </c>
      <c r="Z44">
        <f>E44+L44</f>
        <v>2</v>
      </c>
      <c r="AA44">
        <f>F44+M44</f>
        <v>0</v>
      </c>
      <c r="AB44">
        <f>G44+N44</f>
        <v>0</v>
      </c>
      <c r="AC44">
        <f>SUM(Z44:AB44)</f>
        <v>2</v>
      </c>
      <c r="AD44">
        <f>X44*14</f>
        <v>42</v>
      </c>
      <c r="AE44">
        <f>Y44*14</f>
        <v>14</v>
      </c>
      <c r="AF44">
        <f>Z44*14</f>
        <v>28</v>
      </c>
      <c r="AG44">
        <f>AA44*14</f>
        <v>0</v>
      </c>
      <c r="AH44">
        <f>AB44*14</f>
        <v>0</v>
      </c>
      <c r="AI44">
        <f>ROUND((AO44-AL44)*50/100,0)</f>
        <v>38</v>
      </c>
      <c r="AJ44">
        <f>ROUND((AO44-AL44)*20/100,0)</f>
        <v>15</v>
      </c>
      <c r="AK44">
        <f>AO44-AI44-AJ44-AL44</f>
        <v>22</v>
      </c>
      <c r="AL44">
        <f>AQ44</f>
        <v>5</v>
      </c>
      <c r="AM44">
        <v>3</v>
      </c>
      <c r="AN44">
        <v>0</v>
      </c>
      <c r="AO44">
        <f>AP44-AD44-AM44-AN44</f>
        <v>80</v>
      </c>
      <c r="AP44">
        <f>AQ44*25</f>
        <v>125</v>
      </c>
      <c r="AQ44">
        <f>J44+Q44</f>
        <v>5</v>
      </c>
    </row>
    <row r="45" spans="1:24" ht="12.75">
      <c r="A45" s="183">
        <v>16</v>
      </c>
      <c r="B45" s="184" t="s">
        <v>174</v>
      </c>
      <c r="C45" s="73" t="s">
        <v>203</v>
      </c>
      <c r="D45" s="478"/>
      <c r="E45" s="471"/>
      <c r="F45" s="471"/>
      <c r="G45" s="471"/>
      <c r="H45" s="471"/>
      <c r="I45" s="471"/>
      <c r="J45" s="472"/>
      <c r="K45" s="477"/>
      <c r="L45" s="471"/>
      <c r="M45" s="471"/>
      <c r="N45" s="471"/>
      <c r="O45" s="471"/>
      <c r="P45" s="471"/>
      <c r="Q45" s="472"/>
      <c r="X45" s="16"/>
    </row>
    <row r="46" spans="1:24" ht="12.75">
      <c r="A46" s="183">
        <v>17</v>
      </c>
      <c r="B46" s="184" t="s">
        <v>175</v>
      </c>
      <c r="C46" s="73" t="s">
        <v>204</v>
      </c>
      <c r="D46" s="478"/>
      <c r="E46" s="471"/>
      <c r="F46" s="471"/>
      <c r="G46" s="471"/>
      <c r="H46" s="471"/>
      <c r="I46" s="471"/>
      <c r="J46" s="472"/>
      <c r="K46" s="477"/>
      <c r="L46" s="471"/>
      <c r="M46" s="471"/>
      <c r="N46" s="471"/>
      <c r="O46" s="471"/>
      <c r="P46" s="471"/>
      <c r="Q46" s="472"/>
      <c r="X46" s="16"/>
    </row>
    <row r="47" spans="1:43" ht="12.75">
      <c r="A47" s="183">
        <v>18</v>
      </c>
      <c r="B47" s="184" t="s">
        <v>176</v>
      </c>
      <c r="C47" s="73" t="s">
        <v>205</v>
      </c>
      <c r="D47" s="478"/>
      <c r="E47" s="471"/>
      <c r="F47" s="471"/>
      <c r="G47" s="471"/>
      <c r="H47" s="471"/>
      <c r="I47" s="471"/>
      <c r="J47" s="472"/>
      <c r="K47" s="477"/>
      <c r="L47" s="471"/>
      <c r="M47" s="471"/>
      <c r="N47" s="471"/>
      <c r="O47" s="471"/>
      <c r="P47" s="471"/>
      <c r="Q47" s="472"/>
      <c r="W47" t="str">
        <f>B47</f>
        <v> Doctrine pedagogice contemporane</v>
      </c>
      <c r="X47" s="16">
        <f aca="true" t="shared" si="24" ref="X47:AQ47">X44</f>
        <v>3</v>
      </c>
      <c r="Y47" s="16">
        <f t="shared" si="24"/>
        <v>1</v>
      </c>
      <c r="Z47" s="16">
        <f t="shared" si="24"/>
        <v>2</v>
      </c>
      <c r="AA47" s="16">
        <f t="shared" si="24"/>
        <v>0</v>
      </c>
      <c r="AB47" s="16">
        <f t="shared" si="24"/>
        <v>0</v>
      </c>
      <c r="AC47" s="16">
        <f t="shared" si="24"/>
        <v>2</v>
      </c>
      <c r="AD47" s="16">
        <f t="shared" si="24"/>
        <v>42</v>
      </c>
      <c r="AE47" s="16">
        <f t="shared" si="24"/>
        <v>14</v>
      </c>
      <c r="AF47" s="16">
        <f t="shared" si="24"/>
        <v>28</v>
      </c>
      <c r="AG47" s="16">
        <f t="shared" si="24"/>
        <v>0</v>
      </c>
      <c r="AH47" s="16">
        <f t="shared" si="24"/>
        <v>0</v>
      </c>
      <c r="AI47" s="16">
        <f t="shared" si="24"/>
        <v>38</v>
      </c>
      <c r="AJ47" s="16">
        <f t="shared" si="24"/>
        <v>15</v>
      </c>
      <c r="AK47" s="16">
        <f t="shared" si="24"/>
        <v>22</v>
      </c>
      <c r="AL47" s="16">
        <f t="shared" si="24"/>
        <v>5</v>
      </c>
      <c r="AM47" s="16">
        <f t="shared" si="24"/>
        <v>3</v>
      </c>
      <c r="AN47" s="16">
        <f t="shared" si="24"/>
        <v>0</v>
      </c>
      <c r="AO47" s="16">
        <f t="shared" si="24"/>
        <v>80</v>
      </c>
      <c r="AP47" s="16">
        <f t="shared" si="24"/>
        <v>125</v>
      </c>
      <c r="AQ47" s="16">
        <f t="shared" si="24"/>
        <v>5</v>
      </c>
    </row>
    <row r="48" spans="1:43" ht="13.5" thickBot="1">
      <c r="A48" s="183">
        <v>19</v>
      </c>
      <c r="B48" s="185" t="s">
        <v>177</v>
      </c>
      <c r="C48" s="74" t="s">
        <v>243</v>
      </c>
      <c r="D48" s="478"/>
      <c r="E48" s="471"/>
      <c r="F48" s="471"/>
      <c r="G48" s="471"/>
      <c r="H48" s="471"/>
      <c r="I48" s="471"/>
      <c r="J48" s="472"/>
      <c r="K48" s="477"/>
      <c r="L48" s="471"/>
      <c r="M48" s="471"/>
      <c r="N48" s="471"/>
      <c r="O48" s="471"/>
      <c r="P48" s="471"/>
      <c r="Q48" s="472"/>
      <c r="W48" t="str">
        <f>B48</f>
        <v> Educaţie interculturală</v>
      </c>
      <c r="X48" s="16">
        <f>X47</f>
        <v>3</v>
      </c>
      <c r="Y48" s="16">
        <f aca="true" t="shared" si="25" ref="Y48:AQ48">Y47</f>
        <v>1</v>
      </c>
      <c r="Z48" s="16">
        <f t="shared" si="25"/>
        <v>2</v>
      </c>
      <c r="AA48" s="16">
        <f t="shared" si="25"/>
        <v>0</v>
      </c>
      <c r="AB48" s="16">
        <f t="shared" si="25"/>
        <v>0</v>
      </c>
      <c r="AC48" s="16">
        <f t="shared" si="25"/>
        <v>2</v>
      </c>
      <c r="AD48" s="16">
        <f t="shared" si="25"/>
        <v>42</v>
      </c>
      <c r="AE48" s="16">
        <f t="shared" si="25"/>
        <v>14</v>
      </c>
      <c r="AF48" s="16">
        <f t="shared" si="25"/>
        <v>28</v>
      </c>
      <c r="AG48" s="16">
        <f t="shared" si="25"/>
        <v>0</v>
      </c>
      <c r="AH48" s="16">
        <f t="shared" si="25"/>
        <v>0</v>
      </c>
      <c r="AI48" s="16">
        <f t="shared" si="25"/>
        <v>38</v>
      </c>
      <c r="AJ48" s="16">
        <f t="shared" si="25"/>
        <v>15</v>
      </c>
      <c r="AK48" s="16">
        <f t="shared" si="25"/>
        <v>22</v>
      </c>
      <c r="AL48" s="16">
        <f t="shared" si="25"/>
        <v>5</v>
      </c>
      <c r="AM48" s="16">
        <f t="shared" si="25"/>
        <v>3</v>
      </c>
      <c r="AN48" s="16">
        <f t="shared" si="25"/>
        <v>0</v>
      </c>
      <c r="AO48" s="16">
        <f t="shared" si="25"/>
        <v>80</v>
      </c>
      <c r="AP48" s="16">
        <f t="shared" si="25"/>
        <v>125</v>
      </c>
      <c r="AQ48" s="16">
        <f t="shared" si="25"/>
        <v>5</v>
      </c>
    </row>
    <row r="49" spans="1:17" ht="12.75">
      <c r="A49" s="353" t="s">
        <v>24</v>
      </c>
      <c r="B49" s="473"/>
      <c r="C49" s="355"/>
      <c r="D49" s="24">
        <f>SUM(D43:D48)</f>
        <v>1</v>
      </c>
      <c r="E49" s="24">
        <f>SUM(E43:E48)</f>
        <v>2</v>
      </c>
      <c r="F49" s="24">
        <f>SUM(F43:F48)</f>
        <v>0</v>
      </c>
      <c r="G49" s="24">
        <f>SUM(G43:G48)</f>
        <v>3</v>
      </c>
      <c r="H49" s="359"/>
      <c r="I49" s="359" t="s">
        <v>161</v>
      </c>
      <c r="J49" s="361">
        <f>SUM(J43:J48)</f>
        <v>10</v>
      </c>
      <c r="K49" s="24">
        <f>SUM(K43:K48)</f>
        <v>0</v>
      </c>
      <c r="L49" s="24">
        <f>SUM(L43:L48)</f>
        <v>0</v>
      </c>
      <c r="M49" s="24">
        <f>SUM(M43:M48)</f>
        <v>0</v>
      </c>
      <c r="N49" s="24">
        <f>SUM(N43:N48)</f>
        <v>0</v>
      </c>
      <c r="O49" s="359"/>
      <c r="P49" s="359"/>
      <c r="Q49" s="361">
        <f>SUM(Q43:Q48)</f>
        <v>0</v>
      </c>
    </row>
    <row r="50" spans="1:17" ht="13.5" thickBot="1">
      <c r="A50" s="474"/>
      <c r="B50" s="475"/>
      <c r="C50" s="476"/>
      <c r="D50" s="467">
        <f>SUM(D49:G49)</f>
        <v>6</v>
      </c>
      <c r="E50" s="468"/>
      <c r="F50" s="468"/>
      <c r="G50" s="469"/>
      <c r="H50" s="360"/>
      <c r="I50" s="360"/>
      <c r="J50" s="362"/>
      <c r="K50" s="467">
        <f>SUM(K49:N49)</f>
        <v>0</v>
      </c>
      <c r="L50" s="468"/>
      <c r="M50" s="468"/>
      <c r="N50" s="469"/>
      <c r="O50" s="360"/>
      <c r="P50" s="360"/>
      <c r="Q50" s="362"/>
    </row>
    <row r="51" spans="1:17" ht="10.5" customHeight="1">
      <c r="A51" s="11"/>
      <c r="B51" s="470" t="s">
        <v>38</v>
      </c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</row>
    <row r="52" spans="1:32" ht="12.75">
      <c r="A52" s="29"/>
      <c r="B52" s="26"/>
      <c r="C52" s="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AF52" s="5"/>
    </row>
    <row r="53" spans="1:32" ht="12.75">
      <c r="A53" s="347" t="s">
        <v>230</v>
      </c>
      <c r="B53" s="347"/>
      <c r="C53" s="347"/>
      <c r="D53" s="347" t="s">
        <v>15</v>
      </c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AF53" s="5"/>
    </row>
    <row r="54" spans="1:32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AF54" s="5"/>
    </row>
    <row r="55" spans="1:43" ht="12.75">
      <c r="A55" s="344" t="s">
        <v>231</v>
      </c>
      <c r="B55" s="344"/>
      <c r="C55" s="344"/>
      <c r="D55" s="351" t="s">
        <v>213</v>
      </c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4"/>
      <c r="S55" s="4"/>
      <c r="T55" s="177"/>
      <c r="U55" s="177"/>
      <c r="V55" s="177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M55" s="4"/>
      <c r="AN55" s="4"/>
      <c r="AO55" s="4"/>
      <c r="AP55" s="4"/>
      <c r="AQ55" s="4"/>
    </row>
    <row r="57" spans="2:17" ht="18.75" customHeight="1"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</row>
    <row r="58" spans="2:22" s="178" customFormat="1" ht="12.75">
      <c r="B58" s="347" t="s">
        <v>156</v>
      </c>
      <c r="C58" s="347"/>
      <c r="D58" s="347" t="s">
        <v>158</v>
      </c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T58" s="179"/>
      <c r="U58" s="179"/>
      <c r="V58" s="179"/>
    </row>
    <row r="59" spans="2:17" ht="24.75" customHeight="1">
      <c r="B59" s="351" t="s">
        <v>227</v>
      </c>
      <c r="C59" s="351"/>
      <c r="D59" s="351" t="s">
        <v>159</v>
      </c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</row>
  </sheetData>
  <sheetProtection/>
  <mergeCells count="157">
    <mergeCell ref="P36:P37"/>
    <mergeCell ref="Q36:Q37"/>
    <mergeCell ref="D37:G37"/>
    <mergeCell ref="H36:H37"/>
    <mergeCell ref="I36:I37"/>
    <mergeCell ref="J36:J37"/>
    <mergeCell ref="K37:N37"/>
    <mergeCell ref="O36:O37"/>
    <mergeCell ref="P27:P28"/>
    <mergeCell ref="K27:K28"/>
    <mergeCell ref="AP12:AP13"/>
    <mergeCell ref="AQ12:AQ13"/>
    <mergeCell ref="X12:AB12"/>
    <mergeCell ref="AD12:AH12"/>
    <mergeCell ref="AI12:AL12"/>
    <mergeCell ref="AM12:AM13"/>
    <mergeCell ref="AN12:AN13"/>
    <mergeCell ref="AO12:AO13"/>
    <mergeCell ref="K39:Q39"/>
    <mergeCell ref="J40:J41"/>
    <mergeCell ref="K26:Q26"/>
    <mergeCell ref="L27:L28"/>
    <mergeCell ref="Q29:Q30"/>
    <mergeCell ref="L29:L30"/>
    <mergeCell ref="Q27:Q28"/>
    <mergeCell ref="M27:M28"/>
    <mergeCell ref="N27:N28"/>
    <mergeCell ref="O27:O28"/>
    <mergeCell ref="A33:C34"/>
    <mergeCell ref="P29:P30"/>
    <mergeCell ref="J29:J30"/>
    <mergeCell ref="K29:K30"/>
    <mergeCell ref="M29:M30"/>
    <mergeCell ref="N29:N30"/>
    <mergeCell ref="O29:O30"/>
    <mergeCell ref="N31:N32"/>
    <mergeCell ref="H29:H30"/>
    <mergeCell ref="D29:D30"/>
    <mergeCell ref="Q33:Q34"/>
    <mergeCell ref="D34:H34"/>
    <mergeCell ref="K34:O34"/>
    <mergeCell ref="P33:P34"/>
    <mergeCell ref="I33:I34"/>
    <mergeCell ref="J33:J34"/>
    <mergeCell ref="E29:E30"/>
    <mergeCell ref="F29:F30"/>
    <mergeCell ref="G29:G30"/>
    <mergeCell ref="I29:I30"/>
    <mergeCell ref="I31:I32"/>
    <mergeCell ref="J31:J32"/>
    <mergeCell ref="E31:E32"/>
    <mergeCell ref="F31:F32"/>
    <mergeCell ref="G31:G32"/>
    <mergeCell ref="H31:H32"/>
    <mergeCell ref="F27:F28"/>
    <mergeCell ref="G27:G28"/>
    <mergeCell ref="I27:I28"/>
    <mergeCell ref="J27:J28"/>
    <mergeCell ref="D12:D13"/>
    <mergeCell ref="E12:E13"/>
    <mergeCell ref="F12:F13"/>
    <mergeCell ref="G12:G13"/>
    <mergeCell ref="J23:J24"/>
    <mergeCell ref="Q23:Q24"/>
    <mergeCell ref="K24:O24"/>
    <mergeCell ref="L12:L13"/>
    <mergeCell ref="M12:M13"/>
    <mergeCell ref="P23:P24"/>
    <mergeCell ref="N12:N13"/>
    <mergeCell ref="O12:O13"/>
    <mergeCell ref="B11:B13"/>
    <mergeCell ref="C11:C13"/>
    <mergeCell ref="D11:J11"/>
    <mergeCell ref="A1:C1"/>
    <mergeCell ref="A3:P3"/>
    <mergeCell ref="A5:AS5"/>
    <mergeCell ref="A6:AF6"/>
    <mergeCell ref="K11:Q11"/>
    <mergeCell ref="P12:P13"/>
    <mergeCell ref="Q12:Q13"/>
    <mergeCell ref="A2:C2"/>
    <mergeCell ref="A7:M7"/>
    <mergeCell ref="H12:H13"/>
    <mergeCell ref="I12:I13"/>
    <mergeCell ref="J12:J13"/>
    <mergeCell ref="K12:K13"/>
    <mergeCell ref="A10:Q10"/>
    <mergeCell ref="A8:R8"/>
    <mergeCell ref="A9:AF9"/>
    <mergeCell ref="A11:A13"/>
    <mergeCell ref="A23:C24"/>
    <mergeCell ref="D24:H24"/>
    <mergeCell ref="A26:A28"/>
    <mergeCell ref="B26:B28"/>
    <mergeCell ref="C26:C28"/>
    <mergeCell ref="D26:J26"/>
    <mergeCell ref="H27:H28"/>
    <mergeCell ref="I23:I24"/>
    <mergeCell ref="D27:D28"/>
    <mergeCell ref="E27:E28"/>
    <mergeCell ref="D31:D32"/>
    <mergeCell ref="O31:O32"/>
    <mergeCell ref="P31:P32"/>
    <mergeCell ref="Q31:Q32"/>
    <mergeCell ref="K31:K32"/>
    <mergeCell ref="L31:L32"/>
    <mergeCell ref="M31:M32"/>
    <mergeCell ref="C39:C41"/>
    <mergeCell ref="D39:J39"/>
    <mergeCell ref="D40:D41"/>
    <mergeCell ref="E40:E41"/>
    <mergeCell ref="F40:F41"/>
    <mergeCell ref="G40:G41"/>
    <mergeCell ref="H40:H41"/>
    <mergeCell ref="I40:I41"/>
    <mergeCell ref="O40:O41"/>
    <mergeCell ref="P40:P41"/>
    <mergeCell ref="Q40:Q41"/>
    <mergeCell ref="A42:Q42"/>
    <mergeCell ref="K40:K41"/>
    <mergeCell ref="L40:L41"/>
    <mergeCell ref="M40:M41"/>
    <mergeCell ref="N40:N41"/>
    <mergeCell ref="A39:A41"/>
    <mergeCell ref="B39:B41"/>
    <mergeCell ref="D44:D48"/>
    <mergeCell ref="E44:E48"/>
    <mergeCell ref="F44:F48"/>
    <mergeCell ref="G44:G48"/>
    <mergeCell ref="H44:H48"/>
    <mergeCell ref="I44:I48"/>
    <mergeCell ref="J44:J48"/>
    <mergeCell ref="K44:K48"/>
    <mergeCell ref="L44:L48"/>
    <mergeCell ref="M44:M48"/>
    <mergeCell ref="N44:N48"/>
    <mergeCell ref="O44:O48"/>
    <mergeCell ref="P44:P48"/>
    <mergeCell ref="Q44:Q48"/>
    <mergeCell ref="A49:C50"/>
    <mergeCell ref="H49:H50"/>
    <mergeCell ref="I49:I50"/>
    <mergeCell ref="J49:J50"/>
    <mergeCell ref="O49:O50"/>
    <mergeCell ref="P49:P50"/>
    <mergeCell ref="Q49:Q50"/>
    <mergeCell ref="D50:G50"/>
    <mergeCell ref="K50:N50"/>
    <mergeCell ref="B51:Q51"/>
    <mergeCell ref="A53:C53"/>
    <mergeCell ref="D53:Q53"/>
    <mergeCell ref="B59:C59"/>
    <mergeCell ref="D59:Q59"/>
    <mergeCell ref="A55:C55"/>
    <mergeCell ref="D55:Q55"/>
    <mergeCell ref="B58:C58"/>
    <mergeCell ref="D58:Q58"/>
  </mergeCells>
  <printOptions/>
  <pageMargins left="0.75" right="0.27" top="0.45" bottom="0.45" header="0.41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zoomScale="132" zoomScaleNormal="132" zoomScalePageLayoutView="0" workbookViewId="0" topLeftCell="C19">
      <selection activeCell="S32" sqref="S32"/>
    </sheetView>
  </sheetViews>
  <sheetFormatPr defaultColWidth="9.140625" defaultRowHeight="12.75"/>
  <cols>
    <col min="1" max="1" width="2.7109375" style="0" customWidth="1"/>
    <col min="2" max="2" width="5.28125" style="0" customWidth="1"/>
    <col min="3" max="3" width="31.00390625" style="0" customWidth="1"/>
    <col min="4" max="4" width="10.7109375" style="0" customWidth="1"/>
    <col min="6" max="6" width="9.28125" style="0" customWidth="1"/>
    <col min="7" max="8" width="8.28125" style="0" customWidth="1"/>
    <col min="9" max="9" width="12.28125" style="0" hidden="1" customWidth="1"/>
    <col min="10" max="10" width="5.28125" style="0" hidden="1" customWidth="1"/>
    <col min="11" max="11" width="8.28125" style="0" hidden="1" customWidth="1"/>
    <col min="12" max="12" width="9.28125" style="0" hidden="1" customWidth="1"/>
    <col min="13" max="18" width="0" style="0" hidden="1" customWidth="1"/>
    <col min="20" max="20" width="8.7109375" style="299" customWidth="1"/>
  </cols>
  <sheetData>
    <row r="1" spans="1:3" ht="12.75">
      <c r="A1" s="454" t="s">
        <v>21</v>
      </c>
      <c r="B1" s="454"/>
      <c r="C1" s="454"/>
    </row>
    <row r="2" spans="1:20" ht="12.75">
      <c r="A2" s="454" t="s">
        <v>56</v>
      </c>
      <c r="B2" s="454"/>
      <c r="C2" s="454"/>
      <c r="R2" s="83"/>
      <c r="S2" s="83"/>
      <c r="T2" s="300"/>
    </row>
    <row r="3" spans="1:20" ht="12.75">
      <c r="A3" s="83" t="s">
        <v>185</v>
      </c>
      <c r="B3" s="83"/>
      <c r="C3" s="83"/>
      <c r="R3" s="83"/>
      <c r="S3" s="83"/>
      <c r="T3" s="300"/>
    </row>
    <row r="4" spans="1:20" ht="19.5" customHeight="1">
      <c r="A4" s="443" t="s">
        <v>20</v>
      </c>
      <c r="B4" s="443"/>
      <c r="C4" s="443"/>
      <c r="D4" s="443"/>
      <c r="E4" s="443"/>
      <c r="F4" s="443"/>
      <c r="G4" s="443"/>
      <c r="H4" s="443"/>
      <c r="I4" s="443"/>
      <c r="J4" s="130"/>
      <c r="K4" s="130"/>
      <c r="L4" s="130"/>
      <c r="M4" s="130"/>
      <c r="N4" s="130"/>
      <c r="O4" s="130"/>
      <c r="P4" s="130"/>
      <c r="Q4" s="19"/>
      <c r="R4" s="86"/>
      <c r="S4" s="83"/>
      <c r="T4" s="300"/>
    </row>
    <row r="5" spans="3:17" ht="12.75">
      <c r="C5" s="3"/>
      <c r="D5" s="35"/>
      <c r="E5" s="35"/>
      <c r="F5" s="35"/>
      <c r="G5" s="35"/>
      <c r="H5" s="35"/>
      <c r="I5" s="35"/>
      <c r="J5" s="35"/>
      <c r="K5" s="14"/>
      <c r="L5" s="14"/>
      <c r="M5" s="14"/>
      <c r="N5" s="10"/>
      <c r="O5" s="10"/>
      <c r="P5" s="9"/>
      <c r="Q5" s="9"/>
    </row>
    <row r="6" spans="1:29" ht="12.75">
      <c r="A6" s="191" t="s">
        <v>71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30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 ht="12.75">
      <c r="A7" s="191" t="s">
        <v>61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302"/>
      <c r="U7" s="191"/>
      <c r="V7" s="191"/>
      <c r="W7" s="191"/>
      <c r="X7" s="191"/>
      <c r="Y7" s="191"/>
      <c r="Z7" s="191"/>
      <c r="AA7" s="191"/>
      <c r="AB7" s="191"/>
      <c r="AC7" s="191"/>
    </row>
    <row r="8" spans="1:29" ht="12.75">
      <c r="A8" s="191" t="s">
        <v>155</v>
      </c>
      <c r="B8" s="191"/>
      <c r="C8" s="191"/>
      <c r="D8" s="191"/>
      <c r="E8" s="131"/>
      <c r="F8" s="131"/>
      <c r="G8" s="131"/>
      <c r="H8" s="131"/>
      <c r="I8" s="131"/>
      <c r="J8" s="131"/>
      <c r="K8" s="131"/>
      <c r="L8" s="131"/>
      <c r="M8" s="85"/>
      <c r="N8" s="85"/>
      <c r="O8" s="85"/>
      <c r="P8" s="85"/>
      <c r="Q8" s="85"/>
      <c r="R8" s="85"/>
      <c r="S8" s="84"/>
      <c r="T8" s="303"/>
      <c r="U8" s="84"/>
      <c r="V8" s="84"/>
      <c r="W8" s="84"/>
      <c r="X8" s="84"/>
      <c r="Y8" s="84"/>
      <c r="Z8" s="84"/>
      <c r="AA8" s="84"/>
      <c r="AB8" s="84"/>
      <c r="AC8" s="84"/>
    </row>
    <row r="9" spans="1:29" ht="12.75">
      <c r="A9" s="191" t="s">
        <v>57</v>
      </c>
      <c r="B9" s="191"/>
      <c r="C9" s="191"/>
      <c r="D9" s="191"/>
      <c r="E9" s="131"/>
      <c r="F9" s="131"/>
      <c r="G9" s="131"/>
      <c r="H9" s="131"/>
      <c r="I9" s="131"/>
      <c r="J9" s="85"/>
      <c r="K9" s="85"/>
      <c r="L9" s="85"/>
      <c r="M9" s="85"/>
      <c r="N9" s="85"/>
      <c r="O9" s="85"/>
      <c r="P9" s="85"/>
      <c r="Q9" s="85"/>
      <c r="R9" s="85"/>
      <c r="S9" s="84"/>
      <c r="T9" s="303"/>
      <c r="U9" s="84"/>
      <c r="V9" s="84"/>
      <c r="W9" s="84"/>
      <c r="X9" s="84"/>
      <c r="Y9" s="84"/>
      <c r="Z9" s="84"/>
      <c r="AA9" s="84"/>
      <c r="AB9" s="84"/>
      <c r="AC9" s="84"/>
    </row>
    <row r="10" spans="1:29" ht="15" customHeight="1">
      <c r="A10" s="18" t="s">
        <v>228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301"/>
      <c r="U10" s="131"/>
      <c r="V10" s="131"/>
      <c r="W10" s="131"/>
      <c r="X10" s="131"/>
      <c r="Y10" s="131"/>
      <c r="Z10" s="131"/>
      <c r="AA10" s="131"/>
      <c r="AB10" s="131"/>
      <c r="AC10" s="131"/>
    </row>
    <row r="11" ht="15" customHeight="1"/>
    <row r="12" ht="15" customHeight="1" thickBot="1"/>
    <row r="13" spans="3:7" ht="30" customHeight="1">
      <c r="C13" s="192" t="s">
        <v>178</v>
      </c>
      <c r="D13" s="520" t="s">
        <v>179</v>
      </c>
      <c r="E13" s="521"/>
      <c r="F13" s="522" t="s">
        <v>180</v>
      </c>
      <c r="G13" s="523"/>
    </row>
    <row r="14" spans="3:21" ht="15" customHeight="1" thickBot="1">
      <c r="C14" s="193" t="s">
        <v>181</v>
      </c>
      <c r="D14" s="194" t="s">
        <v>0</v>
      </c>
      <c r="E14" s="195" t="s">
        <v>1</v>
      </c>
      <c r="F14" s="196" t="s">
        <v>0</v>
      </c>
      <c r="G14" s="195" t="s">
        <v>1</v>
      </c>
      <c r="T14" s="325">
        <f>('an I'!N20+'an II'!G18+'an II'!N18+'an II'!N22)</f>
        <v>9</v>
      </c>
      <c r="U14" s="318" t="s">
        <v>244</v>
      </c>
    </row>
    <row r="15" spans="3:21" ht="15" customHeight="1">
      <c r="C15" s="197" t="s">
        <v>2</v>
      </c>
      <c r="D15" s="198">
        <v>14</v>
      </c>
      <c r="E15" s="199">
        <v>14</v>
      </c>
      <c r="F15" s="200">
        <f>SUM('an I'!D21:G21)+SUM('an I'!D34:G34)</f>
        <v>12</v>
      </c>
      <c r="G15" s="199">
        <f>SUM('an I'!K21:N21)+SUM('an I'!K34:N34)</f>
        <v>12</v>
      </c>
      <c r="I15" s="324"/>
      <c r="J15" s="318"/>
      <c r="T15" s="325">
        <f>T17-1.5*T14</f>
        <v>82</v>
      </c>
      <c r="U15" s="318" t="s">
        <v>211</v>
      </c>
    </row>
    <row r="16" spans="3:20" ht="15" customHeight="1" thickBot="1">
      <c r="C16" s="193" t="s">
        <v>3</v>
      </c>
      <c r="D16" s="128">
        <v>14</v>
      </c>
      <c r="E16" s="129">
        <v>14</v>
      </c>
      <c r="F16" s="196">
        <f>SUM('an II'!D23:G23)+SUM('an II'!D33:G33)</f>
        <v>12</v>
      </c>
      <c r="G16" s="195">
        <f>SUM('an II'!K23:N23)+SUM('an II'!K33:N33)</f>
        <v>13</v>
      </c>
      <c r="T16" s="325"/>
    </row>
    <row r="17" spans="3:21" ht="15" customHeight="1">
      <c r="C17" s="201" t="s">
        <v>182</v>
      </c>
      <c r="I17" s="324"/>
      <c r="J17" s="318"/>
      <c r="T17" s="325">
        <f>(F35*2.5+G35*1.5)/14</f>
        <v>95.5</v>
      </c>
      <c r="U17" s="318" t="s">
        <v>212</v>
      </c>
    </row>
    <row r="18" ht="15" customHeight="1">
      <c r="C18" s="202"/>
    </row>
    <row r="19" spans="3:7" ht="15.75" customHeight="1">
      <c r="C19" s="524" t="s">
        <v>183</v>
      </c>
      <c r="D19" s="419"/>
      <c r="E19" s="419"/>
      <c r="F19" s="419"/>
      <c r="G19" s="419"/>
    </row>
    <row r="20" ht="13.5" thickBot="1"/>
    <row r="21" spans="2:7" ht="14.25" customHeight="1">
      <c r="B21" s="514" t="s">
        <v>17</v>
      </c>
      <c r="C21" s="516" t="s">
        <v>35</v>
      </c>
      <c r="D21" s="518" t="s">
        <v>44</v>
      </c>
      <c r="E21" s="203" t="s">
        <v>31</v>
      </c>
      <c r="F21" s="204"/>
      <c r="G21" s="205"/>
    </row>
    <row r="22" spans="2:7" ht="13.5" customHeight="1" thickBot="1">
      <c r="B22" s="515"/>
      <c r="C22" s="517"/>
      <c r="D22" s="519"/>
      <c r="E22" s="206" t="s">
        <v>32</v>
      </c>
      <c r="F22" s="204"/>
      <c r="G22" s="207"/>
    </row>
    <row r="23" spans="2:7" ht="15" customHeight="1">
      <c r="B23" s="208">
        <v>1</v>
      </c>
      <c r="C23" s="209" t="s">
        <v>30</v>
      </c>
      <c r="D23" s="210">
        <f>14*(SUM('an I'!D21:G21)+SUM('an I'!K21:N21)+SUM('an II'!D23:G23)+SUM('an II'!K23:N23))-D24</f>
        <v>434</v>
      </c>
      <c r="E23" s="508">
        <f>SUM(D23,D24)/D26*E26</f>
        <v>81.63265306122449</v>
      </c>
      <c r="F23" s="211"/>
      <c r="G23" s="212"/>
    </row>
    <row r="24" spans="2:7" ht="15" customHeight="1" thickBot="1">
      <c r="B24" s="334"/>
      <c r="C24" s="335" t="s">
        <v>220</v>
      </c>
      <c r="D24" s="336">
        <v>126</v>
      </c>
      <c r="E24" s="509"/>
      <c r="F24" s="211"/>
      <c r="G24" s="212"/>
    </row>
    <row r="25" spans="2:7" ht="15" customHeight="1" thickBot="1">
      <c r="B25" s="213">
        <v>2</v>
      </c>
      <c r="C25" s="214" t="s">
        <v>36</v>
      </c>
      <c r="D25" s="215">
        <f>14*(SUM('an I'!D34:G34)+SUM('an I'!K34:N34)+SUM('an II'!D33:G33)+SUM('an II'!K33:N33))</f>
        <v>126</v>
      </c>
      <c r="E25" s="221">
        <f>D25/D26*E26</f>
        <v>18.367346938775512</v>
      </c>
      <c r="F25" s="211"/>
      <c r="G25" s="212"/>
    </row>
    <row r="26" spans="2:7" ht="15.75" customHeight="1">
      <c r="B26" s="213"/>
      <c r="C26" s="216" t="s">
        <v>39</v>
      </c>
      <c r="D26" s="217">
        <f>SUM(D23:D25)</f>
        <v>686</v>
      </c>
      <c r="E26" s="217">
        <v>100</v>
      </c>
      <c r="F26" s="211"/>
      <c r="G26" s="212"/>
    </row>
    <row r="27" spans="2:7" ht="15.75" customHeight="1" thickBot="1">
      <c r="B27" s="218">
        <v>3</v>
      </c>
      <c r="C27" s="219" t="s">
        <v>33</v>
      </c>
      <c r="D27" s="220">
        <f>14*(SUM('an I'!D53:G53)+SUM('an I'!K53:N53)+SUM('an II'!D49:G49)+SUM('an II'!K49:N49))</f>
        <v>280</v>
      </c>
      <c r="E27" s="221">
        <f>D27/D26*E26</f>
        <v>40.816326530612244</v>
      </c>
      <c r="F27" s="222"/>
      <c r="G27" s="212"/>
    </row>
    <row r="28" spans="2:7" ht="13.5" thickBot="1">
      <c r="B28" s="223"/>
      <c r="C28" s="224" t="s">
        <v>40</v>
      </c>
      <c r="D28" s="225">
        <f>D26+D27</f>
        <v>966</v>
      </c>
      <c r="E28" s="226"/>
      <c r="F28" s="211"/>
      <c r="G28" s="212"/>
    </row>
    <row r="29" spans="2:6" ht="15.75" customHeight="1">
      <c r="B29" s="227"/>
      <c r="C29" s="228"/>
      <c r="D29" s="229"/>
      <c r="E29" s="230"/>
      <c r="F29" s="204"/>
    </row>
    <row r="30" spans="2:6" ht="15.75" customHeight="1" thickBot="1">
      <c r="B30" s="231"/>
      <c r="C30" s="232"/>
      <c r="D30" s="233"/>
      <c r="E30" s="234"/>
      <c r="F30" s="204"/>
    </row>
    <row r="31" spans="2:7" ht="12.75">
      <c r="B31" s="514" t="s">
        <v>17</v>
      </c>
      <c r="C31" s="516" t="s">
        <v>35</v>
      </c>
      <c r="D31" s="518" t="s">
        <v>44</v>
      </c>
      <c r="E31" s="203" t="s">
        <v>31</v>
      </c>
      <c r="F31" s="510" t="s">
        <v>41</v>
      </c>
      <c r="G31" s="511"/>
    </row>
    <row r="32" spans="2:7" ht="15.75" customHeight="1" thickBot="1">
      <c r="B32" s="515"/>
      <c r="C32" s="517"/>
      <c r="D32" s="519"/>
      <c r="E32" s="206" t="s">
        <v>32</v>
      </c>
      <c r="F32" s="235" t="s">
        <v>42</v>
      </c>
      <c r="G32" s="235" t="s">
        <v>43</v>
      </c>
    </row>
    <row r="33" spans="2:7" ht="15.75" customHeight="1">
      <c r="B33" s="213">
        <v>1</v>
      </c>
      <c r="C33" s="236" t="s">
        <v>72</v>
      </c>
      <c r="D33" s="203">
        <f>F33+G33</f>
        <v>224</v>
      </c>
      <c r="E33" s="237">
        <f>D33/D35*100</f>
        <v>32.6530612244898</v>
      </c>
      <c r="F33" s="238">
        <f>14*(SUMIF('an I'!C14:C20,"DSI*",'an I'!U14:U20)+SUMIF('an I'!C27:C33,"DSI*",'an I'!U27:U33)+SUMIF('an II'!C14:C22,"DSI*",'an II'!U14:U22)+SUMIF('an II'!C29:C32,"DSI*",'an II'!U29:U32))</f>
        <v>84</v>
      </c>
      <c r="G33" s="239">
        <f>14*(SUMIF('an I'!C14:C20,"DSI*",'an I'!V14:V20)+SUMIF('an I'!C27:C33,"DSI*",'an I'!V27:V33)+SUMIF('an II'!C14:C22,"DSI*",'an II'!V14:V22)+SUMIF('an II'!C29:C32,"DSI*",'an II'!V29:V32))</f>
        <v>140</v>
      </c>
    </row>
    <row r="34" spans="2:7" ht="15" customHeight="1" thickBot="1">
      <c r="B34" s="213">
        <v>2</v>
      </c>
      <c r="C34" s="240" t="s">
        <v>73</v>
      </c>
      <c r="D34" s="241">
        <f>F34+G34</f>
        <v>462</v>
      </c>
      <c r="E34" s="242">
        <f>D34/D35*100</f>
        <v>67.3469387755102</v>
      </c>
      <c r="F34" s="243">
        <f>14*(SUMIF('an I'!C14:C20,"DAP*",'an I'!U14:U20)+SUMIF('an I'!C27:C33,"DAP*",'an I'!U27:U33)+SUMIF('an II'!C14:C22,"DAP*",'an II'!U14:U22)+SUMIF('an II'!C29:C32,"DAP*",'an II'!U29:U32))</f>
        <v>224</v>
      </c>
      <c r="G34" s="244">
        <f>14*(SUMIF('an I'!C14:C20,"DAP*",'an I'!V14:V20)+SUMIF('an I'!C27:C33,"DAP*",'an I'!V27:V33)+SUMIF('an II'!C14:C22,"DAP*",'an II'!V14:V22)+SUMIF('an II'!C29:C32,"DAP*",'an II'!V29:V32))</f>
        <v>238</v>
      </c>
    </row>
    <row r="35" spans="2:20" s="245" customFormat="1" ht="14.25" customHeight="1" thickBot="1">
      <c r="B35" s="246"/>
      <c r="C35" s="247" t="s">
        <v>184</v>
      </c>
      <c r="D35" s="248">
        <f>SUM(D33:D34)</f>
        <v>686</v>
      </c>
      <c r="E35" s="304">
        <f>SUM(E33:E34)</f>
        <v>100</v>
      </c>
      <c r="F35" s="248">
        <f>SUM(F33:F34)</f>
        <v>308</v>
      </c>
      <c r="G35" s="248">
        <f>SUM(G33:G34)</f>
        <v>378</v>
      </c>
      <c r="T35" s="306"/>
    </row>
    <row r="36" spans="2:6" ht="13.5" customHeight="1" thickBot="1">
      <c r="B36" s="6"/>
      <c r="C36" s="33"/>
      <c r="D36" s="34"/>
      <c r="E36" s="34"/>
      <c r="F36" s="34"/>
    </row>
    <row r="37" spans="3:4" ht="13.5" customHeight="1" thickBot="1">
      <c r="C37" s="249" t="s">
        <v>223</v>
      </c>
      <c r="D37" s="250">
        <f>G35/F35</f>
        <v>1.2272727272727273</v>
      </c>
    </row>
    <row r="38" ht="13.5" customHeight="1" thickBot="1"/>
    <row r="39" spans="2:7" ht="13.5" customHeight="1">
      <c r="B39" s="251" t="s">
        <v>45</v>
      </c>
      <c r="C39" s="252" t="s">
        <v>46</v>
      </c>
      <c r="D39" s="253" t="s">
        <v>55</v>
      </c>
      <c r="E39" s="254"/>
      <c r="F39" s="512" t="s">
        <v>29</v>
      </c>
      <c r="G39" s="513"/>
    </row>
    <row r="40" spans="2:7" ht="13.5" customHeight="1" thickBot="1">
      <c r="B40" s="255" t="s">
        <v>47</v>
      </c>
      <c r="C40" s="256" t="s">
        <v>48</v>
      </c>
      <c r="D40" s="257" t="s">
        <v>49</v>
      </c>
      <c r="E40" s="258" t="s">
        <v>50</v>
      </c>
      <c r="F40" s="259" t="s">
        <v>45</v>
      </c>
      <c r="G40" s="260" t="s">
        <v>51</v>
      </c>
    </row>
    <row r="41" spans="2:7" ht="13.5" customHeight="1">
      <c r="B41" s="261">
        <v>1</v>
      </c>
      <c r="C41" s="262" t="s">
        <v>52</v>
      </c>
      <c r="D41" s="263">
        <f>COUNTIF('an I'!T14:T33,"E")+2*COUNTIF('an I'!T14:T33,"EE")</f>
        <v>8</v>
      </c>
      <c r="E41" s="264">
        <f>COUNTIF('an II'!T14:T32,"E")+2*COUNTIF('an II'!T14:T32,"EE")</f>
        <v>7</v>
      </c>
      <c r="F41" s="265">
        <f>D41+E41</f>
        <v>15</v>
      </c>
      <c r="G41" s="266">
        <f>F41/F43*100</f>
        <v>68.18181818181817</v>
      </c>
    </row>
    <row r="42" spans="2:7" ht="13.5" customHeight="1" thickBot="1">
      <c r="B42" s="267">
        <v>2</v>
      </c>
      <c r="C42" s="268" t="s">
        <v>53</v>
      </c>
      <c r="D42" s="263">
        <f>COUNTIF('an I'!T14:T33,"C")+2*COUNTIF('an I'!T14:T33,"CC")</f>
        <v>2</v>
      </c>
      <c r="E42" s="264">
        <f>COUNTIF('an II'!T14:T32,"C")+2*COUNTIF('an II'!T14:T32,"CC")</f>
        <v>5</v>
      </c>
      <c r="F42" s="269">
        <f>D42+E42</f>
        <v>7</v>
      </c>
      <c r="G42" s="270">
        <f>F42/F43*100</f>
        <v>31.818181818181817</v>
      </c>
    </row>
    <row r="43" spans="2:7" ht="13.5" customHeight="1" thickBot="1">
      <c r="B43" s="271"/>
      <c r="C43" s="272" t="s">
        <v>54</v>
      </c>
      <c r="D43" s="273">
        <f>SUM(D41:D42)</f>
        <v>10</v>
      </c>
      <c r="E43" s="274">
        <f>SUM(E41:E42)</f>
        <v>12</v>
      </c>
      <c r="F43" s="275">
        <f>SUM(F41:F42)</f>
        <v>22</v>
      </c>
      <c r="G43" s="305">
        <f>SUM(G41:G42)</f>
        <v>99.99999999999999</v>
      </c>
    </row>
    <row r="44" spans="2:9" ht="13.5" customHeight="1">
      <c r="B44" s="276"/>
      <c r="C44" s="277"/>
      <c r="D44" s="278"/>
      <c r="E44" s="278"/>
      <c r="F44" s="278"/>
      <c r="G44" s="276"/>
      <c r="H44" s="278"/>
      <c r="I44" s="278"/>
    </row>
    <row r="45" spans="2:6" ht="13.5" customHeight="1">
      <c r="B45" s="6"/>
      <c r="C45" s="33"/>
      <c r="D45" s="34"/>
      <c r="E45" s="34"/>
      <c r="F45" s="34"/>
    </row>
    <row r="46" spans="1:17" ht="12.75">
      <c r="A46" s="347" t="s">
        <v>230</v>
      </c>
      <c r="B46" s="347"/>
      <c r="C46" s="347"/>
      <c r="D46" s="347" t="s">
        <v>15</v>
      </c>
      <c r="E46" s="347"/>
      <c r="F46" s="347"/>
      <c r="G46" s="34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2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ht="14.25" customHeight="1">
      <c r="A48" s="344" t="s">
        <v>231</v>
      </c>
      <c r="B48" s="344"/>
      <c r="C48" s="344"/>
      <c r="D48" s="351" t="s">
        <v>213</v>
      </c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</row>
    <row r="49" ht="12.75">
      <c r="C49" s="3"/>
    </row>
    <row r="50" spans="2:17" ht="12.75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</row>
    <row r="51" spans="1:17" ht="12.75">
      <c r="A51" s="347" t="s">
        <v>156</v>
      </c>
      <c r="B51" s="347"/>
      <c r="C51" s="347"/>
      <c r="D51" s="347" t="s">
        <v>158</v>
      </c>
      <c r="E51" s="347"/>
      <c r="F51" s="347"/>
      <c r="G51" s="347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17" ht="18.75" customHeight="1">
      <c r="A52" s="351" t="s">
        <v>227</v>
      </c>
      <c r="B52" s="351"/>
      <c r="C52" s="351"/>
      <c r="D52" s="351" t="s">
        <v>159</v>
      </c>
      <c r="E52" s="351"/>
      <c r="F52" s="351"/>
      <c r="G52" s="351"/>
      <c r="H52" s="142"/>
      <c r="I52" s="142"/>
      <c r="J52" s="142"/>
      <c r="K52" s="142"/>
      <c r="L52" s="142"/>
      <c r="M52" s="142"/>
      <c r="N52" s="142"/>
      <c r="O52" s="142"/>
      <c r="P52" s="142"/>
      <c r="Q52" s="142"/>
    </row>
    <row r="54" ht="12.75" customHeight="1"/>
    <row r="60" ht="12" customHeight="1"/>
    <row r="65" ht="12.75" customHeight="1"/>
    <row r="66" ht="13.5" customHeight="1"/>
  </sheetData>
  <sheetProtection/>
  <mergeCells count="23">
    <mergeCell ref="A1:C1"/>
    <mergeCell ref="A2:C2"/>
    <mergeCell ref="A4:I4"/>
    <mergeCell ref="D13:E13"/>
    <mergeCell ref="F13:G13"/>
    <mergeCell ref="C19:G19"/>
    <mergeCell ref="A48:C48"/>
    <mergeCell ref="B21:B22"/>
    <mergeCell ref="C21:C22"/>
    <mergeCell ref="D21:D22"/>
    <mergeCell ref="B31:B32"/>
    <mergeCell ref="C31:C32"/>
    <mergeCell ref="D31:D32"/>
    <mergeCell ref="E23:E24"/>
    <mergeCell ref="D48:Q48"/>
    <mergeCell ref="A51:C51"/>
    <mergeCell ref="D51:G51"/>
    <mergeCell ref="A52:C52"/>
    <mergeCell ref="D52:G52"/>
    <mergeCell ref="F31:G31"/>
    <mergeCell ref="F39:G39"/>
    <mergeCell ref="A46:C46"/>
    <mergeCell ref="D46:G46"/>
  </mergeCells>
  <printOptions/>
  <pageMargins left="1" right="0.5" top="0.5" bottom="0.5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B1">
      <selection activeCell="D1" sqref="D1"/>
    </sheetView>
  </sheetViews>
  <sheetFormatPr defaultColWidth="9.28125" defaultRowHeight="12.75"/>
  <cols>
    <col min="1" max="1" width="21.7109375" style="100" customWidth="1"/>
    <col min="2" max="2" width="19.421875" style="99" customWidth="1"/>
    <col min="3" max="3" width="20.57421875" style="99" customWidth="1"/>
    <col min="4" max="4" width="20.28125" style="99" customWidth="1"/>
    <col min="5" max="5" width="21.7109375" style="99" customWidth="1"/>
    <col min="6" max="6" width="19.28125" style="99" customWidth="1"/>
    <col min="7" max="7" width="20.28125" style="99" customWidth="1"/>
    <col min="8" max="16384" width="9.28125" style="99" customWidth="1"/>
  </cols>
  <sheetData>
    <row r="1" spans="1:7" s="100" customFormat="1" ht="72" thickBot="1" thickTop="1">
      <c r="A1" s="127" t="s">
        <v>152</v>
      </c>
      <c r="B1" s="102" t="s">
        <v>151</v>
      </c>
      <c r="C1" s="102" t="s">
        <v>150</v>
      </c>
      <c r="D1" s="102" t="s">
        <v>149</v>
      </c>
      <c r="E1" s="102" t="s">
        <v>148</v>
      </c>
      <c r="F1" s="102" t="s">
        <v>147</v>
      </c>
      <c r="G1" s="126" t="s">
        <v>146</v>
      </c>
    </row>
    <row r="2" spans="1:7" ht="11.25" thickBot="1" thickTop="1">
      <c r="A2" s="534" t="s">
        <v>145</v>
      </c>
      <c r="B2" s="535"/>
      <c r="C2" s="535"/>
      <c r="D2" s="535"/>
      <c r="E2" s="535"/>
      <c r="F2" s="535"/>
      <c r="G2" s="536"/>
    </row>
    <row r="3" spans="1:7" s="101" customFormat="1" ht="93" thickBot="1" thickTop="1">
      <c r="A3" s="115" t="s">
        <v>144</v>
      </c>
      <c r="B3" s="125" t="s">
        <v>143</v>
      </c>
      <c r="C3" s="124" t="s">
        <v>142</v>
      </c>
      <c r="D3" s="124" t="s">
        <v>141</v>
      </c>
      <c r="E3" s="124" t="s">
        <v>140</v>
      </c>
      <c r="F3" s="124" t="s">
        <v>139</v>
      </c>
      <c r="G3" s="123" t="s">
        <v>138</v>
      </c>
    </row>
    <row r="4" spans="1:7" s="101" customFormat="1" ht="100.5" customHeight="1" thickBot="1" thickTop="1">
      <c r="A4" s="122" t="s">
        <v>137</v>
      </c>
      <c r="B4" s="114" t="s">
        <v>136</v>
      </c>
      <c r="C4" s="113" t="s">
        <v>135</v>
      </c>
      <c r="D4" s="113" t="s">
        <v>134</v>
      </c>
      <c r="E4" s="113" t="s">
        <v>133</v>
      </c>
      <c r="F4" s="113" t="s">
        <v>132</v>
      </c>
      <c r="G4" s="112" t="s">
        <v>131</v>
      </c>
    </row>
    <row r="5" spans="1:7" ht="14.25" customHeight="1" thickBot="1" thickTop="1">
      <c r="A5" s="537" t="s">
        <v>130</v>
      </c>
      <c r="B5" s="538"/>
      <c r="C5" s="538"/>
      <c r="D5" s="538"/>
      <c r="E5" s="538"/>
      <c r="F5" s="538"/>
      <c r="G5" s="539"/>
    </row>
    <row r="6" spans="1:7" s="101" customFormat="1" ht="102" customHeight="1" thickBot="1" thickTop="1">
      <c r="A6" s="115" t="s">
        <v>129</v>
      </c>
      <c r="B6" s="121" t="s">
        <v>128</v>
      </c>
      <c r="C6" s="120" t="s">
        <v>127</v>
      </c>
      <c r="D6" s="120" t="s">
        <v>126</v>
      </c>
      <c r="E6" s="120" t="s">
        <v>125</v>
      </c>
      <c r="F6" s="120" t="s">
        <v>124</v>
      </c>
      <c r="G6" s="119" t="s">
        <v>123</v>
      </c>
    </row>
    <row r="7" spans="1:7" s="101" customFormat="1" ht="112.5" customHeight="1" thickBot="1" thickTop="1">
      <c r="A7" s="115" t="s">
        <v>122</v>
      </c>
      <c r="B7" s="118" t="s">
        <v>121</v>
      </c>
      <c r="C7" s="117" t="s">
        <v>120</v>
      </c>
      <c r="D7" s="117" t="s">
        <v>119</v>
      </c>
      <c r="E7" s="117" t="s">
        <v>118</v>
      </c>
      <c r="F7" s="117" t="s">
        <v>117</v>
      </c>
      <c r="G7" s="116" t="s">
        <v>116</v>
      </c>
    </row>
    <row r="8" spans="1:7" s="101" customFormat="1" ht="80.25" customHeight="1" thickBot="1" thickTop="1">
      <c r="A8" s="115" t="s">
        <v>115</v>
      </c>
      <c r="B8" s="114" t="s">
        <v>114</v>
      </c>
      <c r="C8" s="113" t="s">
        <v>113</v>
      </c>
      <c r="D8" s="113" t="s">
        <v>112</v>
      </c>
      <c r="E8" s="113" t="s">
        <v>111</v>
      </c>
      <c r="F8" s="113" t="s">
        <v>110</v>
      </c>
      <c r="G8" s="112" t="s">
        <v>109</v>
      </c>
    </row>
    <row r="9" spans="1:7" s="101" customFormat="1" ht="96.75" customHeight="1" thickBot="1" thickTop="1">
      <c r="A9" s="111" t="s">
        <v>108</v>
      </c>
      <c r="B9" s="110" t="s">
        <v>107</v>
      </c>
      <c r="C9" s="109" t="s">
        <v>106</v>
      </c>
      <c r="D9" s="109" t="s">
        <v>105</v>
      </c>
      <c r="E9" s="109" t="s">
        <v>104</v>
      </c>
      <c r="F9" s="109" t="s">
        <v>103</v>
      </c>
      <c r="G9" s="108" t="s">
        <v>102</v>
      </c>
    </row>
    <row r="10" spans="1:7" ht="10.5" thickBot="1">
      <c r="A10" s="107"/>
      <c r="B10" s="106"/>
      <c r="C10" s="106"/>
      <c r="D10" s="106"/>
      <c r="E10" s="106"/>
      <c r="F10" s="106"/>
      <c r="G10" s="105"/>
    </row>
    <row r="11" spans="1:7" s="101" customFormat="1" ht="21" thickBot="1">
      <c r="A11" s="104" t="s">
        <v>101</v>
      </c>
      <c r="B11" s="540" t="s">
        <v>100</v>
      </c>
      <c r="C11" s="540"/>
      <c r="D11" s="540"/>
      <c r="E11" s="540" t="s">
        <v>99</v>
      </c>
      <c r="F11" s="540"/>
      <c r="G11" s="541"/>
    </row>
    <row r="12" spans="1:7" s="101" customFormat="1" ht="41.25" thickBot="1">
      <c r="A12" s="103" t="s">
        <v>98</v>
      </c>
      <c r="B12" s="529" t="s">
        <v>97</v>
      </c>
      <c r="C12" s="530"/>
      <c r="D12" s="530"/>
      <c r="E12" s="531" t="s">
        <v>96</v>
      </c>
      <c r="F12" s="532"/>
      <c r="G12" s="533"/>
    </row>
    <row r="13" spans="1:7" s="101" customFormat="1" ht="42" thickBot="1" thickTop="1">
      <c r="A13" s="102" t="s">
        <v>95</v>
      </c>
      <c r="B13" s="525" t="s">
        <v>94</v>
      </c>
      <c r="C13" s="526"/>
      <c r="D13" s="526"/>
      <c r="E13" s="527" t="s">
        <v>93</v>
      </c>
      <c r="F13" s="528"/>
      <c r="G13" s="528"/>
    </row>
    <row r="14" spans="1:7" s="101" customFormat="1" ht="51.75" thickBot="1" thickTop="1">
      <c r="A14" s="102" t="s">
        <v>92</v>
      </c>
      <c r="B14" s="525" t="s">
        <v>91</v>
      </c>
      <c r="C14" s="526"/>
      <c r="D14" s="526"/>
      <c r="E14" s="527" t="s">
        <v>90</v>
      </c>
      <c r="F14" s="528"/>
      <c r="G14" s="528"/>
    </row>
    <row r="15" ht="10.5" thickTop="1"/>
  </sheetData>
  <sheetProtection/>
  <mergeCells count="10">
    <mergeCell ref="B14:D14"/>
    <mergeCell ref="E14:G14"/>
    <mergeCell ref="B12:D12"/>
    <mergeCell ref="E12:G12"/>
    <mergeCell ref="A2:G2"/>
    <mergeCell ref="A5:G5"/>
    <mergeCell ref="B11:D11"/>
    <mergeCell ref="E11:G11"/>
    <mergeCell ref="B13:D13"/>
    <mergeCell ref="E13:G13"/>
  </mergeCells>
  <printOptions/>
  <pageMargins left="0" right="0" top="0" bottom="0" header="0.3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Doina</cp:lastModifiedBy>
  <cp:lastPrinted>2015-07-21T08:24:15Z</cp:lastPrinted>
  <dcterms:created xsi:type="dcterms:W3CDTF">1998-09-29T12:25:23Z</dcterms:created>
  <dcterms:modified xsi:type="dcterms:W3CDTF">2021-09-14T11:21:02Z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