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750" windowWidth="11340" windowHeight="6135"/>
  </bookViews>
  <sheets>
    <sheet name="pagina 1" sheetId="16" r:id="rId1"/>
    <sheet name="an I" sheetId="2" r:id="rId2"/>
    <sheet name="an II" sheetId="13" r:id="rId3"/>
    <sheet name="an III" sheetId="14" r:id="rId4"/>
    <sheet name="an IV" sheetId="15" r:id="rId5"/>
    <sheet name="Bilant" sheetId="11" r:id="rId6"/>
    <sheet name="COMPETENTE" sheetId="17" r:id="rId7"/>
  </sheets>
  <definedNames>
    <definedName name="_xlnm.Print_Area" localSheetId="4">'an IV'!$A$1:$T$60</definedName>
    <definedName name="_xlnm.Print_Area" localSheetId="5">Bilant!$A$1:$K$66</definedName>
    <definedName name="_xlnm.Print_Area" localSheetId="6">COMPETENTE!$A$1:$H$36</definedName>
    <definedName name="_xlnm.Print_Area" localSheetId="0">'pagina 1'!$A$1:$I$55</definedName>
  </definedNames>
  <calcPr calcId="144525"/>
</workbook>
</file>

<file path=xl/calcChain.xml><?xml version="1.0" encoding="utf-8"?>
<calcChain xmlns="http://schemas.openxmlformats.org/spreadsheetml/2006/main">
  <c r="E30" i="11" l="1"/>
  <c r="V47" i="15"/>
  <c r="V54" i="14"/>
  <c r="V48" i="2"/>
  <c r="AE21" i="2"/>
  <c r="AD21" i="2"/>
  <c r="AC21" i="2"/>
  <c r="AB21" i="2"/>
  <c r="W21" i="2"/>
  <c r="V21" i="2"/>
  <c r="U21" i="2"/>
  <c r="T21" i="2"/>
  <c r="R30" i="13"/>
  <c r="K30" i="13"/>
  <c r="R28" i="2"/>
  <c r="K28" i="2"/>
  <c r="T52" i="14"/>
  <c r="R51" i="14"/>
  <c r="P51" i="14"/>
  <c r="M51" i="14"/>
  <c r="L51" i="14"/>
  <c r="L52" i="14" s="1"/>
  <c r="K51" i="14"/>
  <c r="I51" i="14"/>
  <c r="F51" i="14"/>
  <c r="E51" i="14"/>
  <c r="T54" i="13"/>
  <c r="Y21" i="2" l="1"/>
  <c r="E52" i="14"/>
  <c r="V35" i="15" l="1"/>
  <c r="AD35" i="15"/>
  <c r="I46" i="11" l="1"/>
  <c r="T22" i="2"/>
  <c r="T23" i="2"/>
  <c r="T24" i="2"/>
  <c r="T25" i="2"/>
  <c r="T26" i="2"/>
  <c r="T27" i="2"/>
  <c r="L28" i="2"/>
  <c r="E28" i="2"/>
  <c r="E40" i="11"/>
  <c r="AB36" i="15" l="1"/>
  <c r="AC36" i="15"/>
  <c r="AD36" i="15"/>
  <c r="AE36" i="15"/>
  <c r="AB37" i="15"/>
  <c r="AC37" i="15"/>
  <c r="AD37" i="15"/>
  <c r="AE37" i="15"/>
  <c r="AB38" i="15"/>
  <c r="AC38" i="15"/>
  <c r="AD38" i="15"/>
  <c r="AE38" i="15"/>
  <c r="AB39" i="15"/>
  <c r="AC39" i="15"/>
  <c r="AD39" i="15"/>
  <c r="AE39" i="15"/>
  <c r="AB40" i="15"/>
  <c r="AC40" i="15"/>
  <c r="AD40" i="15"/>
  <c r="AE40" i="15"/>
  <c r="AE35" i="15"/>
  <c r="AC35" i="15"/>
  <c r="AB35" i="15"/>
  <c r="AB16" i="15"/>
  <c r="AC16" i="15"/>
  <c r="AD16" i="15"/>
  <c r="AE16" i="15"/>
  <c r="AB17" i="15"/>
  <c r="AC17" i="15"/>
  <c r="AD17" i="15"/>
  <c r="AE17" i="15"/>
  <c r="AB18" i="15"/>
  <c r="AC18" i="15"/>
  <c r="AD18" i="15"/>
  <c r="AE18" i="15"/>
  <c r="AB19" i="15"/>
  <c r="AC19" i="15"/>
  <c r="AD19" i="15"/>
  <c r="AE19" i="15"/>
  <c r="AB20" i="15"/>
  <c r="AC20" i="15"/>
  <c r="AD20" i="15"/>
  <c r="AE20" i="15"/>
  <c r="AB21" i="15"/>
  <c r="AC21" i="15"/>
  <c r="AD21" i="15"/>
  <c r="AE21" i="15"/>
  <c r="AB22" i="15"/>
  <c r="AC22" i="15"/>
  <c r="AD22" i="15"/>
  <c r="AE22" i="15"/>
  <c r="AB23" i="15"/>
  <c r="AC23" i="15"/>
  <c r="AD23" i="15"/>
  <c r="AE23" i="15"/>
  <c r="AB24" i="15"/>
  <c r="AC24" i="15"/>
  <c r="AD24" i="15"/>
  <c r="AE24" i="15"/>
  <c r="AB25" i="15"/>
  <c r="AC25" i="15"/>
  <c r="AD25" i="15"/>
  <c r="AE25" i="15"/>
  <c r="AB26" i="15"/>
  <c r="AC26" i="15"/>
  <c r="AD26" i="15"/>
  <c r="AE26" i="15"/>
  <c r="AB27" i="15"/>
  <c r="AC27" i="15"/>
  <c r="AD27" i="15"/>
  <c r="AE27" i="15"/>
  <c r="AB28" i="15"/>
  <c r="AB41" i="15" s="1"/>
  <c r="AC28" i="15"/>
  <c r="AC41" i="15" s="1"/>
  <c r="AD28" i="15"/>
  <c r="AD41" i="15" s="1"/>
  <c r="AE28" i="15"/>
  <c r="AE41" i="15" s="1"/>
  <c r="AE15" i="15"/>
  <c r="AD15" i="15"/>
  <c r="AC15" i="15"/>
  <c r="AB15" i="15"/>
  <c r="AB36" i="14"/>
  <c r="AC36" i="14"/>
  <c r="AD36" i="14"/>
  <c r="AE36" i="14"/>
  <c r="AE35" i="14"/>
  <c r="AD35" i="14"/>
  <c r="AC35" i="14"/>
  <c r="AB35" i="14"/>
  <c r="AB16" i="14"/>
  <c r="AC16" i="14"/>
  <c r="AD16" i="14"/>
  <c r="AE16" i="14"/>
  <c r="AB17" i="14"/>
  <c r="AC17" i="14"/>
  <c r="AD17" i="14"/>
  <c r="AE17" i="14"/>
  <c r="AB18" i="14"/>
  <c r="AC18" i="14"/>
  <c r="AD18" i="14"/>
  <c r="AE18" i="14"/>
  <c r="AB19" i="14"/>
  <c r="AC19" i="14"/>
  <c r="AD19" i="14"/>
  <c r="AE19" i="14"/>
  <c r="AB20" i="14"/>
  <c r="AC20" i="14"/>
  <c r="AD20" i="14"/>
  <c r="AE20" i="14"/>
  <c r="AB21" i="14"/>
  <c r="AC21" i="14"/>
  <c r="AD21" i="14"/>
  <c r="AE21" i="14"/>
  <c r="AB22" i="14"/>
  <c r="AC22" i="14"/>
  <c r="AD22" i="14"/>
  <c r="AE22" i="14"/>
  <c r="AB23" i="14"/>
  <c r="AC23" i="14"/>
  <c r="AD23" i="14"/>
  <c r="AE23" i="14"/>
  <c r="AB24" i="14"/>
  <c r="AC24" i="14"/>
  <c r="AD24" i="14"/>
  <c r="AE24" i="14"/>
  <c r="AB25" i="14"/>
  <c r="AC25" i="14"/>
  <c r="AD25" i="14"/>
  <c r="AE25" i="14"/>
  <c r="AB26" i="14"/>
  <c r="AC26" i="14"/>
  <c r="AD26" i="14"/>
  <c r="AE26" i="14"/>
  <c r="AB27" i="14"/>
  <c r="AC27" i="14"/>
  <c r="AD27" i="14"/>
  <c r="AE27" i="14"/>
  <c r="AB28" i="14"/>
  <c r="AC28" i="14"/>
  <c r="AD28" i="14"/>
  <c r="AE28" i="14"/>
  <c r="AE15" i="14"/>
  <c r="AD15" i="14"/>
  <c r="AC15" i="14"/>
  <c r="AB15" i="14"/>
  <c r="AB40" i="13"/>
  <c r="AE40" i="13"/>
  <c r="AD40" i="13"/>
  <c r="AC40" i="13"/>
  <c r="AB37" i="13"/>
  <c r="AC37" i="13"/>
  <c r="AD37" i="13"/>
  <c r="AE37" i="13"/>
  <c r="AB38" i="13"/>
  <c r="AC38" i="13"/>
  <c r="AD38" i="13"/>
  <c r="AE38" i="13"/>
  <c r="AB39" i="13"/>
  <c r="AC39" i="13"/>
  <c r="AD39" i="13"/>
  <c r="AE39" i="13"/>
  <c r="AE36" i="13"/>
  <c r="AD36" i="13"/>
  <c r="AC36" i="13"/>
  <c r="AB36" i="13"/>
  <c r="AB16" i="13"/>
  <c r="AC16" i="13"/>
  <c r="AD16" i="13"/>
  <c r="AE16" i="13"/>
  <c r="AB17" i="13"/>
  <c r="AC17" i="13"/>
  <c r="AD17" i="13"/>
  <c r="AE17" i="13"/>
  <c r="AB18" i="13"/>
  <c r="AC18" i="13"/>
  <c r="AD18" i="13"/>
  <c r="AE18" i="13"/>
  <c r="AB19" i="13"/>
  <c r="AC19" i="13"/>
  <c r="AD19" i="13"/>
  <c r="AE19" i="13"/>
  <c r="AB20" i="13"/>
  <c r="AC20" i="13"/>
  <c r="AD20" i="13"/>
  <c r="AE20" i="13"/>
  <c r="AB21" i="13"/>
  <c r="AC21" i="13"/>
  <c r="AD21" i="13"/>
  <c r="AE21" i="13"/>
  <c r="AB22" i="13"/>
  <c r="AC22" i="13"/>
  <c r="AD22" i="13"/>
  <c r="AE22" i="13"/>
  <c r="AB23" i="13"/>
  <c r="AC23" i="13"/>
  <c r="AD23" i="13"/>
  <c r="AE23" i="13"/>
  <c r="AB24" i="13"/>
  <c r="AC24" i="13"/>
  <c r="AD24" i="13"/>
  <c r="AE24" i="13"/>
  <c r="AB25" i="13"/>
  <c r="AC25" i="13"/>
  <c r="AD25" i="13"/>
  <c r="AE25" i="13"/>
  <c r="AB26" i="13"/>
  <c r="AC26" i="13"/>
  <c r="AD26" i="13"/>
  <c r="AE26" i="13"/>
  <c r="AB27" i="13"/>
  <c r="AC27" i="13"/>
  <c r="AD27" i="13"/>
  <c r="AE27" i="13"/>
  <c r="AB28" i="13"/>
  <c r="AC28" i="13"/>
  <c r="AD28" i="13"/>
  <c r="AE28" i="13"/>
  <c r="AB29" i="13"/>
  <c r="AC29" i="13"/>
  <c r="AD29" i="13"/>
  <c r="AE29" i="13"/>
  <c r="AE15" i="13"/>
  <c r="AD15" i="13"/>
  <c r="AC15" i="13"/>
  <c r="AB15" i="13"/>
  <c r="AB34" i="2"/>
  <c r="AC34" i="2"/>
  <c r="AD34" i="2"/>
  <c r="AE34" i="2"/>
  <c r="AB35" i="2"/>
  <c r="AC35" i="2"/>
  <c r="AD35" i="2"/>
  <c r="AE35" i="2"/>
  <c r="AB36" i="2"/>
  <c r="AC36" i="2"/>
  <c r="AD36" i="2"/>
  <c r="AE36" i="2"/>
  <c r="AB37" i="2"/>
  <c r="AC37" i="2"/>
  <c r="AD37" i="2"/>
  <c r="AE37" i="2"/>
  <c r="AB38" i="2"/>
  <c r="AC38" i="2"/>
  <c r="AD38" i="2"/>
  <c r="AE38" i="2"/>
  <c r="AB39" i="2"/>
  <c r="AC39" i="2"/>
  <c r="AD39" i="2"/>
  <c r="AE39" i="2"/>
  <c r="AB40" i="2"/>
  <c r="AC40" i="2"/>
  <c r="AD40" i="2"/>
  <c r="AE40" i="2"/>
  <c r="AB41" i="2"/>
  <c r="AC41" i="2"/>
  <c r="AD41" i="2"/>
  <c r="AE41" i="2"/>
  <c r="AB15" i="2"/>
  <c r="AC15" i="2"/>
  <c r="AD15" i="2"/>
  <c r="AE15" i="2"/>
  <c r="AB16" i="2"/>
  <c r="AC16" i="2"/>
  <c r="AD16" i="2"/>
  <c r="AE16" i="2"/>
  <c r="AB17" i="2"/>
  <c r="AC17" i="2"/>
  <c r="AD17" i="2"/>
  <c r="AE17" i="2"/>
  <c r="AB18" i="2"/>
  <c r="AC18" i="2"/>
  <c r="AD18" i="2"/>
  <c r="AE18" i="2"/>
  <c r="AB19" i="2"/>
  <c r="AC19" i="2"/>
  <c r="AD19" i="2"/>
  <c r="AE19" i="2"/>
  <c r="AB20" i="2"/>
  <c r="AC20" i="2"/>
  <c r="AD20" i="2"/>
  <c r="AE20" i="2"/>
  <c r="AB22" i="2"/>
  <c r="AC22" i="2"/>
  <c r="AD22" i="2"/>
  <c r="AE22" i="2"/>
  <c r="AB23" i="2"/>
  <c r="AC23" i="2"/>
  <c r="AD23" i="2"/>
  <c r="AE23" i="2"/>
  <c r="AB24" i="2"/>
  <c r="AC24" i="2"/>
  <c r="AD24" i="2"/>
  <c r="AE24" i="2"/>
  <c r="AB25" i="2"/>
  <c r="AC25" i="2"/>
  <c r="AD25" i="2"/>
  <c r="AE25" i="2"/>
  <c r="AB26" i="2"/>
  <c r="AC26" i="2"/>
  <c r="AD26" i="2"/>
  <c r="AE26" i="2"/>
  <c r="AB27" i="2"/>
  <c r="AC27" i="2"/>
  <c r="AD27" i="2"/>
  <c r="AE27" i="2"/>
  <c r="AE14" i="2"/>
  <c r="AD14" i="2"/>
  <c r="V16" i="2"/>
  <c r="AC14" i="2"/>
  <c r="AB14" i="2"/>
  <c r="AE28" i="2"/>
  <c r="AB28" i="2"/>
  <c r="Y41" i="13"/>
  <c r="U41" i="15"/>
  <c r="V41" i="15"/>
  <c r="W41" i="15"/>
  <c r="T41" i="15"/>
  <c r="T36" i="15"/>
  <c r="U36" i="15"/>
  <c r="V36" i="15"/>
  <c r="W36" i="15"/>
  <c r="Z36" i="15"/>
  <c r="T37" i="15"/>
  <c r="U37" i="15"/>
  <c r="Z37" i="15" s="1"/>
  <c r="V37" i="15"/>
  <c r="W37" i="15"/>
  <c r="T38" i="15"/>
  <c r="U38" i="15"/>
  <c r="V38" i="15"/>
  <c r="Z38" i="15" s="1"/>
  <c r="W38" i="15"/>
  <c r="T39" i="15"/>
  <c r="U39" i="15"/>
  <c r="Z39" i="15" s="1"/>
  <c r="V39" i="15"/>
  <c r="W39" i="15"/>
  <c r="T40" i="15"/>
  <c r="Z40" i="15" s="1"/>
  <c r="U40" i="15"/>
  <c r="V40" i="15"/>
  <c r="W40" i="15"/>
  <c r="W35" i="15"/>
  <c r="U35" i="15"/>
  <c r="T35" i="15"/>
  <c r="Z35" i="15" s="1"/>
  <c r="Z41" i="15" s="1"/>
  <c r="Y28" i="15"/>
  <c r="T16" i="15"/>
  <c r="U16" i="15"/>
  <c r="V16" i="15"/>
  <c r="W16" i="15"/>
  <c r="Y16" i="15"/>
  <c r="T17" i="15"/>
  <c r="U17" i="15"/>
  <c r="V17" i="15"/>
  <c r="Y17" i="15" s="1"/>
  <c r="W17" i="15"/>
  <c r="T18" i="15"/>
  <c r="U18" i="15"/>
  <c r="Y18" i="15" s="1"/>
  <c r="V18" i="15"/>
  <c r="W18" i="15"/>
  <c r="T19" i="15"/>
  <c r="U19" i="15"/>
  <c r="Y19" i="15" s="1"/>
  <c r="V19" i="15"/>
  <c r="W19" i="15"/>
  <c r="T20" i="15"/>
  <c r="U20" i="15"/>
  <c r="V20" i="15"/>
  <c r="W20" i="15"/>
  <c r="Y20" i="15"/>
  <c r="T21" i="15"/>
  <c r="U21" i="15"/>
  <c r="V21" i="15"/>
  <c r="Y21" i="15" s="1"/>
  <c r="W21" i="15"/>
  <c r="T22" i="15"/>
  <c r="U22" i="15"/>
  <c r="Y22" i="15" s="1"/>
  <c r="V22" i="15"/>
  <c r="W22" i="15"/>
  <c r="T23" i="15"/>
  <c r="U23" i="15"/>
  <c r="Y23" i="15" s="1"/>
  <c r="V23" i="15"/>
  <c r="W23" i="15"/>
  <c r="T24" i="15"/>
  <c r="U24" i="15"/>
  <c r="V24" i="15"/>
  <c r="W24" i="15"/>
  <c r="Y24" i="15"/>
  <c r="T25" i="15"/>
  <c r="U25" i="15"/>
  <c r="V25" i="15"/>
  <c r="Y25" i="15" s="1"/>
  <c r="W25" i="15"/>
  <c r="T26" i="15"/>
  <c r="U26" i="15"/>
  <c r="Y26" i="15" s="1"/>
  <c r="V26" i="15"/>
  <c r="W26" i="15"/>
  <c r="T27" i="15"/>
  <c r="U27" i="15"/>
  <c r="Y27" i="15" s="1"/>
  <c r="V27" i="15"/>
  <c r="W27" i="15"/>
  <c r="W15" i="15"/>
  <c r="V15" i="15"/>
  <c r="U15" i="15"/>
  <c r="T15" i="15"/>
  <c r="Y15" i="15" s="1"/>
  <c r="Z37" i="14"/>
  <c r="T36" i="14"/>
  <c r="U36" i="14"/>
  <c r="V36" i="14"/>
  <c r="W36" i="14"/>
  <c r="Z36" i="14"/>
  <c r="Z35" i="14"/>
  <c r="W35" i="14"/>
  <c r="V35" i="14"/>
  <c r="U35" i="14"/>
  <c r="T35" i="14"/>
  <c r="Y28" i="14"/>
  <c r="T16" i="14"/>
  <c r="U16" i="14"/>
  <c r="V16" i="14"/>
  <c r="W16" i="14"/>
  <c r="T17" i="14"/>
  <c r="U17" i="14"/>
  <c r="V17" i="14"/>
  <c r="W17" i="14"/>
  <c r="T18" i="14"/>
  <c r="U18" i="14"/>
  <c r="V18" i="14"/>
  <c r="W18" i="14"/>
  <c r="T19" i="14"/>
  <c r="U19" i="14"/>
  <c r="V19" i="14"/>
  <c r="W19" i="14"/>
  <c r="T20" i="14"/>
  <c r="U20" i="14"/>
  <c r="V20" i="14"/>
  <c r="W20" i="14"/>
  <c r="T21" i="14"/>
  <c r="U21" i="14"/>
  <c r="V21" i="14"/>
  <c r="W21" i="14"/>
  <c r="T22" i="14"/>
  <c r="U22" i="14"/>
  <c r="V22" i="14"/>
  <c r="W22" i="14"/>
  <c r="T23" i="14"/>
  <c r="U23" i="14"/>
  <c r="V23" i="14"/>
  <c r="W23" i="14"/>
  <c r="T24" i="14"/>
  <c r="Y24" i="14" s="1"/>
  <c r="U24" i="14"/>
  <c r="V24" i="14"/>
  <c r="W24" i="14"/>
  <c r="T25" i="14"/>
  <c r="U25" i="14"/>
  <c r="V25" i="14"/>
  <c r="W25" i="14"/>
  <c r="T26" i="14"/>
  <c r="U26" i="14"/>
  <c r="V26" i="14"/>
  <c r="W26" i="14"/>
  <c r="T27" i="14"/>
  <c r="U27" i="14"/>
  <c r="V27" i="14"/>
  <c r="W27" i="14"/>
  <c r="W15" i="14"/>
  <c r="V15" i="14"/>
  <c r="U15" i="14"/>
  <c r="T15" i="14"/>
  <c r="Y15" i="14" s="1"/>
  <c r="U40" i="13"/>
  <c r="V40" i="13"/>
  <c r="W40" i="13"/>
  <c r="Y40" i="13"/>
  <c r="Z40" i="13"/>
  <c r="T40" i="13"/>
  <c r="T37" i="13"/>
  <c r="Z37" i="13" s="1"/>
  <c r="U37" i="13"/>
  <c r="V37" i="13"/>
  <c r="W37" i="13"/>
  <c r="T38" i="13"/>
  <c r="U38" i="13"/>
  <c r="Z38" i="13" s="1"/>
  <c r="V38" i="13"/>
  <c r="W38" i="13"/>
  <c r="T39" i="13"/>
  <c r="U39" i="13"/>
  <c r="Z39" i="13" s="1"/>
  <c r="V39" i="13"/>
  <c r="W39" i="13"/>
  <c r="W36" i="13"/>
  <c r="V36" i="13"/>
  <c r="U36" i="13"/>
  <c r="T36" i="13"/>
  <c r="Z36" i="13" s="1"/>
  <c r="Y29" i="13"/>
  <c r="Y15" i="13"/>
  <c r="T16" i="13"/>
  <c r="U16" i="13"/>
  <c r="V16" i="13"/>
  <c r="W16" i="13"/>
  <c r="Y16" i="13"/>
  <c r="T17" i="13"/>
  <c r="U17" i="13"/>
  <c r="V17" i="13"/>
  <c r="Y17" i="13" s="1"/>
  <c r="W17" i="13"/>
  <c r="T18" i="13"/>
  <c r="U18" i="13"/>
  <c r="Y18" i="13" s="1"/>
  <c r="V18" i="13"/>
  <c r="W18" i="13"/>
  <c r="T19" i="13"/>
  <c r="U19" i="13"/>
  <c r="Y19" i="13" s="1"/>
  <c r="V19" i="13"/>
  <c r="W19" i="13"/>
  <c r="T20" i="13"/>
  <c r="U20" i="13"/>
  <c r="V20" i="13"/>
  <c r="W20" i="13"/>
  <c r="Y20" i="13"/>
  <c r="T21" i="13"/>
  <c r="U21" i="13"/>
  <c r="V21" i="13"/>
  <c r="Y21" i="13" s="1"/>
  <c r="W21" i="13"/>
  <c r="T22" i="13"/>
  <c r="U22" i="13"/>
  <c r="Y22" i="13" s="1"/>
  <c r="V22" i="13"/>
  <c r="W22" i="13"/>
  <c r="T23" i="13"/>
  <c r="U23" i="13"/>
  <c r="Y23" i="13" s="1"/>
  <c r="V23" i="13"/>
  <c r="W23" i="13"/>
  <c r="T24" i="13"/>
  <c r="U24" i="13"/>
  <c r="V24" i="13"/>
  <c r="W24" i="13"/>
  <c r="Y24" i="13"/>
  <c r="T25" i="13"/>
  <c r="U25" i="13"/>
  <c r="V25" i="13"/>
  <c r="Y25" i="13" s="1"/>
  <c r="W25" i="13"/>
  <c r="T26" i="13"/>
  <c r="U26" i="13"/>
  <c r="Y26" i="13" s="1"/>
  <c r="V26" i="13"/>
  <c r="W26" i="13"/>
  <c r="T27" i="13"/>
  <c r="U27" i="13"/>
  <c r="Y27" i="13" s="1"/>
  <c r="V27" i="13"/>
  <c r="W27" i="13"/>
  <c r="T28" i="13"/>
  <c r="U28" i="13"/>
  <c r="V28" i="13"/>
  <c r="W28" i="13"/>
  <c r="Y28" i="13"/>
  <c r="W15" i="13"/>
  <c r="V15" i="13"/>
  <c r="U15" i="13"/>
  <c r="T15" i="13"/>
  <c r="U34" i="2"/>
  <c r="U35" i="2"/>
  <c r="U36" i="2"/>
  <c r="U37" i="2"/>
  <c r="U38" i="2"/>
  <c r="U39" i="2"/>
  <c r="U40" i="2"/>
  <c r="U41" i="2"/>
  <c r="U15" i="2"/>
  <c r="U16" i="2"/>
  <c r="U17" i="2"/>
  <c r="U18" i="2"/>
  <c r="U19" i="2"/>
  <c r="U20" i="2"/>
  <c r="U22" i="2"/>
  <c r="U23" i="2"/>
  <c r="U24" i="2"/>
  <c r="U25" i="2"/>
  <c r="U26" i="2"/>
  <c r="U14" i="2"/>
  <c r="T14" i="2"/>
  <c r="T35" i="2"/>
  <c r="V35" i="2"/>
  <c r="W35" i="2"/>
  <c r="T36" i="2"/>
  <c r="V36" i="2"/>
  <c r="W36" i="2"/>
  <c r="T37" i="2"/>
  <c r="V37" i="2"/>
  <c r="W37" i="2"/>
  <c r="T38" i="2"/>
  <c r="V38" i="2"/>
  <c r="W38" i="2"/>
  <c r="T39" i="2"/>
  <c r="V39" i="2"/>
  <c r="W39" i="2"/>
  <c r="T40" i="2"/>
  <c r="V40" i="2"/>
  <c r="W40" i="2"/>
  <c r="T41" i="2"/>
  <c r="V41" i="2"/>
  <c r="W41" i="2"/>
  <c r="T34" i="2"/>
  <c r="V34" i="2"/>
  <c r="W34" i="2"/>
  <c r="W26" i="2"/>
  <c r="W22" i="2"/>
  <c r="W23" i="2"/>
  <c r="W24" i="2"/>
  <c r="W25" i="2"/>
  <c r="W20" i="2"/>
  <c r="W28" i="2"/>
  <c r="T28" i="2"/>
  <c r="W27" i="2"/>
  <c r="V27" i="2"/>
  <c r="V26" i="2"/>
  <c r="V25" i="2"/>
  <c r="V24" i="2"/>
  <c r="V23" i="2"/>
  <c r="V22" i="2"/>
  <c r="V20" i="2"/>
  <c r="T20" i="2"/>
  <c r="Y20" i="2" s="1"/>
  <c r="W19" i="2"/>
  <c r="V19" i="2"/>
  <c r="T19" i="2"/>
  <c r="W18" i="2"/>
  <c r="V18" i="2"/>
  <c r="T18" i="2"/>
  <c r="W17" i="2"/>
  <c r="V17" i="2"/>
  <c r="T17" i="2"/>
  <c r="W16" i="2"/>
  <c r="T16" i="2"/>
  <c r="W15" i="2"/>
  <c r="V15" i="2"/>
  <c r="T15" i="2"/>
  <c r="W14" i="2"/>
  <c r="V14" i="2"/>
  <c r="Z41" i="2" l="1"/>
  <c r="Z39" i="2"/>
  <c r="Z36" i="2"/>
  <c r="Z34" i="2"/>
  <c r="Z38" i="2"/>
  <c r="Z35" i="2"/>
  <c r="Y14" i="2"/>
  <c r="U42" i="2"/>
  <c r="Z37" i="2"/>
  <c r="Z42" i="2" s="1"/>
  <c r="E28" i="11" s="1"/>
  <c r="AC42" i="2"/>
  <c r="Y25" i="2"/>
  <c r="Z40" i="2"/>
  <c r="V42" i="2"/>
  <c r="Y17" i="2"/>
  <c r="Y19" i="2"/>
  <c r="Y22" i="2"/>
  <c r="Y23" i="2"/>
  <c r="Y16" i="2"/>
  <c r="Y26" i="2"/>
  <c r="AB42" i="2"/>
  <c r="Y15" i="2"/>
  <c r="AE37" i="14"/>
  <c r="Y23" i="14"/>
  <c r="Y22" i="14"/>
  <c r="Y21" i="14"/>
  <c r="Y20" i="14"/>
  <c r="V37" i="14"/>
  <c r="Y19" i="14"/>
  <c r="Y16" i="14"/>
  <c r="T37" i="14"/>
  <c r="AD37" i="14"/>
  <c r="AB37" i="14"/>
  <c r="Y18" i="14"/>
  <c r="Y17" i="14"/>
  <c r="Y27" i="14"/>
  <c r="Y26" i="14"/>
  <c r="Y25" i="14"/>
  <c r="W37" i="14"/>
  <c r="U37" i="14"/>
  <c r="E27" i="11"/>
  <c r="AC37" i="14"/>
  <c r="Y41" i="15"/>
  <c r="Y42" i="15" s="1"/>
  <c r="AE42" i="2"/>
  <c r="H35" i="11"/>
  <c r="W42" i="2"/>
  <c r="AD42" i="2"/>
  <c r="Y24" i="2"/>
  <c r="Y18" i="2"/>
  <c r="T42" i="2"/>
  <c r="R43" i="13"/>
  <c r="N43" i="13"/>
  <c r="M43" i="13"/>
  <c r="L43" i="13"/>
  <c r="K43" i="13"/>
  <c r="F43" i="13"/>
  <c r="G43" i="13"/>
  <c r="E43" i="13"/>
  <c r="R40" i="13"/>
  <c r="P40" i="13"/>
  <c r="M40" i="13"/>
  <c r="K40" i="13"/>
  <c r="I40" i="13"/>
  <c r="F40" i="13"/>
  <c r="R42" i="2"/>
  <c r="P42" i="2"/>
  <c r="N42" i="2"/>
  <c r="M42" i="2"/>
  <c r="L42" i="2"/>
  <c r="K42" i="2"/>
  <c r="I42" i="2"/>
  <c r="F42" i="2"/>
  <c r="E42" i="2"/>
  <c r="I41" i="15"/>
  <c r="E36" i="11" l="1"/>
  <c r="H36" i="11"/>
  <c r="L43" i="2"/>
  <c r="H37" i="11"/>
  <c r="E37" i="11"/>
  <c r="H38" i="11"/>
  <c r="Y37" i="14"/>
  <c r="Y38" i="14" s="1"/>
  <c r="E35" i="11"/>
  <c r="I35" i="11" s="1"/>
  <c r="E38" i="11"/>
  <c r="E39" i="11" s="1"/>
  <c r="F40" i="11" s="1"/>
  <c r="E44" i="13"/>
  <c r="L44" i="13"/>
  <c r="Y42" i="2"/>
  <c r="Y43" i="2" s="1"/>
  <c r="E41" i="13"/>
  <c r="L41" i="13"/>
  <c r="E26" i="11" l="1"/>
  <c r="E29" i="11" s="1"/>
  <c r="F26" i="11" s="1"/>
  <c r="F28" i="11" s="1"/>
  <c r="F35" i="11"/>
  <c r="F28" i="2"/>
  <c r="G30" i="13"/>
  <c r="M30" i="13"/>
  <c r="R53" i="13"/>
  <c r="P53" i="13"/>
  <c r="M53" i="13"/>
  <c r="L53" i="13"/>
  <c r="K53" i="13"/>
  <c r="I53" i="13"/>
  <c r="F53" i="13"/>
  <c r="E53" i="13"/>
  <c r="R54" i="2"/>
  <c r="P54" i="2"/>
  <c r="N54" i="2"/>
  <c r="M54" i="2"/>
  <c r="L54" i="2"/>
  <c r="K54" i="2"/>
  <c r="I54" i="2"/>
  <c r="F54" i="2"/>
  <c r="E54" i="2"/>
  <c r="P28" i="2"/>
  <c r="E54" i="13" l="1"/>
  <c r="L54" i="13"/>
  <c r="E55" i="2"/>
  <c r="L55" i="2"/>
  <c r="I28" i="2"/>
  <c r="I45" i="2" s="1"/>
  <c r="T55" i="2" l="1"/>
  <c r="K45" i="2"/>
  <c r="R45" i="2"/>
  <c r="I37" i="11"/>
  <c r="G17" i="11"/>
  <c r="H48" i="11"/>
  <c r="G48" i="11"/>
  <c r="F48" i="11"/>
  <c r="E48" i="11"/>
  <c r="I47" i="11"/>
  <c r="K41" i="15"/>
  <c r="G41" i="15"/>
  <c r="E41" i="15"/>
  <c r="P41" i="15"/>
  <c r="P29" i="15"/>
  <c r="I29" i="15"/>
  <c r="I44" i="15" s="1"/>
  <c r="P29" i="14"/>
  <c r="I30" i="13"/>
  <c r="I43" i="13" s="1"/>
  <c r="P30" i="13"/>
  <c r="P43" i="13" s="1"/>
  <c r="L29" i="15"/>
  <c r="L41" i="15"/>
  <c r="M29" i="15"/>
  <c r="M41" i="15"/>
  <c r="N29" i="15"/>
  <c r="N41" i="15"/>
  <c r="E29" i="15"/>
  <c r="F29" i="15"/>
  <c r="G29" i="15"/>
  <c r="G44" i="15" s="1"/>
  <c r="H29" i="15"/>
  <c r="R29" i="15"/>
  <c r="R41" i="15"/>
  <c r="K29" i="15"/>
  <c r="L29" i="14"/>
  <c r="L37" i="14"/>
  <c r="M37" i="14"/>
  <c r="N29" i="14"/>
  <c r="E29" i="14"/>
  <c r="G29" i="14"/>
  <c r="H29" i="14"/>
  <c r="H40" i="14" s="1"/>
  <c r="R29" i="14"/>
  <c r="R37" i="14"/>
  <c r="P37" i="14"/>
  <c r="K29" i="14"/>
  <c r="I29" i="14"/>
  <c r="L30" i="13"/>
  <c r="N30" i="13"/>
  <c r="E30" i="13"/>
  <c r="F30" i="13"/>
  <c r="N28" i="2"/>
  <c r="M28" i="2"/>
  <c r="G28" i="2"/>
  <c r="G45" i="2" s="1"/>
  <c r="K40" i="14"/>
  <c r="H39" i="11"/>
  <c r="I38" i="11"/>
  <c r="I36" i="11"/>
  <c r="E42" i="11" l="1"/>
  <c r="I48" i="11"/>
  <c r="J46" i="11" s="1"/>
  <c r="J47" i="11" s="1"/>
  <c r="I39" i="11"/>
  <c r="F37" i="11"/>
  <c r="F36" i="11"/>
  <c r="R44" i="15"/>
  <c r="P44" i="15"/>
  <c r="L44" i="15"/>
  <c r="L45" i="15" s="1"/>
  <c r="L42" i="15"/>
  <c r="E42" i="15"/>
  <c r="M44" i="15"/>
  <c r="K44" i="15"/>
  <c r="H44" i="15"/>
  <c r="N44" i="15"/>
  <c r="F44" i="15"/>
  <c r="G40" i="14"/>
  <c r="E41" i="14" s="1"/>
  <c r="L38" i="14"/>
  <c r="R40" i="14"/>
  <c r="L40" i="14"/>
  <c r="I40" i="14"/>
  <c r="E40" i="14"/>
  <c r="N40" i="14"/>
  <c r="M40" i="14"/>
  <c r="P40" i="14"/>
  <c r="L30" i="15"/>
  <c r="E30" i="15"/>
  <c r="E44" i="15"/>
  <c r="E30" i="14"/>
  <c r="L30" i="14"/>
  <c r="E31" i="13"/>
  <c r="L31" i="13"/>
  <c r="L29" i="2"/>
  <c r="E45" i="2"/>
  <c r="E29" i="2"/>
  <c r="P45" i="2"/>
  <c r="L45" i="2"/>
  <c r="E43" i="2"/>
  <c r="M45" i="2"/>
  <c r="N45" i="2"/>
  <c r="F45" i="2"/>
  <c r="E31" i="11"/>
  <c r="F38" i="11" l="1"/>
  <c r="E45" i="15"/>
  <c r="L41" i="14"/>
  <c r="E46" i="2"/>
  <c r="L46" i="2"/>
</calcChain>
</file>

<file path=xl/sharedStrings.xml><?xml version="1.0" encoding="utf-8"?>
<sst xmlns="http://schemas.openxmlformats.org/spreadsheetml/2006/main" count="765" uniqueCount="324">
  <si>
    <t>Sem. I</t>
  </si>
  <si>
    <t>Sem. II</t>
  </si>
  <si>
    <t>I</t>
  </si>
  <si>
    <t>II</t>
  </si>
  <si>
    <t>III</t>
  </si>
  <si>
    <t>ANUL I</t>
  </si>
  <si>
    <t>Discipline obligatorii</t>
  </si>
  <si>
    <t>Sem. 1</t>
  </si>
  <si>
    <t>Sem. 2</t>
  </si>
  <si>
    <t>C</t>
  </si>
  <si>
    <t>S</t>
  </si>
  <si>
    <t>L</t>
  </si>
  <si>
    <t>P</t>
  </si>
  <si>
    <t>Discipline optionale</t>
  </si>
  <si>
    <t>Discipline facultative</t>
  </si>
  <si>
    <t>Nr. crt.</t>
  </si>
  <si>
    <t>Forma verificare</t>
  </si>
  <si>
    <t>Nr. credite</t>
  </si>
  <si>
    <t>DISCIPLINE FUNDAMENTALE</t>
  </si>
  <si>
    <t>DISCIPLINE COMPLEMENTARE</t>
  </si>
  <si>
    <t>DISCIPLINE DE SPECIALITATE</t>
  </si>
  <si>
    <t xml:space="preserve">PLAN  DE ÎNVĂŢĂMÂNT </t>
  </si>
  <si>
    <t>Total ore obligatorii pe săptămână</t>
  </si>
  <si>
    <t>Total ore opţionale pe săptămână</t>
  </si>
  <si>
    <t>Total ore facultative pe săptămână</t>
  </si>
  <si>
    <t>RECAPITULAŢIE</t>
  </si>
  <si>
    <t>PLAN DE ÎNVĂŢĂMÂNT</t>
  </si>
  <si>
    <t>Sem. 3</t>
  </si>
  <si>
    <t>Sem. 4</t>
  </si>
  <si>
    <t>Sem. 5</t>
  </si>
  <si>
    <t>Sem. 6</t>
  </si>
  <si>
    <t>Sem. 7</t>
  </si>
  <si>
    <t>Sem. 8</t>
  </si>
  <si>
    <t>Total</t>
  </si>
  <si>
    <t xml:space="preserve">DISCIPLINE OBLIGATORII </t>
  </si>
  <si>
    <t xml:space="preserve">% </t>
  </si>
  <si>
    <t>realizat</t>
  </si>
  <si>
    <t>DISCIPLINE FACULTATIVE</t>
  </si>
  <si>
    <t>I*</t>
  </si>
  <si>
    <t>CATEGORIA DISCIPLINEI</t>
  </si>
  <si>
    <t xml:space="preserve">DISCIPLINE OPŢIONALE </t>
  </si>
  <si>
    <t>NUMĂR ORE CURS / ORE APLICAŢII</t>
  </si>
  <si>
    <t>TOTAL Obligatorii şi opţionale</t>
  </si>
  <si>
    <t>TOTAL Ore program de studiu</t>
  </si>
  <si>
    <t>Curs</t>
  </si>
  <si>
    <t>Aplicaţii</t>
  </si>
  <si>
    <t>Total nr. ore
fizice</t>
  </si>
  <si>
    <t>Nr.</t>
  </si>
  <si>
    <t>crt.</t>
  </si>
  <si>
    <t>An I</t>
  </si>
  <si>
    <t>An II</t>
  </si>
  <si>
    <t>%</t>
  </si>
  <si>
    <t>Examen</t>
  </si>
  <si>
    <t>Colocviu</t>
  </si>
  <si>
    <t>TOTAL</t>
  </si>
  <si>
    <t>An III</t>
  </si>
  <si>
    <t>An IV</t>
  </si>
  <si>
    <t>Anul de studii</t>
  </si>
  <si>
    <t>IV</t>
  </si>
  <si>
    <t>Nr. săptămâni</t>
  </si>
  <si>
    <t>Structura anului universitar</t>
  </si>
  <si>
    <t>ANUL II</t>
  </si>
  <si>
    <t>ANUL III</t>
  </si>
  <si>
    <t>ANUL IV</t>
  </si>
  <si>
    <t>Facultatea de Silvicultură</t>
  </si>
  <si>
    <r>
      <t xml:space="preserve">Forma de învăţământ: </t>
    </r>
    <r>
      <rPr>
        <b/>
        <sz val="10"/>
        <rFont val="Arial"/>
        <family val="2"/>
      </rPr>
      <t>cu frecvenţă</t>
    </r>
  </si>
  <si>
    <r>
      <t xml:space="preserve">Programul de studii universitare de licenţă:  </t>
    </r>
    <r>
      <rPr>
        <b/>
        <sz val="10"/>
        <rFont val="Arial"/>
        <family val="2"/>
      </rPr>
      <t>Silvicultură</t>
    </r>
  </si>
  <si>
    <r>
      <t xml:space="preserve">Domeniul de licenţă:  </t>
    </r>
    <r>
      <rPr>
        <b/>
        <sz val="10"/>
        <rFont val="Arial"/>
        <family val="2"/>
      </rPr>
      <t>Silvicultură</t>
    </r>
  </si>
  <si>
    <r>
      <t xml:space="preserve">Durata studiilor: </t>
    </r>
    <r>
      <rPr>
        <b/>
        <sz val="10"/>
        <rFont val="Arial"/>
        <family val="2"/>
      </rPr>
      <t>4 ani</t>
    </r>
  </si>
  <si>
    <t>Practică</t>
  </si>
  <si>
    <t>14*</t>
  </si>
  <si>
    <t>Media</t>
  </si>
  <si>
    <t>RECTOR,</t>
  </si>
  <si>
    <t>DECAN,</t>
  </si>
  <si>
    <t>Conf.univ.dr.ing. Sergiu Andrei HORODNIC</t>
  </si>
  <si>
    <t>E</t>
  </si>
  <si>
    <t>Chimie-biochimie</t>
  </si>
  <si>
    <t>Fizică-biofizică</t>
  </si>
  <si>
    <t>Botanică forestieră 1</t>
  </si>
  <si>
    <t>Botanică forestieră 2</t>
  </si>
  <si>
    <t>Istoria pădurilor</t>
  </si>
  <si>
    <t>Fiziologia plantelor</t>
  </si>
  <si>
    <t>Matematici superioare</t>
  </si>
  <si>
    <t>Mecanică şi rezistenţa materialelor</t>
  </si>
  <si>
    <t>3E+2C</t>
  </si>
  <si>
    <t>1C</t>
  </si>
  <si>
    <t>Director de departament,</t>
  </si>
  <si>
    <t>Responsabil program de studii,</t>
  </si>
  <si>
    <t>Cod disciplină USV-FS.SLZ.</t>
  </si>
  <si>
    <t>DF.01.01</t>
  </si>
  <si>
    <t>DF.01.02</t>
  </si>
  <si>
    <t>DF.01.04</t>
  </si>
  <si>
    <t>DF.01.05</t>
  </si>
  <si>
    <t>DF.02.09</t>
  </si>
  <si>
    <t>DF.02.10</t>
  </si>
  <si>
    <t>DF.02.11</t>
  </si>
  <si>
    <t xml:space="preserve">Biostatistică </t>
  </si>
  <si>
    <t>Fitopatologie</t>
  </si>
  <si>
    <t>Dendrologie 1</t>
  </si>
  <si>
    <t>Dendrologie 2</t>
  </si>
  <si>
    <t>Dendrometrie 1</t>
  </si>
  <si>
    <t>Ştiinţa comunicării</t>
  </si>
  <si>
    <t>Educatie fizică 1</t>
  </si>
  <si>
    <t>Educatie fizică 2</t>
  </si>
  <si>
    <t>DF.03.01</t>
  </si>
  <si>
    <t>DD.03.02</t>
  </si>
  <si>
    <t>DF.03.03</t>
  </si>
  <si>
    <t>DD.03.04</t>
  </si>
  <si>
    <t>DF.03.05</t>
  </si>
  <si>
    <t>DF.04.09</t>
  </si>
  <si>
    <t>DD.04.11</t>
  </si>
  <si>
    <t>Dendrometrie 2</t>
  </si>
  <si>
    <t>Silvicultura 1</t>
  </si>
  <si>
    <t>Entomologie forestieră 1</t>
  </si>
  <si>
    <t>Împăduriri 1</t>
  </si>
  <si>
    <t>Corectarea torenţilor 1</t>
  </si>
  <si>
    <t>Transporturi forestiere 1</t>
  </si>
  <si>
    <t>Silvicultura 2</t>
  </si>
  <si>
    <t>Entomologie forestieră 2</t>
  </si>
  <si>
    <t>Împăduriri 2</t>
  </si>
  <si>
    <t>Corectarea torenţilor 2</t>
  </si>
  <si>
    <t>Transporturi forestiere 2</t>
  </si>
  <si>
    <t>Amenajarea pădurilor 1</t>
  </si>
  <si>
    <t>Industrializarea primară a lemnului 1</t>
  </si>
  <si>
    <t>5E+3C</t>
  </si>
  <si>
    <t>4E+3C</t>
  </si>
  <si>
    <t>5E+4C</t>
  </si>
  <si>
    <t>DD.05.01</t>
  </si>
  <si>
    <t>DS.05.03</t>
  </si>
  <si>
    <t>DD.05.04</t>
  </si>
  <si>
    <t>DD.05.05</t>
  </si>
  <si>
    <t>DD.05.06</t>
  </si>
  <si>
    <t>DS.05.07</t>
  </si>
  <si>
    <t>DD.06.09</t>
  </si>
  <si>
    <t>DD.06.10</t>
  </si>
  <si>
    <t>DS.06.12</t>
  </si>
  <si>
    <t>DS.06.13</t>
  </si>
  <si>
    <t>Amenajarea pădurilor 2</t>
  </si>
  <si>
    <t>Exploatări forestiere 1</t>
  </si>
  <si>
    <t>Industrializarea primară a lemnului 2</t>
  </si>
  <si>
    <t>Arhitectură peisageră şi design forestier</t>
  </si>
  <si>
    <t>Drept şi legislaţie forestieră</t>
  </si>
  <si>
    <t>Faună cinegetică şi salmonicultură 1</t>
  </si>
  <si>
    <t>Faună cinegetică şi salmonicultură 2</t>
  </si>
  <si>
    <t>Metodologia cercetării silvice</t>
  </si>
  <si>
    <t>Proiectarea lucrărilor de exploatare</t>
  </si>
  <si>
    <t>Arboricultură ornamentală</t>
  </si>
  <si>
    <t>Exploatări forestiere 2</t>
  </si>
  <si>
    <t>2C</t>
  </si>
  <si>
    <t>4E+4C</t>
  </si>
  <si>
    <t>DD.07.01</t>
  </si>
  <si>
    <t>DD.07.03</t>
  </si>
  <si>
    <t>DD.07.04</t>
  </si>
  <si>
    <t>DS.07.05</t>
  </si>
  <si>
    <t>DD.07.06</t>
  </si>
  <si>
    <t>DD.08.07</t>
  </si>
  <si>
    <t>DD.08.08</t>
  </si>
  <si>
    <t>DS.08.09</t>
  </si>
  <si>
    <t>DD.08.11</t>
  </si>
  <si>
    <t>DS.08.12</t>
  </si>
  <si>
    <t>DD.08.17</t>
  </si>
  <si>
    <t>DD.08.18</t>
  </si>
  <si>
    <t>BILANŢ</t>
  </si>
  <si>
    <t>recomandat</t>
  </si>
  <si>
    <t>max 93%</t>
  </si>
  <si>
    <t>min 7%</t>
  </si>
  <si>
    <t>Număr de ore</t>
  </si>
  <si>
    <t>min 17%</t>
  </si>
  <si>
    <t>DISCIPLINE IN DOMENIU</t>
  </si>
  <si>
    <t>min 35%</t>
  </si>
  <si>
    <t>min 25%</t>
  </si>
  <si>
    <t>max 8%</t>
  </si>
  <si>
    <t>din care DISCIPLINE CONFORM OPŢIUNII UNIVERSITĂŢII</t>
  </si>
  <si>
    <t>max 15%</t>
  </si>
  <si>
    <t>Forma de verificare</t>
  </si>
  <si>
    <t>Număr forme de verificare</t>
  </si>
  <si>
    <t>10 credite se acordă suplimentar pentru susţinerea examenului de diplomă (5 credite pentru proba de evaluare</t>
  </si>
  <si>
    <t>a cunoştinţelor fundamentale şi de specialitate şi 5 credite pentru susţinerea proiectului de diplomă).</t>
  </si>
  <si>
    <t xml:space="preserve"> de ore prevăzut în planul de învăţământ.</t>
  </si>
  <si>
    <t>Competenţe profesionale:</t>
  </si>
  <si>
    <t>Competenţe transversale:</t>
  </si>
  <si>
    <t>Topografie 1</t>
  </si>
  <si>
    <t>Topografie 2</t>
  </si>
  <si>
    <t>Economie forestieră</t>
  </si>
  <si>
    <t>Management forestier</t>
  </si>
  <si>
    <t>** discipline conform opțiunii universității</t>
  </si>
  <si>
    <t>C***</t>
  </si>
  <si>
    <t>I* - ore de studiu individual pe semestru</t>
  </si>
  <si>
    <t>DS.07.02**</t>
  </si>
  <si>
    <t>DS.07.15**</t>
  </si>
  <si>
    <t>DS.07.16**</t>
  </si>
  <si>
    <t>DS.08.19**</t>
  </si>
  <si>
    <t>DS.08.20**</t>
  </si>
  <si>
    <t>Stagiu pentru elaborarea lucrării de diplomă</t>
  </si>
  <si>
    <t>*** notare cu Admis / Respins</t>
  </si>
  <si>
    <t>3 săptămâni (90 ore)</t>
  </si>
  <si>
    <t>2 săptămâni (60 ore)</t>
  </si>
  <si>
    <t>Antreprenoriat</t>
  </si>
  <si>
    <t>Informatică forestieră</t>
  </si>
  <si>
    <t>DS.01.03**</t>
  </si>
  <si>
    <t>DF.01.06</t>
  </si>
  <si>
    <t>DC.01.07</t>
  </si>
  <si>
    <t>Şef lucr.dr.ing. Ioan CIORNEI</t>
  </si>
  <si>
    <t>Geotehnică</t>
  </si>
  <si>
    <t>DF.02.17**</t>
  </si>
  <si>
    <t>4E+5C</t>
  </si>
  <si>
    <t>Psihologia educaţiei</t>
  </si>
  <si>
    <t>Pedagogie I</t>
  </si>
  <si>
    <t xml:space="preserve">Cod disciplină </t>
  </si>
  <si>
    <t>1E</t>
  </si>
  <si>
    <t>1E+1C</t>
  </si>
  <si>
    <t>Meteorologie şi climatologie forestieră</t>
  </si>
  <si>
    <t>Staţiuni forestiere</t>
  </si>
  <si>
    <t>Educaţie fizică 3</t>
  </si>
  <si>
    <t>Educaţie fizică 4</t>
  </si>
  <si>
    <t>DD.03.06</t>
  </si>
  <si>
    <t>DC.03.07</t>
  </si>
  <si>
    <t>DF.04.10</t>
  </si>
  <si>
    <t>Pedagogie II</t>
  </si>
  <si>
    <t>DD.05.02</t>
  </si>
  <si>
    <t>GIS cu aplicaţii în silvicultură</t>
  </si>
  <si>
    <t>DD.06.08</t>
  </si>
  <si>
    <t>DS.06.11</t>
  </si>
  <si>
    <t>DD.06.12</t>
  </si>
  <si>
    <t>DS.06.14</t>
  </si>
  <si>
    <t>DS.06.15**</t>
  </si>
  <si>
    <t>DS.06.16**</t>
  </si>
  <si>
    <t>Monitoring şi inventarieri forestiere</t>
  </si>
  <si>
    <t>Tehnica protecției pădurilor</t>
  </si>
  <si>
    <t>Ergonomie şi protecţia muncii</t>
  </si>
  <si>
    <t>DS.08.10**</t>
  </si>
  <si>
    <t>Limba engleză 1</t>
  </si>
  <si>
    <t>Limba franceză 1</t>
  </si>
  <si>
    <t>Limba franceză 2</t>
  </si>
  <si>
    <t>Limba engleză 2</t>
  </si>
  <si>
    <t>DF.02.16**</t>
  </si>
  <si>
    <t>DC.01.20</t>
  </si>
  <si>
    <t>DC.02.22</t>
  </si>
  <si>
    <t>3E+3C</t>
  </si>
  <si>
    <t>1E+2C</t>
  </si>
  <si>
    <t>Limba engleză 3</t>
  </si>
  <si>
    <t>Limba franceză 3</t>
  </si>
  <si>
    <t>Limba engleză 4</t>
  </si>
  <si>
    <t>Limba franceză 4</t>
  </si>
  <si>
    <t>DD.04.08</t>
  </si>
  <si>
    <t>DS.04.12</t>
  </si>
  <si>
    <t>DD.04.13</t>
  </si>
  <si>
    <t>DC.04.14</t>
  </si>
  <si>
    <t>DD.04.15</t>
  </si>
  <si>
    <t>DC.03.16</t>
  </si>
  <si>
    <t>DC.03.17</t>
  </si>
  <si>
    <t>DC.04.18</t>
  </si>
  <si>
    <t>DC.04.19</t>
  </si>
  <si>
    <t>USV-FS.SLZ. DC.04.20**</t>
  </si>
  <si>
    <t>5E+2C</t>
  </si>
  <si>
    <t>DF</t>
  </si>
  <si>
    <t>DS</t>
  </si>
  <si>
    <t>DC</t>
  </si>
  <si>
    <t>DOB</t>
  </si>
  <si>
    <t>DOP</t>
  </si>
  <si>
    <t>DD</t>
  </si>
  <si>
    <t>curs</t>
  </si>
  <si>
    <t>optiunea universitatii</t>
  </si>
  <si>
    <t xml:space="preserve"> Nr.ore fizice 
pe săptămână**</t>
  </si>
  <si>
    <t>** Discipline obligatorii + opţionale</t>
  </si>
  <si>
    <t>* Durata semestrului 8 poate fi redusă la 10 săptămâni, cu respectarea numărului total</t>
  </si>
  <si>
    <t>Ecologie forestieră</t>
  </si>
  <si>
    <t>Desen tehnic în ingineria forestieră</t>
  </si>
  <si>
    <t>Grafică asistată de calculator în silvicultură</t>
  </si>
  <si>
    <t>Practică 1</t>
  </si>
  <si>
    <t>Practică 2</t>
  </si>
  <si>
    <t>Practică 3</t>
  </si>
  <si>
    <t>Cadastru</t>
  </si>
  <si>
    <t>Tehnici moderne de teledetecţie</t>
  </si>
  <si>
    <t>Studiul lemnului şi produse forestiere 1</t>
  </si>
  <si>
    <t>Studiul lemnului şi produse forestiere 2</t>
  </si>
  <si>
    <t>Pedologie forestieră cu elemente de geologie și geomorfologie</t>
  </si>
  <si>
    <t>Elemente de construcţii în lucrările forestiere</t>
  </si>
  <si>
    <t>Genetică forestieră</t>
  </si>
  <si>
    <t>Metode spectroscopice cu aplicații în silvicultură</t>
  </si>
  <si>
    <t>Managementul conflictelor de mediu</t>
  </si>
  <si>
    <t>Universitatea ,,Ştefan cel Mare" din Suceava</t>
  </si>
  <si>
    <t>DSPP.NIV1.DF0101</t>
  </si>
  <si>
    <t>DSPP.NIV1.DF0202</t>
  </si>
  <si>
    <t>Didactica specializării</t>
  </si>
  <si>
    <t>DSPP.NIV1.DF0303</t>
  </si>
  <si>
    <t>DSPP.NIV1.DF0404</t>
  </si>
  <si>
    <t>Instruire asistată de calculator</t>
  </si>
  <si>
    <t>Managementul clasei de elevi</t>
  </si>
  <si>
    <t xml:space="preserve">Practică pedagogică de specialitate în învăţământul preuniversitar(1) </t>
  </si>
  <si>
    <t xml:space="preserve">Practică pedagogică de specialitate în învăţământul preuniversitar(2) </t>
  </si>
  <si>
    <t>DSPP.NIV1.DS0506</t>
  </si>
  <si>
    <t>DSPP.NIV1.DS0608</t>
  </si>
  <si>
    <t>DSPP.NIV1.DS0505</t>
  </si>
  <si>
    <t>DSPP.NIV1.DS0607</t>
  </si>
  <si>
    <t>DC.01.08</t>
  </si>
  <si>
    <t>DF.02.12</t>
  </si>
  <si>
    <t>DC.02.13</t>
  </si>
  <si>
    <t>DD.02.14</t>
  </si>
  <si>
    <t>DF.02.15**</t>
  </si>
  <si>
    <t>DF.02.18</t>
  </si>
  <si>
    <t>DC.01.19</t>
  </si>
  <si>
    <t>DC.02.21</t>
  </si>
  <si>
    <t>USV-FS.SLZ. DS.02.23**</t>
  </si>
  <si>
    <t>credite la discipline obligatorii şi  24 credite la discipline opţionale.</t>
  </si>
  <si>
    <t xml:space="preserve">Programul asigură 240 credite de studiu transferabile conform sistemului european (E.C.T.S.), din care 216 </t>
  </si>
  <si>
    <t>Programul de studii asigură următoarele competenţe ESCO:</t>
  </si>
  <si>
    <t>CP1 - efectuează analiza fondului forestier</t>
  </si>
  <si>
    <t>CP2 - evaluează impactul recoltării masei lemnoase asupra faunei și florei salbatice</t>
  </si>
  <si>
    <t>CP3 - asigură conservarea pădurilor</t>
  </si>
  <si>
    <t>CP4 - ia decizii în legatură cu managementul forestier</t>
  </si>
  <si>
    <t>CP5 - coordonează pregatirea terenului pentru plantarea de noi arbori</t>
  </si>
  <si>
    <t>CP6 - monitorizează starea de sănătate a pădurilor</t>
  </si>
  <si>
    <t>CP7 - inspectează arbori</t>
  </si>
  <si>
    <t>CP8 - prelucrează date topografice colectate</t>
  </si>
  <si>
    <t>CP9 - oferă consiliere în legatură cu recoltarea masei lemnoase</t>
  </si>
  <si>
    <t>CP10 - aplică legislația în domeniul forestier</t>
  </si>
  <si>
    <t>CT1 - aplică cunoștințe științifice, tehnologice și inginerești</t>
  </si>
  <si>
    <t>CT2 - îi implică pe ceilalți în comportamente favorabile mediului</t>
  </si>
  <si>
    <t>CT3 -   lucrează în echipe</t>
  </si>
  <si>
    <t>CT4 - operează echipamente hardware digitale</t>
  </si>
  <si>
    <t>Prof. univ. dr. Mihai DIMIAN</t>
  </si>
  <si>
    <r>
      <t xml:space="preserve">Valabil începând cu anul I, anul universitar: </t>
    </r>
    <r>
      <rPr>
        <b/>
        <sz val="10"/>
        <rFont val="Arial"/>
        <family val="2"/>
      </rPr>
      <t>2024-2025</t>
    </r>
  </si>
  <si>
    <t>Conf.dr.ing. Ciprian PALAGHIANU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</si>
</sst>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lei&quot;_-;\-* #,##0.00\ &quot;lei&quot;_-;_-* &quot;-&quot;??\ &quot;lei&quot;_-;_-@_-"/>
    <numFmt numFmtId="164" formatCode="0.0"/>
    <numFmt numFmtId="165" formatCode="0.000"/>
  </numFmts>
  <fonts count="37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sz val="8"/>
      <name val="Arial CE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name val="Arial CE"/>
    </font>
    <font>
      <sz val="8"/>
      <name val="Times New Roman"/>
      <family val="1"/>
    </font>
    <font>
      <b/>
      <sz val="14"/>
      <name val="Arial CE"/>
    </font>
    <font>
      <b/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 Unicode MS"/>
      <family val="2"/>
    </font>
    <font>
      <sz val="8.5"/>
      <name val="Arial"/>
      <family val="2"/>
    </font>
    <font>
      <i/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0"/>
      <name val="Arial"/>
      <family val="2"/>
    </font>
    <font>
      <sz val="7.5"/>
      <name val="Arial"/>
      <family val="2"/>
    </font>
    <font>
      <sz val="8.5"/>
      <name val="Arial"/>
      <family val="2"/>
      <charset val="238"/>
    </font>
    <font>
      <sz val="6"/>
      <name val="Arial"/>
      <family val="2"/>
    </font>
    <font>
      <sz val="6"/>
      <name val="Arial"/>
      <family val="2"/>
      <charset val="238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0" borderId="0"/>
  </cellStyleXfs>
  <cellXfs count="53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8" xfId="0" applyFont="1" applyBorder="1"/>
    <xf numFmtId="0" fontId="5" fillId="0" borderId="11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6" fillId="0" borderId="0" xfId="0" applyFont="1"/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0" xfId="0" applyFont="1" applyFill="1" applyBorder="1"/>
    <xf numFmtId="0" fontId="5" fillId="0" borderId="21" xfId="0" applyFont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1" fillId="0" borderId="0" xfId="2" applyFont="1"/>
    <xf numFmtId="0" fontId="3" fillId="0" borderId="0" xfId="2"/>
    <xf numFmtId="0" fontId="17" fillId="0" borderId="0" xfId="2" applyFont="1"/>
    <xf numFmtId="0" fontId="4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0" fontId="22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20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Continuous"/>
    </xf>
    <xf numFmtId="0" fontId="8" fillId="0" borderId="0" xfId="2" applyFont="1"/>
    <xf numFmtId="0" fontId="11" fillId="0" borderId="0" xfId="2" applyFont="1" applyBorder="1" applyAlignment="1">
      <alignment horizontal="left"/>
    </xf>
    <xf numFmtId="0" fontId="11" fillId="0" borderId="0" xfId="2" applyFont="1" applyBorder="1"/>
    <xf numFmtId="0" fontId="3" fillId="0" borderId="0" xfId="2" applyBorder="1"/>
    <xf numFmtId="0" fontId="3" fillId="0" borderId="0" xfId="2" applyBorder="1" applyAlignment="1">
      <alignment horizontal="left"/>
    </xf>
    <xf numFmtId="0" fontId="3" fillId="0" borderId="0" xfId="2" applyBorder="1" applyAlignment="1">
      <alignment horizontal="center"/>
    </xf>
    <xf numFmtId="0" fontId="11" fillId="0" borderId="0" xfId="2" applyFont="1"/>
    <xf numFmtId="0" fontId="7" fillId="0" borderId="0" xfId="2" applyFont="1" applyAlignment="1">
      <alignment horizontal="left"/>
    </xf>
    <xf numFmtId="0" fontId="3" fillId="0" borderId="0" xfId="2" applyFont="1"/>
    <xf numFmtId="0" fontId="4" fillId="0" borderId="0" xfId="2" applyFont="1" applyAlignment="1"/>
    <xf numFmtId="0" fontId="7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7" fillId="0" borderId="0" xfId="2" applyFont="1" applyAlignment="1"/>
    <xf numFmtId="0" fontId="8" fillId="0" borderId="0" xfId="2" applyFont="1" applyAlignment="1"/>
    <xf numFmtId="0" fontId="12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/>
    <xf numFmtId="0" fontId="3" fillId="0" borderId="8" xfId="2" applyFont="1" applyFill="1" applyBorder="1" applyAlignment="1">
      <alignment horizontal="center" vertical="center"/>
    </xf>
    <xf numFmtId="0" fontId="3" fillId="0" borderId="28" xfId="2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3" fillId="0" borderId="33" xfId="2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7" fillId="0" borderId="0" xfId="0" applyFont="1" applyFill="1" applyAlignment="1"/>
    <xf numFmtId="0" fontId="3" fillId="0" borderId="0" xfId="0" applyFont="1"/>
    <xf numFmtId="0" fontId="11" fillId="0" borderId="0" xfId="0" applyFont="1" applyFill="1"/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/>
    <xf numFmtId="0" fontId="1" fillId="0" borderId="0" xfId="0" applyFont="1" applyFill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justify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justify" vertical="center" wrapText="1"/>
    </xf>
    <xf numFmtId="0" fontId="22" fillId="0" borderId="4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justify" vertical="center" wrapText="1"/>
    </xf>
    <xf numFmtId="0" fontId="22" fillId="0" borderId="26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justify" vertical="center" wrapText="1"/>
    </xf>
    <xf numFmtId="2" fontId="22" fillId="0" borderId="31" xfId="0" applyNumberFormat="1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right" vertical="center" wrapText="1" indent="1"/>
    </xf>
    <xf numFmtId="2" fontId="22" fillId="0" borderId="45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vertical="center"/>
    </xf>
    <xf numFmtId="0" fontId="22" fillId="0" borderId="46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right" vertical="center" wrapText="1" indent="1"/>
    </xf>
    <xf numFmtId="0" fontId="21" fillId="0" borderId="47" xfId="0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2" fillId="0" borderId="22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center" vertical="center" wrapText="1"/>
    </xf>
    <xf numFmtId="2" fontId="22" fillId="0" borderId="20" xfId="0" applyNumberFormat="1" applyFont="1" applyFill="1" applyBorder="1" applyAlignment="1">
      <alignment horizontal="center" vertical="center" wrapText="1"/>
    </xf>
    <xf numFmtId="2" fontId="22" fillId="0" borderId="50" xfId="0" applyNumberFormat="1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justify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left" vertical="center" wrapText="1"/>
    </xf>
    <xf numFmtId="0" fontId="22" fillId="0" borderId="47" xfId="0" applyFont="1" applyFill="1" applyBorder="1" applyAlignment="1">
      <alignment vertical="center"/>
    </xf>
    <xf numFmtId="0" fontId="21" fillId="0" borderId="52" xfId="0" applyFont="1" applyFill="1" applyBorder="1" applyAlignment="1">
      <alignment horizontal="right" vertical="center" wrapText="1" indent="1"/>
    </xf>
    <xf numFmtId="0" fontId="21" fillId="0" borderId="42" xfId="0" applyFont="1" applyFill="1" applyBorder="1" applyAlignment="1">
      <alignment horizontal="center" vertical="center" wrapText="1"/>
    </xf>
    <xf numFmtId="2" fontId="21" fillId="0" borderId="53" xfId="0" applyNumberFormat="1" applyFont="1" applyFill="1" applyBorder="1" applyAlignment="1">
      <alignment horizontal="center" vertical="center" wrapText="1"/>
    </xf>
    <xf numFmtId="2" fontId="21" fillId="0" borderId="54" xfId="0" applyNumberFormat="1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left" vertical="center" wrapText="1" indent="1"/>
    </xf>
    <xf numFmtId="2" fontId="22" fillId="0" borderId="58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59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 indent="6"/>
    </xf>
    <xf numFmtId="0" fontId="22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2" fontId="21" fillId="0" borderId="9" xfId="0" applyNumberFormat="1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left" vertical="center" indent="6"/>
    </xf>
    <xf numFmtId="2" fontId="21" fillId="0" borderId="18" xfId="0" applyNumberFormat="1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right" vertical="center" indent="1"/>
    </xf>
    <xf numFmtId="0" fontId="21" fillId="0" borderId="62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2" fontId="21" fillId="0" borderId="5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right" vertical="center" indent="1"/>
    </xf>
    <xf numFmtId="2" fontId="21" fillId="0" borderId="0" xfId="0" applyNumberFormat="1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/>
    </xf>
    <xf numFmtId="0" fontId="21" fillId="0" borderId="0" xfId="0" applyFont="1" applyFill="1" applyAlignment="1"/>
    <xf numFmtId="0" fontId="26" fillId="0" borderId="0" xfId="0" applyFont="1"/>
    <xf numFmtId="0" fontId="27" fillId="0" borderId="0" xfId="0" applyFont="1"/>
    <xf numFmtId="0" fontId="5" fillId="0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59" xfId="0" applyFont="1" applyBorder="1" applyAlignment="1">
      <alignment horizontal="center" vertical="center" wrapText="1"/>
    </xf>
    <xf numFmtId="0" fontId="1" fillId="0" borderId="59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3" fillId="0" borderId="0" xfId="0" applyFont="1" applyAlignment="1"/>
    <xf numFmtId="0" fontId="25" fillId="0" borderId="0" xfId="0" applyFont="1" applyBorder="1" applyAlignment="1">
      <alignment horizontal="left" vertical="center"/>
    </xf>
    <xf numFmtId="0" fontId="13" fillId="0" borderId="54" xfId="0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25" fillId="0" borderId="54" xfId="0" applyFont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0" xfId="0" applyFont="1"/>
    <xf numFmtId="0" fontId="2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2" fontId="22" fillId="0" borderId="3" xfId="0" applyNumberFormat="1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 wrapText="1"/>
    </xf>
    <xf numFmtId="0" fontId="0" fillId="0" borderId="0" xfId="0"/>
    <xf numFmtId="0" fontId="21" fillId="0" borderId="0" xfId="0" applyFont="1" applyFill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49" fontId="32" fillId="0" borderId="23" xfId="0" applyNumberFormat="1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/>
    <xf numFmtId="0" fontId="22" fillId="0" borderId="0" xfId="2" applyFont="1" applyAlignment="1">
      <alignment horizontal="left"/>
    </xf>
    <xf numFmtId="0" fontId="0" fillId="0" borderId="0" xfId="0"/>
    <xf numFmtId="0" fontId="0" fillId="0" borderId="0" xfId="0" applyAlignme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3" fillId="0" borderId="0" xfId="0" applyFont="1"/>
    <xf numFmtId="0" fontId="7" fillId="0" borderId="0" xfId="0" applyFont="1"/>
    <xf numFmtId="0" fontId="5" fillId="0" borderId="3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165" fontId="21" fillId="0" borderId="4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2" fillId="0" borderId="47" xfId="0" applyFont="1" applyFill="1" applyBorder="1" applyAlignment="1">
      <alignment horizontal="center" vertical="center" wrapText="1"/>
    </xf>
    <xf numFmtId="2" fontId="22" fillId="0" borderId="57" xfId="0" applyNumberFormat="1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21" fillId="0" borderId="0" xfId="0" applyFont="1" applyAlignment="1"/>
    <xf numFmtId="0" fontId="22" fillId="0" borderId="0" xfId="0" applyFont="1" applyAlignment="1">
      <alignment horizontal="justify"/>
    </xf>
    <xf numFmtId="0" fontId="1" fillId="0" borderId="0" xfId="0" applyFont="1" applyAlignment="1"/>
    <xf numFmtId="0" fontId="1" fillId="0" borderId="0" xfId="0" applyFont="1" applyAlignment="1">
      <alignment horizontal="justify"/>
    </xf>
    <xf numFmtId="0" fontId="22" fillId="0" borderId="0" xfId="0" applyFont="1" applyAlignment="1">
      <alignment horizontal="justify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5" fillId="0" borderId="59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59" xfId="0" applyNumberFormat="1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9" xfId="0" applyFont="1" applyFill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59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63" xfId="0" applyFont="1" applyFill="1" applyBorder="1" applyAlignment="1">
      <alignment vertical="center"/>
    </xf>
    <xf numFmtId="49" fontId="9" fillId="0" borderId="3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/>
    </xf>
    <xf numFmtId="0" fontId="5" fillId="0" borderId="5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59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/>
    </xf>
    <xf numFmtId="0" fontId="14" fillId="0" borderId="54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/>
    </xf>
    <xf numFmtId="0" fontId="22" fillId="0" borderId="0" xfId="2" applyFont="1" applyAlignment="1">
      <alignment horizontal="left"/>
    </xf>
    <xf numFmtId="0" fontId="19" fillId="0" borderId="0" xfId="2" applyFont="1" applyAlignment="1">
      <alignment horizontal="center" vertical="center"/>
    </xf>
    <xf numFmtId="0" fontId="22" fillId="0" borderId="0" xfId="2" applyFont="1"/>
    <xf numFmtId="0" fontId="16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5" fillId="0" borderId="64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7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7" fillId="0" borderId="0" xfId="2" applyFont="1"/>
    <xf numFmtId="0" fontId="24" fillId="0" borderId="65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29" fillId="0" borderId="27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9" xfId="0" quotePrefix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7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" fontId="5" fillId="0" borderId="67" xfId="0" applyNumberFormat="1" applyFont="1" applyBorder="1" applyAlignment="1">
      <alignment horizontal="center" vertical="center"/>
    </xf>
    <xf numFmtId="1" fontId="5" fillId="0" borderId="63" xfId="0" applyNumberFormat="1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1" fillId="0" borderId="6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3" fillId="0" borderId="0" xfId="2" applyFont="1" applyFill="1" applyAlignment="1">
      <alignment horizontal="left"/>
    </xf>
    <xf numFmtId="0" fontId="23" fillId="0" borderId="0" xfId="2" applyFont="1" applyAlignment="1">
      <alignment horizontal="left"/>
    </xf>
    <xf numFmtId="164" fontId="7" fillId="0" borderId="46" xfId="2" applyNumberFormat="1" applyFont="1" applyFill="1" applyBorder="1" applyAlignment="1">
      <alignment horizontal="center" vertical="center"/>
    </xf>
    <xf numFmtId="164" fontId="7" fillId="0" borderId="56" xfId="2" applyNumberFormat="1" applyFont="1" applyFill="1" applyBorder="1" applyAlignment="1">
      <alignment horizontal="center" vertical="center"/>
    </xf>
    <xf numFmtId="2" fontId="22" fillId="0" borderId="40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11" fillId="0" borderId="0" xfId="2" applyFont="1" applyAlignment="1">
      <alignment horizontal="left"/>
    </xf>
    <xf numFmtId="2" fontId="22" fillId="0" borderId="41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3">
    <cellStyle name="Monedă 2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U70"/>
  <sheetViews>
    <sheetView tabSelected="1" showWhiteSpace="0" zoomScaleNormal="100" zoomScaleSheetLayoutView="100" workbookViewId="0">
      <selection activeCell="N20" sqref="N20"/>
    </sheetView>
  </sheetViews>
  <sheetFormatPr defaultRowHeight="12.75"/>
  <cols>
    <col min="1" max="1" width="9.140625" style="61"/>
    <col min="2" max="2" width="33.28515625" style="61" bestFit="1" customWidth="1"/>
    <col min="3" max="40" width="9.140625" style="61"/>
    <col min="41" max="41" width="0.28515625" style="61" hidden="1" customWidth="1"/>
    <col min="42" max="47" width="9.140625" style="61" hidden="1" customWidth="1"/>
    <col min="48" max="16384" width="9.140625" style="61"/>
  </cols>
  <sheetData>
    <row r="3" spans="2:9">
      <c r="B3" s="60" t="s">
        <v>281</v>
      </c>
    </row>
    <row r="4" spans="2:9">
      <c r="B4" s="60" t="s">
        <v>64</v>
      </c>
    </row>
    <row r="5" spans="2:9">
      <c r="B5" s="62"/>
    </row>
    <row r="6" spans="2:9">
      <c r="B6" s="62"/>
    </row>
    <row r="7" spans="2:9">
      <c r="B7" s="62"/>
    </row>
    <row r="8" spans="2:9">
      <c r="B8" s="62"/>
    </row>
    <row r="9" spans="2:9">
      <c r="B9" s="62"/>
    </row>
    <row r="10" spans="2:9">
      <c r="B10" s="62"/>
    </row>
    <row r="11" spans="2:9">
      <c r="B11" s="62"/>
    </row>
    <row r="12" spans="2:9">
      <c r="B12" s="62"/>
    </row>
    <row r="13" spans="2:9">
      <c r="B13" s="62"/>
    </row>
    <row r="14" spans="2:9">
      <c r="B14" s="62"/>
    </row>
    <row r="15" spans="2:9">
      <c r="B15" s="62"/>
    </row>
    <row r="16" spans="2:9" ht="18" customHeight="1">
      <c r="B16" s="375" t="s">
        <v>26</v>
      </c>
      <c r="C16" s="375"/>
      <c r="D16" s="375"/>
      <c r="E16" s="375"/>
      <c r="F16" s="375"/>
      <c r="G16" s="375"/>
      <c r="H16" s="375"/>
      <c r="I16" s="375"/>
    </row>
    <row r="17" spans="2:12" ht="14.25" customHeight="1">
      <c r="B17" s="63"/>
    </row>
    <row r="18" spans="2:12" ht="14.25" customHeight="1">
      <c r="B18" s="63"/>
    </row>
    <row r="19" spans="2:12" ht="14.25" customHeight="1">
      <c r="B19" s="63"/>
    </row>
    <row r="20" spans="2:12" ht="14.25" customHeight="1">
      <c r="B20" s="63"/>
    </row>
    <row r="21" spans="2:12" ht="14.25" customHeight="1">
      <c r="B21" s="63"/>
    </row>
    <row r="22" spans="2:12" ht="14.25" customHeight="1">
      <c r="B22" s="63"/>
    </row>
    <row r="23" spans="2:12" ht="14.25" customHeight="1">
      <c r="B23" s="63"/>
    </row>
    <row r="24" spans="2:12">
      <c r="B24" s="64"/>
    </row>
    <row r="25" spans="2:12">
      <c r="B25" s="374" t="s">
        <v>66</v>
      </c>
      <c r="C25" s="374"/>
      <c r="D25" s="374"/>
      <c r="E25" s="374"/>
      <c r="F25" s="374"/>
      <c r="G25" s="374"/>
      <c r="H25" s="374"/>
      <c r="I25" s="374"/>
      <c r="J25" s="374"/>
      <c r="K25" s="374"/>
      <c r="L25" s="374"/>
    </row>
    <row r="26" spans="2:12">
      <c r="B26" s="374" t="s">
        <v>67</v>
      </c>
      <c r="C26" s="374"/>
      <c r="D26" s="374"/>
      <c r="E26" s="374"/>
      <c r="F26" s="374"/>
      <c r="G26" s="66"/>
      <c r="H26" s="66"/>
      <c r="I26" s="67"/>
      <c r="J26" s="67"/>
      <c r="K26" s="67"/>
      <c r="L26" s="66"/>
    </row>
    <row r="27" spans="2:12">
      <c r="B27" s="376" t="s">
        <v>65</v>
      </c>
      <c r="C27" s="376"/>
      <c r="D27" s="376"/>
      <c r="E27" s="376"/>
      <c r="F27" s="376"/>
      <c r="G27" s="68"/>
      <c r="H27" s="68"/>
      <c r="I27" s="68"/>
      <c r="J27" s="69"/>
      <c r="K27" s="69"/>
      <c r="L27" s="69"/>
    </row>
    <row r="28" spans="2:12">
      <c r="B28" s="376" t="s">
        <v>68</v>
      </c>
      <c r="C28" s="376"/>
      <c r="D28" s="376"/>
      <c r="E28" s="376"/>
      <c r="F28" s="376"/>
      <c r="G28" s="70"/>
      <c r="H28" s="70"/>
      <c r="I28" s="70"/>
      <c r="J28" s="70"/>
      <c r="K28" s="70"/>
      <c r="L28" s="70"/>
    </row>
    <row r="29" spans="2:12">
      <c r="B29" s="374" t="s">
        <v>322</v>
      </c>
      <c r="C29" s="374"/>
      <c r="D29" s="374"/>
      <c r="E29" s="374"/>
      <c r="F29" s="374"/>
      <c r="G29" s="66"/>
      <c r="H29" s="66"/>
      <c r="I29" s="66"/>
      <c r="J29" s="66"/>
      <c r="K29" s="66"/>
      <c r="L29" s="66"/>
    </row>
    <row r="30" spans="2:12">
      <c r="B30" s="66"/>
    </row>
    <row r="31" spans="2:12">
      <c r="B31" s="71"/>
    </row>
    <row r="32" spans="2:12">
      <c r="B32" s="72"/>
    </row>
    <row r="33" spans="2:2">
      <c r="B33" s="72"/>
    </row>
    <row r="34" spans="2:2">
      <c r="B34" s="72"/>
    </row>
    <row r="35" spans="2:2">
      <c r="B35" s="72"/>
    </row>
    <row r="36" spans="2:2">
      <c r="B36" s="72"/>
    </row>
    <row r="37" spans="2:2">
      <c r="B37" s="71"/>
    </row>
    <row r="38" spans="2:2">
      <c r="B38" s="73"/>
    </row>
    <row r="39" spans="2:2">
      <c r="B39" s="73"/>
    </row>
    <row r="40" spans="2:2">
      <c r="B40" s="73"/>
    </row>
    <row r="41" spans="2:2">
      <c r="B41" s="73"/>
    </row>
    <row r="42" spans="2:2">
      <c r="B42" s="73"/>
    </row>
    <row r="43" spans="2:2">
      <c r="B43" s="73"/>
    </row>
    <row r="44" spans="2:2">
      <c r="B44" s="73"/>
    </row>
    <row r="45" spans="2:2">
      <c r="B45" s="73"/>
    </row>
    <row r="46" spans="2:2">
      <c r="B46" s="73"/>
    </row>
    <row r="47" spans="2:2">
      <c r="B47" s="73"/>
    </row>
    <row r="48" spans="2:2">
      <c r="B48" s="74"/>
    </row>
    <row r="49" spans="2:2">
      <c r="B49" s="73"/>
    </row>
    <row r="50" spans="2:2">
      <c r="B50" s="75"/>
    </row>
    <row r="51" spans="2:2">
      <c r="B51" s="75"/>
    </row>
    <row r="52" spans="2:2">
      <c r="B52" s="75"/>
    </row>
    <row r="53" spans="2:2">
      <c r="B53" s="75"/>
    </row>
    <row r="54" spans="2:2">
      <c r="B54" s="75"/>
    </row>
    <row r="55" spans="2:2">
      <c r="B55" s="75"/>
    </row>
    <row r="56" spans="2:2">
      <c r="B56" s="75"/>
    </row>
    <row r="57" spans="2:2">
      <c r="B57" s="73"/>
    </row>
    <row r="58" spans="2:2">
      <c r="B58" s="72"/>
    </row>
    <row r="59" spans="2:2">
      <c r="B59" s="73"/>
    </row>
    <row r="60" spans="2:2">
      <c r="B60" s="73"/>
    </row>
    <row r="61" spans="2:2">
      <c r="B61" s="72"/>
    </row>
    <row r="62" spans="2:2">
      <c r="B62" s="72"/>
    </row>
    <row r="63" spans="2:2">
      <c r="B63" s="72"/>
    </row>
    <row r="64" spans="2:2">
      <c r="B64" s="73"/>
    </row>
    <row r="65" spans="2:2">
      <c r="B65" s="73"/>
    </row>
    <row r="66" spans="2:2">
      <c r="B66" s="72"/>
    </row>
    <row r="67" spans="2:2">
      <c r="B67" s="73"/>
    </row>
    <row r="70" spans="2:2">
      <c r="B70" s="76"/>
    </row>
  </sheetData>
  <mergeCells count="6">
    <mergeCell ref="B29:F29"/>
    <mergeCell ref="B16:I16"/>
    <mergeCell ref="B25:L25"/>
    <mergeCell ref="B26:F26"/>
    <mergeCell ref="B27:F27"/>
    <mergeCell ref="B28:F28"/>
  </mergeCells>
  <pageMargins left="1.27" right="0.59055118110236204" top="0.74803149606299202" bottom="0.98425196850393704" header="0.511811023622047" footer="0.511811023622047"/>
  <pageSetup paperSize="9" scale="78" orientation="portrait" r:id="rId1"/>
  <headerFooter alignWithMargins="0">
    <oddFooter>&amp;R1/7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Q71"/>
  <sheetViews>
    <sheetView topLeftCell="A28" zoomScaleNormal="100" workbookViewId="0">
      <selection activeCell="AJ58" sqref="AJ58"/>
    </sheetView>
  </sheetViews>
  <sheetFormatPr defaultRowHeight="12.75"/>
  <cols>
    <col min="1" max="1" width="9.140625" style="300" customWidth="1"/>
    <col min="2" max="2" width="3.28515625" customWidth="1"/>
    <col min="3" max="3" width="31.140625" customWidth="1"/>
    <col min="4" max="4" width="13.7109375" style="3" customWidth="1"/>
    <col min="5" max="7" width="2.42578125" customWidth="1"/>
    <col min="8" max="8" width="2.140625" customWidth="1"/>
    <col min="9" max="9" width="4" customWidth="1"/>
    <col min="10" max="10" width="6.42578125" customWidth="1"/>
    <col min="11" max="11" width="5" customWidth="1"/>
    <col min="12" max="12" width="2.7109375" customWidth="1"/>
    <col min="13" max="14" width="2.42578125" customWidth="1"/>
    <col min="15" max="15" width="2.7109375" customWidth="1"/>
    <col min="16" max="16" width="4" customWidth="1"/>
    <col min="17" max="17" width="6.42578125" customWidth="1"/>
    <col min="18" max="18" width="5" customWidth="1"/>
    <col min="19" max="19" width="9.140625" customWidth="1"/>
    <col min="20" max="20" width="9.140625" hidden="1" customWidth="1"/>
    <col min="21" max="21" width="9.140625" style="274" hidden="1" customWidth="1"/>
    <col min="22" max="31" width="9.140625" hidden="1" customWidth="1"/>
  </cols>
  <sheetData>
    <row r="1" spans="1:43" s="61" customFormat="1">
      <c r="B1" s="406" t="s">
        <v>281</v>
      </c>
      <c r="C1" s="406"/>
      <c r="D1" s="406"/>
      <c r="E1" s="406"/>
      <c r="F1" s="406"/>
      <c r="G1" s="77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43" s="61" customFormat="1">
      <c r="B2" s="415" t="s">
        <v>64</v>
      </c>
      <c r="C2" s="415"/>
      <c r="D2" s="415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43" s="61" customFormat="1" ht="35.1" customHeight="1">
      <c r="B3" s="407" t="s">
        <v>21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79"/>
      <c r="P3" s="79"/>
      <c r="Q3" s="79"/>
      <c r="R3" s="79"/>
      <c r="S3" s="79"/>
      <c r="T3" s="80"/>
      <c r="U3" s="80"/>
    </row>
    <row r="4" spans="1:43" s="61" customFormat="1">
      <c r="B4" s="78"/>
      <c r="C4" s="78"/>
      <c r="D4" s="81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70"/>
      <c r="U4" s="70"/>
      <c r="V4" s="70"/>
    </row>
    <row r="5" spans="1:43" s="61" customFormat="1">
      <c r="B5" s="374" t="s">
        <v>66</v>
      </c>
      <c r="C5" s="374"/>
      <c r="D5" s="374"/>
      <c r="E5" s="374"/>
      <c r="F5" s="374"/>
      <c r="G5" s="374"/>
      <c r="H5" s="374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3"/>
      <c r="U5" s="83"/>
      <c r="V5" s="70"/>
    </row>
    <row r="6" spans="1:43" s="61" customFormat="1">
      <c r="B6" s="374" t="s">
        <v>67</v>
      </c>
      <c r="C6" s="374"/>
      <c r="D6" s="374"/>
      <c r="E6" s="374"/>
      <c r="F6" s="374"/>
      <c r="G6" s="374"/>
      <c r="H6" s="374"/>
      <c r="I6" s="66"/>
      <c r="J6" s="66"/>
      <c r="K6" s="67"/>
      <c r="L6" s="67"/>
      <c r="M6" s="67"/>
      <c r="N6" s="66"/>
      <c r="O6" s="66"/>
      <c r="P6" s="66"/>
      <c r="Q6" s="66"/>
      <c r="R6" s="66"/>
      <c r="S6" s="66"/>
      <c r="T6" s="64"/>
      <c r="U6" s="64"/>
      <c r="V6" s="64"/>
      <c r="W6" s="64"/>
      <c r="X6" s="64"/>
      <c r="Y6" s="64"/>
      <c r="Z6" s="84"/>
      <c r="AA6" s="84"/>
      <c r="AB6" s="84"/>
      <c r="AC6" s="8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85"/>
      <c r="AO6" s="85"/>
      <c r="AP6" s="76"/>
      <c r="AQ6" s="76"/>
    </row>
    <row r="7" spans="1:43" s="61" customFormat="1">
      <c r="B7" s="376" t="s">
        <v>65</v>
      </c>
      <c r="C7" s="376"/>
      <c r="D7" s="376"/>
      <c r="E7" s="376"/>
      <c r="F7" s="376"/>
      <c r="G7" s="376"/>
      <c r="H7" s="376"/>
      <c r="I7" s="68"/>
      <c r="J7" s="68"/>
      <c r="K7" s="68"/>
      <c r="L7" s="69"/>
      <c r="M7" s="69"/>
      <c r="N7" s="69"/>
      <c r="O7" s="69"/>
      <c r="P7" s="69"/>
      <c r="Q7" s="69"/>
      <c r="R7" s="69"/>
      <c r="S7" s="69"/>
      <c r="T7" s="70"/>
      <c r="U7" s="70"/>
      <c r="V7" s="70"/>
    </row>
    <row r="8" spans="1:43" s="61" customFormat="1">
      <c r="B8" s="376" t="s">
        <v>68</v>
      </c>
      <c r="C8" s="376"/>
      <c r="D8" s="376"/>
      <c r="E8" s="376"/>
      <c r="F8" s="376"/>
      <c r="G8" s="376"/>
      <c r="H8" s="376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</row>
    <row r="9" spans="1:43" s="61" customFormat="1">
      <c r="B9" s="374" t="s">
        <v>322</v>
      </c>
      <c r="C9" s="374"/>
      <c r="D9" s="374"/>
      <c r="E9" s="374"/>
      <c r="F9" s="374"/>
      <c r="G9" s="374"/>
      <c r="H9" s="374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4"/>
      <c r="U9" s="64"/>
      <c r="V9" s="64"/>
    </row>
    <row r="10" spans="1:43" ht="18.75" customHeight="1" thickBot="1">
      <c r="B10" s="460" t="s">
        <v>5</v>
      </c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W10" s="4"/>
    </row>
    <row r="11" spans="1:43" ht="13.5" customHeight="1">
      <c r="B11" s="466" t="s">
        <v>15</v>
      </c>
      <c r="C11" s="469" t="s">
        <v>6</v>
      </c>
      <c r="D11" s="399" t="s">
        <v>88</v>
      </c>
      <c r="E11" s="472" t="s">
        <v>7</v>
      </c>
      <c r="F11" s="473"/>
      <c r="G11" s="473"/>
      <c r="H11" s="473"/>
      <c r="I11" s="473"/>
      <c r="J11" s="473"/>
      <c r="K11" s="474"/>
      <c r="L11" s="472" t="s">
        <v>8</v>
      </c>
      <c r="M11" s="473"/>
      <c r="N11" s="473"/>
      <c r="O11" s="473"/>
      <c r="P11" s="473"/>
      <c r="Q11" s="473"/>
      <c r="R11" s="474"/>
    </row>
    <row r="12" spans="1:43" ht="12.75" customHeight="1">
      <c r="B12" s="467"/>
      <c r="C12" s="470"/>
      <c r="D12" s="400"/>
      <c r="E12" s="463" t="s">
        <v>9</v>
      </c>
      <c r="F12" s="462" t="s">
        <v>10</v>
      </c>
      <c r="G12" s="462" t="s">
        <v>11</v>
      </c>
      <c r="H12" s="462" t="s">
        <v>12</v>
      </c>
      <c r="I12" s="462" t="s">
        <v>38</v>
      </c>
      <c r="J12" s="438" t="s">
        <v>16</v>
      </c>
      <c r="K12" s="461" t="s">
        <v>17</v>
      </c>
      <c r="L12" s="463" t="s">
        <v>9</v>
      </c>
      <c r="M12" s="462" t="s">
        <v>10</v>
      </c>
      <c r="N12" s="462" t="s">
        <v>11</v>
      </c>
      <c r="O12" s="462" t="s">
        <v>12</v>
      </c>
      <c r="P12" s="462" t="s">
        <v>38</v>
      </c>
      <c r="Q12" s="438" t="s">
        <v>16</v>
      </c>
      <c r="R12" s="461" t="s">
        <v>17</v>
      </c>
      <c r="T12" s="274"/>
      <c r="V12" s="274"/>
      <c r="W12" s="274"/>
      <c r="X12" s="274"/>
      <c r="Y12" s="274"/>
      <c r="Z12" s="274"/>
      <c r="AA12" s="4"/>
      <c r="AB12" s="377" t="s">
        <v>261</v>
      </c>
      <c r="AC12" s="377"/>
      <c r="AD12" s="377"/>
      <c r="AE12" s="377"/>
      <c r="AF12" s="277"/>
      <c r="AG12" s="34"/>
      <c r="AH12" s="274"/>
    </row>
    <row r="13" spans="1:43" ht="13.5" thickBot="1">
      <c r="B13" s="468"/>
      <c r="C13" s="471"/>
      <c r="D13" s="401"/>
      <c r="E13" s="464"/>
      <c r="F13" s="437"/>
      <c r="G13" s="465"/>
      <c r="H13" s="465"/>
      <c r="I13" s="465"/>
      <c r="J13" s="439"/>
      <c r="K13" s="432"/>
      <c r="L13" s="464"/>
      <c r="M13" s="465"/>
      <c r="N13" s="437"/>
      <c r="O13" s="465"/>
      <c r="P13" s="465"/>
      <c r="Q13" s="439"/>
      <c r="R13" s="432"/>
      <c r="T13" s="289" t="s">
        <v>255</v>
      </c>
      <c r="U13" s="289" t="s">
        <v>260</v>
      </c>
      <c r="V13" s="289" t="s">
        <v>256</v>
      </c>
      <c r="W13" s="289" t="s">
        <v>257</v>
      </c>
      <c r="X13" s="110"/>
      <c r="Y13" s="290" t="s">
        <v>258</v>
      </c>
      <c r="Z13" s="290" t="s">
        <v>259</v>
      </c>
      <c r="AA13" s="278"/>
      <c r="AB13" s="289" t="s">
        <v>255</v>
      </c>
      <c r="AC13" s="289" t="s">
        <v>260</v>
      </c>
      <c r="AD13" s="289" t="s">
        <v>256</v>
      </c>
      <c r="AE13" s="289" t="s">
        <v>257</v>
      </c>
      <c r="AF13" s="278"/>
      <c r="AG13" s="279"/>
      <c r="AH13" s="280"/>
    </row>
    <row r="14" spans="1:43">
      <c r="B14" s="113">
        <v>1</v>
      </c>
      <c r="C14" s="211" t="s">
        <v>78</v>
      </c>
      <c r="D14" s="216" t="s">
        <v>89</v>
      </c>
      <c r="E14" s="36">
        <v>2</v>
      </c>
      <c r="F14" s="36"/>
      <c r="G14" s="36">
        <v>2</v>
      </c>
      <c r="H14" s="36"/>
      <c r="I14" s="36">
        <v>67</v>
      </c>
      <c r="J14" s="36" t="s">
        <v>75</v>
      </c>
      <c r="K14" s="38">
        <v>5</v>
      </c>
      <c r="L14" s="12"/>
      <c r="M14" s="36"/>
      <c r="N14" s="36"/>
      <c r="O14" s="36"/>
      <c r="P14" s="36"/>
      <c r="Q14" s="36"/>
      <c r="R14" s="13"/>
      <c r="T14" s="282">
        <f>IF(LEFT($D14,2)="DF",(SUM(E14:H14,L14:O14)*14),"")</f>
        <v>56</v>
      </c>
      <c r="U14" s="282" t="str">
        <f>IF(LEFT($D14,2)="DD",(SUM(E14:H14,L14:O14)*14),"")</f>
        <v/>
      </c>
      <c r="V14" s="282" t="str">
        <f>IF(LEFT($D14,2)="DS",(SUM(E14:H14,L14:O14)*14),"")</f>
        <v/>
      </c>
      <c r="W14" s="282" t="str">
        <f t="shared" ref="W14:W26" si="0">IF(LEFT($D14,2)="DC",(SUM(E14:H14,L14:O14)*14),"")</f>
        <v/>
      </c>
      <c r="X14" s="282"/>
      <c r="Y14" s="291">
        <f>SUM(T14:X14)</f>
        <v>56</v>
      </c>
      <c r="Z14" s="292"/>
      <c r="AA14" s="4"/>
      <c r="AB14" s="282">
        <f>IF(LEFT($D14,2)="DF",(SUM(E14,L14)*14),"")</f>
        <v>28</v>
      </c>
      <c r="AC14" s="282" t="str">
        <f>IF(LEFT($D14,2)="DD",(SUM(E14,L14)*14),"")</f>
        <v/>
      </c>
      <c r="AD14" s="282" t="str">
        <f>IF(LEFT($D14,2)="DS",(SUM(E14,L14)*14),"")</f>
        <v/>
      </c>
      <c r="AE14" s="282" t="str">
        <f>IF(LEFT($D14,2)="DC",(SUM(E14,L14)*14),"")</f>
        <v/>
      </c>
      <c r="AF14" s="274"/>
      <c r="AG14" s="274"/>
      <c r="AH14" s="274"/>
    </row>
    <row r="15" spans="1:43">
      <c r="B15" s="112">
        <v>2</v>
      </c>
      <c r="C15" s="212" t="s">
        <v>181</v>
      </c>
      <c r="D15" s="217" t="s">
        <v>90</v>
      </c>
      <c r="E15" s="10">
        <v>2</v>
      </c>
      <c r="F15" s="10"/>
      <c r="G15" s="5">
        <v>2</v>
      </c>
      <c r="H15" s="5"/>
      <c r="I15" s="5">
        <v>67</v>
      </c>
      <c r="J15" s="5" t="s">
        <v>75</v>
      </c>
      <c r="K15" s="39">
        <v>5</v>
      </c>
      <c r="L15" s="7"/>
      <c r="M15" s="10"/>
      <c r="N15" s="10"/>
      <c r="O15" s="10"/>
      <c r="P15" s="10"/>
      <c r="Q15" s="10"/>
      <c r="R15" s="9"/>
      <c r="T15" s="282">
        <f t="shared" ref="T15:T27" si="1">IF(LEFT($D15,2)="DF",(SUM(E15:H15,L15:O15)*14),"")</f>
        <v>56</v>
      </c>
      <c r="U15" s="282" t="str">
        <f t="shared" ref="U15:U26" si="2">IF(LEFT($D15,2)="DD",(SUM(E15:H15,L15:O15)*14),"")</f>
        <v/>
      </c>
      <c r="V15" s="282" t="str">
        <f t="shared" ref="V15:V26" si="3">IF(LEFT($D15,2)="DS",(SUM(E15:H15,L15:O15)*14),"")</f>
        <v/>
      </c>
      <c r="W15" s="282" t="str">
        <f t="shared" si="0"/>
        <v/>
      </c>
      <c r="X15" s="282"/>
      <c r="Y15" s="291">
        <f t="shared" ref="Y15:Y26" si="4">SUM(T15:X15)</f>
        <v>56</v>
      </c>
      <c r="Z15" s="292"/>
      <c r="AA15" s="4"/>
      <c r="AB15" s="282">
        <f t="shared" ref="AB15:AB27" si="5">IF(LEFT($D15,2)="DF",(SUM(E15,L15)*14),"")</f>
        <v>28</v>
      </c>
      <c r="AC15" s="282" t="str">
        <f t="shared" ref="AC15:AC27" si="6">IF(LEFT($D15,2)="DD",(SUM(E15,L15)*14),"")</f>
        <v/>
      </c>
      <c r="AD15" s="282" t="str">
        <f t="shared" ref="AD15:AD27" si="7">IF(LEFT($D15,2)="DS",(SUM(E15,L15)*14),"")</f>
        <v/>
      </c>
      <c r="AE15" s="282" t="str">
        <f t="shared" ref="AE15:AE27" si="8">IF(LEFT($D15,2)="DC",(SUM(E15,L15)*14),"")</f>
        <v/>
      </c>
      <c r="AF15" s="274"/>
      <c r="AG15" s="274"/>
      <c r="AH15" s="274"/>
    </row>
    <row r="16" spans="1:43" s="230" customFormat="1">
      <c r="A16" s="300"/>
      <c r="B16" s="112">
        <v>3</v>
      </c>
      <c r="C16" s="344" t="s">
        <v>80</v>
      </c>
      <c r="D16" s="217" t="s">
        <v>199</v>
      </c>
      <c r="E16" s="7">
        <v>1</v>
      </c>
      <c r="F16" s="5">
        <v>1</v>
      </c>
      <c r="G16" s="5"/>
      <c r="H16" s="5"/>
      <c r="I16" s="5">
        <v>20</v>
      </c>
      <c r="J16" s="5" t="s">
        <v>75</v>
      </c>
      <c r="K16" s="39">
        <v>2</v>
      </c>
      <c r="L16" s="7"/>
      <c r="M16" s="5"/>
      <c r="N16" s="5"/>
      <c r="O16" s="5"/>
      <c r="P16" s="5"/>
      <c r="Q16" s="5"/>
      <c r="R16" s="9"/>
      <c r="T16" s="282" t="str">
        <f t="shared" si="1"/>
        <v/>
      </c>
      <c r="U16" s="282" t="str">
        <f t="shared" si="2"/>
        <v/>
      </c>
      <c r="V16" s="282">
        <f>IF(LEFT($D16,2)="DS",(SUM(E16:H16,L16:O16)*14),"")</f>
        <v>28</v>
      </c>
      <c r="W16" s="282" t="str">
        <f t="shared" si="0"/>
        <v/>
      </c>
      <c r="X16" s="282"/>
      <c r="Y16" s="291">
        <f t="shared" si="4"/>
        <v>28</v>
      </c>
      <c r="Z16" s="292"/>
      <c r="AA16" s="4"/>
      <c r="AB16" s="282" t="str">
        <f t="shared" si="5"/>
        <v/>
      </c>
      <c r="AC16" s="282" t="str">
        <f t="shared" si="6"/>
        <v/>
      </c>
      <c r="AD16" s="282">
        <f t="shared" si="7"/>
        <v>14</v>
      </c>
      <c r="AE16" s="282" t="str">
        <f t="shared" si="8"/>
        <v/>
      </c>
      <c r="AF16" s="274"/>
      <c r="AG16" s="274"/>
      <c r="AH16" s="274"/>
    </row>
    <row r="17" spans="1:34">
      <c r="B17" s="112">
        <v>4</v>
      </c>
      <c r="C17" s="212" t="s">
        <v>76</v>
      </c>
      <c r="D17" s="217" t="s">
        <v>91</v>
      </c>
      <c r="E17" s="7">
        <v>2</v>
      </c>
      <c r="F17" s="10"/>
      <c r="G17" s="10">
        <v>1</v>
      </c>
      <c r="H17" s="10"/>
      <c r="I17" s="10">
        <v>56</v>
      </c>
      <c r="J17" s="10" t="s">
        <v>9</v>
      </c>
      <c r="K17" s="39">
        <v>4</v>
      </c>
      <c r="L17" s="7"/>
      <c r="M17" s="10"/>
      <c r="N17" s="10"/>
      <c r="O17" s="10"/>
      <c r="P17" s="10"/>
      <c r="Q17" s="10"/>
      <c r="R17" s="9"/>
      <c r="T17" s="282">
        <f t="shared" si="1"/>
        <v>42</v>
      </c>
      <c r="U17" s="282" t="str">
        <f t="shared" si="2"/>
        <v/>
      </c>
      <c r="V17" s="282" t="str">
        <f t="shared" si="3"/>
        <v/>
      </c>
      <c r="W17" s="282" t="str">
        <f t="shared" si="0"/>
        <v/>
      </c>
      <c r="X17" s="282"/>
      <c r="Y17" s="291">
        <f t="shared" si="4"/>
        <v>42</v>
      </c>
      <c r="Z17" s="292"/>
      <c r="AA17" s="4"/>
      <c r="AB17" s="282">
        <f t="shared" si="5"/>
        <v>28</v>
      </c>
      <c r="AC17" s="282" t="str">
        <f t="shared" si="6"/>
        <v/>
      </c>
      <c r="AD17" s="282" t="str">
        <f t="shared" si="7"/>
        <v/>
      </c>
      <c r="AE17" s="282" t="str">
        <f t="shared" si="8"/>
        <v/>
      </c>
      <c r="AF17" s="274"/>
      <c r="AG17" s="274"/>
      <c r="AH17" s="274"/>
    </row>
    <row r="18" spans="1:34">
      <c r="B18" s="112">
        <v>5</v>
      </c>
      <c r="C18" s="213" t="s">
        <v>77</v>
      </c>
      <c r="D18" s="218" t="s">
        <v>92</v>
      </c>
      <c r="E18" s="29">
        <v>2</v>
      </c>
      <c r="F18" s="29"/>
      <c r="G18" s="29">
        <v>2</v>
      </c>
      <c r="H18" s="29"/>
      <c r="I18" s="29">
        <v>42</v>
      </c>
      <c r="J18" s="29" t="s">
        <v>75</v>
      </c>
      <c r="K18" s="41">
        <v>4</v>
      </c>
      <c r="L18" s="8"/>
      <c r="M18" s="29"/>
      <c r="N18" s="29"/>
      <c r="O18" s="29"/>
      <c r="P18" s="29"/>
      <c r="Q18" s="29"/>
      <c r="R18" s="11"/>
      <c r="T18" s="282">
        <f t="shared" si="1"/>
        <v>56</v>
      </c>
      <c r="U18" s="282" t="str">
        <f t="shared" si="2"/>
        <v/>
      </c>
      <c r="V18" s="282" t="str">
        <f>IF(LEFT($D18,2)="DS",(SUM(E18:H18,L18:O18)*14),"")</f>
        <v/>
      </c>
      <c r="W18" s="282" t="str">
        <f t="shared" si="0"/>
        <v/>
      </c>
      <c r="X18" s="282"/>
      <c r="Y18" s="291">
        <f t="shared" si="4"/>
        <v>56</v>
      </c>
      <c r="Z18" s="292"/>
      <c r="AA18" s="4"/>
      <c r="AB18" s="282">
        <f t="shared" si="5"/>
        <v>28</v>
      </c>
      <c r="AC18" s="282" t="str">
        <f t="shared" si="6"/>
        <v/>
      </c>
      <c r="AD18" s="282" t="str">
        <f t="shared" si="7"/>
        <v/>
      </c>
      <c r="AE18" s="282" t="str">
        <f t="shared" si="8"/>
        <v/>
      </c>
      <c r="AF18" s="274"/>
      <c r="AG18" s="274"/>
      <c r="AH18" s="274"/>
    </row>
    <row r="19" spans="1:34" s="15" customFormat="1">
      <c r="B19" s="112">
        <v>6</v>
      </c>
      <c r="C19" s="346" t="s">
        <v>198</v>
      </c>
      <c r="D19" s="219" t="s">
        <v>200</v>
      </c>
      <c r="E19" s="29"/>
      <c r="F19" s="29"/>
      <c r="G19" s="6">
        <v>2</v>
      </c>
      <c r="H19" s="6"/>
      <c r="I19" s="6">
        <v>70</v>
      </c>
      <c r="J19" s="6" t="s">
        <v>9</v>
      </c>
      <c r="K19" s="41">
        <v>4</v>
      </c>
      <c r="L19" s="40"/>
      <c r="M19" s="30"/>
      <c r="N19" s="30"/>
      <c r="O19" s="30"/>
      <c r="P19" s="30"/>
      <c r="Q19" s="30"/>
      <c r="R19" s="37"/>
      <c r="T19" s="282">
        <f t="shared" si="1"/>
        <v>28</v>
      </c>
      <c r="U19" s="282" t="str">
        <f t="shared" si="2"/>
        <v/>
      </c>
      <c r="V19" s="282" t="str">
        <f>IF(LEFT($D19,2)="DS",(SUM(E19:H19,L19:O19)*14),"")</f>
        <v/>
      </c>
      <c r="W19" s="282" t="str">
        <f t="shared" si="0"/>
        <v/>
      </c>
      <c r="X19" s="282"/>
      <c r="Y19" s="291">
        <f t="shared" si="4"/>
        <v>28</v>
      </c>
      <c r="Z19" s="292"/>
      <c r="AA19" s="4"/>
      <c r="AB19" s="282">
        <f t="shared" si="5"/>
        <v>0</v>
      </c>
      <c r="AC19" s="282" t="str">
        <f t="shared" si="6"/>
        <v/>
      </c>
      <c r="AD19" s="282" t="str">
        <f t="shared" si="7"/>
        <v/>
      </c>
      <c r="AE19" s="282" t="str">
        <f t="shared" si="8"/>
        <v/>
      </c>
      <c r="AF19" s="274"/>
      <c r="AG19" s="274"/>
      <c r="AH19" s="274"/>
    </row>
    <row r="20" spans="1:34" s="230" customFormat="1">
      <c r="A20" s="300"/>
      <c r="B20" s="112">
        <v>7</v>
      </c>
      <c r="C20" s="344" t="s">
        <v>102</v>
      </c>
      <c r="D20" s="220" t="s">
        <v>201</v>
      </c>
      <c r="E20" s="8"/>
      <c r="F20" s="29">
        <v>1</v>
      </c>
      <c r="G20" s="6"/>
      <c r="H20" s="6"/>
      <c r="I20" s="6">
        <v>9</v>
      </c>
      <c r="J20" s="206" t="s">
        <v>186</v>
      </c>
      <c r="K20" s="41">
        <v>1</v>
      </c>
      <c r="L20" s="240"/>
      <c r="M20" s="238"/>
      <c r="N20" s="238"/>
      <c r="O20" s="238"/>
      <c r="P20" s="238"/>
      <c r="Q20" s="239"/>
      <c r="R20" s="288"/>
      <c r="T20" s="282" t="str">
        <f t="shared" si="1"/>
        <v/>
      </c>
      <c r="U20" s="282" t="str">
        <f t="shared" si="2"/>
        <v/>
      </c>
      <c r="V20" s="282" t="str">
        <f>IF(LEFT($D20,2)="DS",(SUM(E20:H20,L20:O20)*12),"")</f>
        <v/>
      </c>
      <c r="W20" s="282">
        <f t="shared" si="0"/>
        <v>14</v>
      </c>
      <c r="X20" s="282"/>
      <c r="Y20" s="291">
        <f t="shared" si="4"/>
        <v>14</v>
      </c>
      <c r="Z20" s="292"/>
      <c r="AA20" s="4"/>
      <c r="AB20" s="282" t="str">
        <f t="shared" si="5"/>
        <v/>
      </c>
      <c r="AC20" s="282" t="str">
        <f t="shared" si="6"/>
        <v/>
      </c>
      <c r="AD20" s="282" t="str">
        <f t="shared" si="7"/>
        <v/>
      </c>
      <c r="AE20" s="282">
        <f t="shared" si="8"/>
        <v>0</v>
      </c>
      <c r="AF20" s="274"/>
      <c r="AG20" s="274"/>
      <c r="AH20" s="274"/>
    </row>
    <row r="21" spans="1:34" s="300" customFormat="1">
      <c r="B21" s="112">
        <v>8</v>
      </c>
      <c r="C21" s="346" t="s">
        <v>101</v>
      </c>
      <c r="D21" s="373" t="s">
        <v>295</v>
      </c>
      <c r="E21" s="29">
        <v>1</v>
      </c>
      <c r="F21" s="29">
        <v>1</v>
      </c>
      <c r="G21" s="6"/>
      <c r="H21" s="6"/>
      <c r="I21" s="6">
        <v>45</v>
      </c>
      <c r="J21" s="206" t="s">
        <v>9</v>
      </c>
      <c r="K21" s="41">
        <v>3</v>
      </c>
      <c r="L21" s="240"/>
      <c r="M21" s="238"/>
      <c r="N21" s="238"/>
      <c r="O21" s="238"/>
      <c r="P21" s="238"/>
      <c r="Q21" s="239"/>
      <c r="R21" s="288"/>
      <c r="T21" s="282" t="str">
        <f t="shared" ref="T21" si="9">IF(LEFT($D21,2)="DF",(SUM(E21:H21,L21:O21)*14),"")</f>
        <v/>
      </c>
      <c r="U21" s="282" t="str">
        <f t="shared" ref="U21" si="10">IF(LEFT($D21,2)="DD",(SUM(E21:H21,L21:O21)*14),"")</f>
        <v/>
      </c>
      <c r="V21" s="282" t="str">
        <f>IF(LEFT($D21,2)="DS",(SUM(E21:H21,L21:O21)*12),"")</f>
        <v/>
      </c>
      <c r="W21" s="282">
        <f t="shared" ref="W21" si="11">IF(LEFT($D21,2)="DC",(SUM(E21:H21,L21:O21)*14),"")</f>
        <v>28</v>
      </c>
      <c r="X21" s="282"/>
      <c r="Y21" s="291">
        <f t="shared" ref="Y21" si="12">SUM(T21:X21)</f>
        <v>28</v>
      </c>
      <c r="Z21" s="292"/>
      <c r="AA21" s="360"/>
      <c r="AB21" s="282" t="str">
        <f t="shared" ref="AB21" si="13">IF(LEFT($D21,2)="DF",(SUM(E21,L21)*14),"")</f>
        <v/>
      </c>
      <c r="AC21" s="282" t="str">
        <f t="shared" ref="AC21" si="14">IF(LEFT($D21,2)="DD",(SUM(E21,L21)*14),"")</f>
        <v/>
      </c>
      <c r="AD21" s="282" t="str">
        <f t="shared" ref="AD21" si="15">IF(LEFT($D21,2)="DS",(SUM(E21,L21)*14),"")</f>
        <v/>
      </c>
      <c r="AE21" s="282">
        <f t="shared" ref="AE21" si="16">IF(LEFT($D21,2)="DC",(SUM(E21,L21)*14),"")</f>
        <v>14</v>
      </c>
    </row>
    <row r="22" spans="1:34" s="230" customFormat="1">
      <c r="A22" s="300"/>
      <c r="B22" s="112">
        <v>9</v>
      </c>
      <c r="C22" s="213" t="s">
        <v>79</v>
      </c>
      <c r="D22" s="217" t="s">
        <v>93</v>
      </c>
      <c r="E22" s="10"/>
      <c r="F22" s="10"/>
      <c r="G22" s="5"/>
      <c r="H22" s="5"/>
      <c r="I22" s="5"/>
      <c r="J22" s="5"/>
      <c r="K22" s="39"/>
      <c r="L22" s="7">
        <v>2</v>
      </c>
      <c r="M22" s="5"/>
      <c r="N22" s="5">
        <v>2</v>
      </c>
      <c r="O22" s="5"/>
      <c r="P22" s="5">
        <v>67</v>
      </c>
      <c r="Q22" s="5" t="s">
        <v>75</v>
      </c>
      <c r="R22" s="9">
        <v>5</v>
      </c>
      <c r="T22" s="282">
        <f t="shared" si="1"/>
        <v>56</v>
      </c>
      <c r="U22" s="282" t="str">
        <f t="shared" si="2"/>
        <v/>
      </c>
      <c r="V22" s="282" t="str">
        <f>IF(LEFT($D22,2)="DS",(SUM(E22:H22,L22:O22)*12),"")</f>
        <v/>
      </c>
      <c r="W22" s="282" t="str">
        <f t="shared" si="0"/>
        <v/>
      </c>
      <c r="X22" s="282"/>
      <c r="Y22" s="291">
        <f t="shared" si="4"/>
        <v>56</v>
      </c>
      <c r="Z22" s="293"/>
      <c r="AA22" s="284"/>
      <c r="AB22" s="282">
        <f t="shared" si="5"/>
        <v>28</v>
      </c>
      <c r="AC22" s="282" t="str">
        <f t="shared" si="6"/>
        <v/>
      </c>
      <c r="AD22" s="282" t="str">
        <f t="shared" si="7"/>
        <v/>
      </c>
      <c r="AE22" s="282" t="str">
        <f t="shared" si="8"/>
        <v/>
      </c>
      <c r="AF22" s="283"/>
      <c r="AG22" s="283"/>
      <c r="AH22" s="283"/>
    </row>
    <row r="23" spans="1:34">
      <c r="B23" s="112">
        <v>10</v>
      </c>
      <c r="C23" s="212" t="s">
        <v>81</v>
      </c>
      <c r="D23" s="217" t="s">
        <v>94</v>
      </c>
      <c r="E23" s="10"/>
      <c r="F23" s="10"/>
      <c r="G23" s="5"/>
      <c r="H23" s="5"/>
      <c r="I23" s="5"/>
      <c r="J23" s="5"/>
      <c r="K23" s="39"/>
      <c r="L23" s="7">
        <v>2</v>
      </c>
      <c r="M23" s="5"/>
      <c r="N23" s="5">
        <v>2</v>
      </c>
      <c r="O23" s="5"/>
      <c r="P23" s="5">
        <v>42</v>
      </c>
      <c r="Q23" s="5" t="s">
        <v>75</v>
      </c>
      <c r="R23" s="9">
        <v>4</v>
      </c>
      <c r="T23" s="282">
        <f t="shared" si="1"/>
        <v>56</v>
      </c>
      <c r="U23" s="282" t="str">
        <f t="shared" si="2"/>
        <v/>
      </c>
      <c r="V23" s="282" t="str">
        <f>IF(LEFT($D23,2)="DS",(SUM(E23:H23,L23:O23)*12),"")</f>
        <v/>
      </c>
      <c r="W23" s="282" t="str">
        <f t="shared" si="0"/>
        <v/>
      </c>
      <c r="X23" s="282"/>
      <c r="Y23" s="291">
        <f t="shared" si="4"/>
        <v>56</v>
      </c>
      <c r="Z23" s="292"/>
      <c r="AA23" s="4"/>
      <c r="AB23" s="282">
        <f t="shared" si="5"/>
        <v>28</v>
      </c>
      <c r="AC23" s="282" t="str">
        <f t="shared" si="6"/>
        <v/>
      </c>
      <c r="AD23" s="282" t="str">
        <f t="shared" si="7"/>
        <v/>
      </c>
      <c r="AE23" s="282" t="str">
        <f t="shared" si="8"/>
        <v/>
      </c>
      <c r="AF23" s="274"/>
      <c r="AG23" s="274"/>
      <c r="AH23" s="274"/>
    </row>
    <row r="24" spans="1:34">
      <c r="B24" s="112">
        <v>11</v>
      </c>
      <c r="C24" s="212" t="s">
        <v>182</v>
      </c>
      <c r="D24" s="217" t="s">
        <v>95</v>
      </c>
      <c r="E24" s="10"/>
      <c r="F24" s="10"/>
      <c r="G24" s="5"/>
      <c r="H24" s="5"/>
      <c r="I24" s="5"/>
      <c r="J24" s="5"/>
      <c r="K24" s="39"/>
      <c r="L24" s="7">
        <v>2</v>
      </c>
      <c r="M24" s="5"/>
      <c r="N24" s="5">
        <v>2</v>
      </c>
      <c r="O24" s="5"/>
      <c r="P24" s="5">
        <v>67</v>
      </c>
      <c r="Q24" s="5" t="s">
        <v>75</v>
      </c>
      <c r="R24" s="9">
        <v>5</v>
      </c>
      <c r="T24" s="282">
        <f t="shared" si="1"/>
        <v>56</v>
      </c>
      <c r="U24" s="282" t="str">
        <f t="shared" si="2"/>
        <v/>
      </c>
      <c r="V24" s="282" t="str">
        <f>IF(LEFT($D24,2)="DS",(SUM(E24:H24,L24:O24)*12),"")</f>
        <v/>
      </c>
      <c r="W24" s="282" t="str">
        <f t="shared" si="0"/>
        <v/>
      </c>
      <c r="X24" s="282"/>
      <c r="Y24" s="291">
        <f t="shared" si="4"/>
        <v>56</v>
      </c>
      <c r="Z24" s="292"/>
      <c r="AA24" s="4"/>
      <c r="AB24" s="282">
        <f t="shared" si="5"/>
        <v>28</v>
      </c>
      <c r="AC24" s="282" t="str">
        <f t="shared" si="6"/>
        <v/>
      </c>
      <c r="AD24" s="282" t="str">
        <f t="shared" si="7"/>
        <v/>
      </c>
      <c r="AE24" s="282" t="str">
        <f t="shared" si="8"/>
        <v/>
      </c>
      <c r="AF24" s="274"/>
      <c r="AG24" s="274"/>
      <c r="AH24" s="274"/>
    </row>
    <row r="25" spans="1:34">
      <c r="B25" s="112">
        <v>12</v>
      </c>
      <c r="C25" s="212" t="s">
        <v>82</v>
      </c>
      <c r="D25" s="217" t="s">
        <v>296</v>
      </c>
      <c r="E25" s="10"/>
      <c r="F25" s="10"/>
      <c r="G25" s="5"/>
      <c r="H25" s="5"/>
      <c r="I25" s="5"/>
      <c r="J25" s="5"/>
      <c r="K25" s="39"/>
      <c r="L25" s="7">
        <v>2</v>
      </c>
      <c r="M25" s="5">
        <v>2</v>
      </c>
      <c r="N25" s="5"/>
      <c r="O25" s="5"/>
      <c r="P25" s="5">
        <v>42</v>
      </c>
      <c r="Q25" s="5" t="s">
        <v>9</v>
      </c>
      <c r="R25" s="9">
        <v>4</v>
      </c>
      <c r="T25" s="282">
        <f t="shared" si="1"/>
        <v>56</v>
      </c>
      <c r="U25" s="282" t="str">
        <f t="shared" si="2"/>
        <v/>
      </c>
      <c r="V25" s="282" t="str">
        <f t="shared" si="3"/>
        <v/>
      </c>
      <c r="W25" s="282" t="str">
        <f t="shared" si="0"/>
        <v/>
      </c>
      <c r="X25" s="282"/>
      <c r="Y25" s="291">
        <f t="shared" si="4"/>
        <v>56</v>
      </c>
      <c r="Z25" s="292"/>
      <c r="AA25" s="4"/>
      <c r="AB25" s="282">
        <f t="shared" si="5"/>
        <v>28</v>
      </c>
      <c r="AC25" s="282" t="str">
        <f t="shared" si="6"/>
        <v/>
      </c>
      <c r="AD25" s="282" t="str">
        <f t="shared" si="7"/>
        <v/>
      </c>
      <c r="AE25" s="282" t="str">
        <f t="shared" si="8"/>
        <v/>
      </c>
      <c r="AF25" s="274"/>
      <c r="AG25" s="274"/>
      <c r="AH25" s="274"/>
    </row>
    <row r="26" spans="1:34" s="235" customFormat="1">
      <c r="A26" s="300"/>
      <c r="B26" s="112">
        <v>13</v>
      </c>
      <c r="C26" s="344" t="s">
        <v>103</v>
      </c>
      <c r="D26" s="243" t="s">
        <v>297</v>
      </c>
      <c r="E26" s="95"/>
      <c r="F26" s="95"/>
      <c r="G26" s="100"/>
      <c r="H26" s="96"/>
      <c r="I26" s="96"/>
      <c r="J26" s="96"/>
      <c r="K26" s="97"/>
      <c r="L26" s="240"/>
      <c r="M26" s="238">
        <v>1</v>
      </c>
      <c r="N26" s="238"/>
      <c r="O26" s="238"/>
      <c r="P26" s="238">
        <v>9</v>
      </c>
      <c r="Q26" s="239" t="s">
        <v>186</v>
      </c>
      <c r="R26" s="241">
        <v>1</v>
      </c>
      <c r="T26" s="282" t="str">
        <f t="shared" si="1"/>
        <v/>
      </c>
      <c r="U26" s="282" t="str">
        <f t="shared" si="2"/>
        <v/>
      </c>
      <c r="V26" s="282" t="str">
        <f t="shared" si="3"/>
        <v/>
      </c>
      <c r="W26" s="282">
        <f t="shared" si="0"/>
        <v>14</v>
      </c>
      <c r="X26" s="282"/>
      <c r="Y26" s="291">
        <f t="shared" si="4"/>
        <v>14</v>
      </c>
      <c r="Z26" s="292"/>
      <c r="AA26" s="4"/>
      <c r="AB26" s="282" t="str">
        <f t="shared" si="5"/>
        <v/>
      </c>
      <c r="AC26" s="282" t="str">
        <f t="shared" si="6"/>
        <v/>
      </c>
      <c r="AD26" s="282" t="str">
        <f t="shared" si="7"/>
        <v/>
      </c>
      <c r="AE26" s="282">
        <f t="shared" si="8"/>
        <v>0</v>
      </c>
      <c r="AF26" s="274"/>
      <c r="AG26" s="274"/>
      <c r="AH26" s="274"/>
    </row>
    <row r="27" spans="1:34" ht="13.5" thickBot="1">
      <c r="B27" s="112">
        <v>14</v>
      </c>
      <c r="C27" s="200" t="s">
        <v>269</v>
      </c>
      <c r="D27" s="201" t="s">
        <v>298</v>
      </c>
      <c r="E27" s="418"/>
      <c r="F27" s="419"/>
      <c r="G27" s="419"/>
      <c r="H27" s="419"/>
      <c r="I27" s="419"/>
      <c r="J27" s="419"/>
      <c r="K27" s="420"/>
      <c r="L27" s="421" t="s">
        <v>196</v>
      </c>
      <c r="M27" s="422"/>
      <c r="N27" s="422"/>
      <c r="O27" s="422"/>
      <c r="P27" s="423"/>
      <c r="Q27" s="199" t="s">
        <v>9</v>
      </c>
      <c r="R27" s="198">
        <v>3</v>
      </c>
      <c r="T27" s="282" t="str">
        <f t="shared" si="1"/>
        <v/>
      </c>
      <c r="U27" s="281">
        <v>60</v>
      </c>
      <c r="V27" s="281" t="str">
        <f>IF(LEFT($D27,2)="DS",(SUM(E27:H27,L27:O27)*14),"")</f>
        <v/>
      </c>
      <c r="W27" s="281" t="str">
        <f>IF(LEFT($D27,2)="DC",(SUM(E27:H27,L27:O27)*12),"")</f>
        <v/>
      </c>
      <c r="X27" s="282"/>
      <c r="Y27" s="281">
        <v>60</v>
      </c>
      <c r="Z27" s="274"/>
      <c r="AA27" s="4"/>
      <c r="AB27" s="282" t="str">
        <f t="shared" si="5"/>
        <v/>
      </c>
      <c r="AC27" s="282">
        <f t="shared" si="6"/>
        <v>0</v>
      </c>
      <c r="AD27" s="282" t="str">
        <f t="shared" si="7"/>
        <v/>
      </c>
      <c r="AE27" s="282" t="str">
        <f t="shared" si="8"/>
        <v/>
      </c>
      <c r="AF27" s="274"/>
      <c r="AG27" s="274"/>
      <c r="AH27" s="274"/>
    </row>
    <row r="28" spans="1:34">
      <c r="B28" s="440" t="s">
        <v>22</v>
      </c>
      <c r="C28" s="441"/>
      <c r="D28" s="442"/>
      <c r="E28" s="20">
        <f>SUM(E14:E27)</f>
        <v>10</v>
      </c>
      <c r="F28" s="44">
        <f>SUM(F14:F27)</f>
        <v>3</v>
      </c>
      <c r="G28" s="44">
        <f>SUM(G14:G27)</f>
        <v>9</v>
      </c>
      <c r="H28" s="44"/>
      <c r="I28" s="384">
        <f>SUM(I14:I27)</f>
        <v>376</v>
      </c>
      <c r="J28" s="443" t="s">
        <v>149</v>
      </c>
      <c r="K28" s="424">
        <f>SUM(K14:K27)-K20</f>
        <v>27</v>
      </c>
      <c r="L28" s="21">
        <f>SUM(L14:L27)</f>
        <v>8</v>
      </c>
      <c r="M28" s="22">
        <f>SUM(M14:M27)</f>
        <v>3</v>
      </c>
      <c r="N28" s="22">
        <f>SUM(N14:N27)</f>
        <v>6</v>
      </c>
      <c r="O28" s="50"/>
      <c r="P28" s="384">
        <f>SUM(P14:P27)</f>
        <v>227</v>
      </c>
      <c r="Q28" s="443" t="s">
        <v>238</v>
      </c>
      <c r="R28" s="455">
        <f>SUM(R14:R27)-R26</f>
        <v>21</v>
      </c>
      <c r="T28" s="281" t="str">
        <f>IF(LEFT($D28,2)="DF",(SUM(E28:H28,L28:O28)*14),"")</f>
        <v/>
      </c>
      <c r="U28" s="281"/>
      <c r="V28" s="281"/>
      <c r="W28" s="281" t="str">
        <f>IF(LEFT($D28,2)="DC",(SUM(E28:H28,L28:O28)*14),"")</f>
        <v/>
      </c>
      <c r="X28" s="282"/>
      <c r="Y28" s="281"/>
      <c r="Z28" s="274"/>
      <c r="AA28" s="4"/>
      <c r="AB28" s="281" t="str">
        <f>IF(LEFT($D28,2)="DF",(SUM(M28:P28,T28:W28)*14),"")</f>
        <v/>
      </c>
      <c r="AC28" s="281"/>
      <c r="AD28" s="281"/>
      <c r="AE28" s="281" t="str">
        <f>IF(LEFT($D28,2)="DC",(SUM(M28:P28,T28:W28)*14),"")</f>
        <v/>
      </c>
      <c r="AF28" s="274"/>
      <c r="AG28" s="274"/>
      <c r="AH28" s="274"/>
    </row>
    <row r="29" spans="1:34" ht="13.5" thickBot="1">
      <c r="B29" s="396"/>
      <c r="C29" s="397"/>
      <c r="D29" s="398"/>
      <c r="E29" s="408">
        <f>SUM(E28:H28)</f>
        <v>22</v>
      </c>
      <c r="F29" s="409"/>
      <c r="G29" s="409"/>
      <c r="H29" s="410"/>
      <c r="I29" s="385"/>
      <c r="J29" s="444" t="s">
        <v>84</v>
      </c>
      <c r="K29" s="381"/>
      <c r="L29" s="408">
        <f>SUM(L28:O28)</f>
        <v>17</v>
      </c>
      <c r="M29" s="409"/>
      <c r="N29" s="409"/>
      <c r="O29" s="410"/>
      <c r="P29" s="385"/>
      <c r="Q29" s="444"/>
      <c r="R29" s="381"/>
      <c r="T29" s="274"/>
      <c r="V29" s="285"/>
      <c r="W29" s="4"/>
      <c r="X29" s="4"/>
      <c r="Y29" s="274"/>
      <c r="Z29" s="274"/>
      <c r="AA29" s="4"/>
      <c r="AB29" s="274"/>
      <c r="AC29" s="274"/>
      <c r="AD29" s="285"/>
      <c r="AE29" s="4"/>
      <c r="AF29" s="274"/>
      <c r="AG29" s="274"/>
      <c r="AH29" s="274"/>
    </row>
    <row r="30" spans="1:34" ht="13.5" thickBot="1">
      <c r="B30" s="14"/>
      <c r="C30" s="14"/>
      <c r="D30" s="14"/>
      <c r="E30" s="42"/>
      <c r="F30" s="42"/>
      <c r="G30" s="42"/>
      <c r="H30" s="42"/>
      <c r="I30" s="42"/>
      <c r="J30" s="43"/>
      <c r="K30" s="19"/>
      <c r="L30" s="42"/>
      <c r="M30" s="42"/>
      <c r="N30" s="42"/>
      <c r="O30" s="42"/>
      <c r="P30" s="42"/>
      <c r="Q30" s="43"/>
      <c r="R30" s="19"/>
      <c r="T30" s="274"/>
      <c r="V30" s="274"/>
      <c r="W30" s="274"/>
      <c r="X30" s="274"/>
      <c r="Y30" s="274"/>
      <c r="Z30" s="274"/>
      <c r="AA30" s="4"/>
      <c r="AB30" s="274"/>
      <c r="AC30" s="274"/>
      <c r="AD30" s="274"/>
      <c r="AE30" s="274"/>
      <c r="AF30" s="274"/>
      <c r="AG30" s="274"/>
      <c r="AH30" s="274"/>
    </row>
    <row r="31" spans="1:34" ht="12.75" customHeight="1">
      <c r="B31" s="425" t="s">
        <v>15</v>
      </c>
      <c r="C31" s="428" t="s">
        <v>13</v>
      </c>
      <c r="D31" s="399" t="s">
        <v>88</v>
      </c>
      <c r="E31" s="386" t="s">
        <v>7</v>
      </c>
      <c r="F31" s="387"/>
      <c r="G31" s="387"/>
      <c r="H31" s="387"/>
      <c r="I31" s="387"/>
      <c r="J31" s="387"/>
      <c r="K31" s="388"/>
      <c r="L31" s="386" t="s">
        <v>8</v>
      </c>
      <c r="M31" s="387"/>
      <c r="N31" s="387"/>
      <c r="O31" s="387"/>
      <c r="P31" s="387"/>
      <c r="Q31" s="387"/>
      <c r="R31" s="388"/>
      <c r="T31" s="274"/>
      <c r="V31" s="274"/>
      <c r="W31" s="274"/>
      <c r="X31" s="274"/>
      <c r="Y31" s="274"/>
      <c r="Z31" s="274"/>
      <c r="AA31" s="4"/>
      <c r="AB31" s="274"/>
      <c r="AC31" s="274"/>
      <c r="AD31" s="274"/>
      <c r="AE31" s="274"/>
      <c r="AF31" s="274"/>
      <c r="AG31" s="274"/>
      <c r="AH31" s="274"/>
    </row>
    <row r="32" spans="1:34">
      <c r="B32" s="426"/>
      <c r="C32" s="429"/>
      <c r="D32" s="400"/>
      <c r="E32" s="404" t="s">
        <v>9</v>
      </c>
      <c r="F32" s="402" t="s">
        <v>10</v>
      </c>
      <c r="G32" s="402" t="s">
        <v>11</v>
      </c>
      <c r="H32" s="436" t="s">
        <v>12</v>
      </c>
      <c r="I32" s="402" t="s">
        <v>38</v>
      </c>
      <c r="J32" s="445" t="s">
        <v>16</v>
      </c>
      <c r="K32" s="431" t="s">
        <v>17</v>
      </c>
      <c r="L32" s="404" t="s">
        <v>9</v>
      </c>
      <c r="M32" s="402" t="s">
        <v>10</v>
      </c>
      <c r="N32" s="402" t="s">
        <v>11</v>
      </c>
      <c r="O32" s="436" t="s">
        <v>12</v>
      </c>
      <c r="P32" s="402" t="s">
        <v>38</v>
      </c>
      <c r="Q32" s="445" t="s">
        <v>16</v>
      </c>
      <c r="R32" s="431" t="s">
        <v>17</v>
      </c>
      <c r="T32" s="274"/>
      <c r="V32" s="274"/>
      <c r="W32" s="274"/>
      <c r="X32" s="274"/>
      <c r="Y32" s="274"/>
      <c r="Z32" s="274"/>
      <c r="AA32" s="4"/>
      <c r="AB32" s="274"/>
      <c r="AC32" s="274"/>
      <c r="AD32" s="274"/>
      <c r="AE32" s="274"/>
      <c r="AF32" s="274"/>
      <c r="AG32" s="274"/>
      <c r="AH32" s="274"/>
    </row>
    <row r="33" spans="1:34" ht="11.25" customHeight="1" thickBot="1">
      <c r="B33" s="427"/>
      <c r="C33" s="430"/>
      <c r="D33" s="401"/>
      <c r="E33" s="405"/>
      <c r="F33" s="403"/>
      <c r="G33" s="403"/>
      <c r="H33" s="437"/>
      <c r="I33" s="403"/>
      <c r="J33" s="446"/>
      <c r="K33" s="432"/>
      <c r="L33" s="405"/>
      <c r="M33" s="403"/>
      <c r="N33" s="403"/>
      <c r="O33" s="437"/>
      <c r="P33" s="403"/>
      <c r="Q33" s="446"/>
      <c r="R33" s="432"/>
      <c r="T33" s="274"/>
      <c r="V33" s="274"/>
      <c r="W33" s="274"/>
      <c r="X33" s="274"/>
      <c r="Y33" s="274"/>
      <c r="Z33" s="274"/>
      <c r="AA33" s="4"/>
      <c r="AB33" s="274"/>
      <c r="AC33" s="274"/>
      <c r="AD33" s="274"/>
      <c r="AE33" s="274"/>
      <c r="AF33" s="274"/>
      <c r="AG33" s="274"/>
      <c r="AH33" s="274"/>
    </row>
    <row r="34" spans="1:34" s="230" customFormat="1" ht="12.75" customHeight="1">
      <c r="A34" s="300"/>
      <c r="B34" s="265">
        <v>15</v>
      </c>
      <c r="C34" s="311" t="s">
        <v>267</v>
      </c>
      <c r="D34" s="266" t="s">
        <v>299</v>
      </c>
      <c r="E34" s="448"/>
      <c r="F34" s="411"/>
      <c r="G34" s="411"/>
      <c r="H34" s="411"/>
      <c r="I34" s="413"/>
      <c r="J34" s="411"/>
      <c r="K34" s="416"/>
      <c r="L34" s="458">
        <v>1</v>
      </c>
      <c r="M34" s="411"/>
      <c r="N34" s="411">
        <v>2</v>
      </c>
      <c r="O34" s="411"/>
      <c r="P34" s="413">
        <v>31</v>
      </c>
      <c r="Q34" s="411" t="s">
        <v>9</v>
      </c>
      <c r="R34" s="416">
        <v>3</v>
      </c>
      <c r="T34" s="282">
        <f>IF(LEFT($D34,2)="DF",(SUM(E34:H34,L34:O34)*14),"")</f>
        <v>42</v>
      </c>
      <c r="U34" s="282" t="str">
        <f t="shared" ref="U34:U41" si="17">IF(LEFT($D34,2)="DD",(SUM(E34:H34,L34:O34)*14),"")</f>
        <v/>
      </c>
      <c r="V34" s="282" t="str">
        <f>IF(LEFT($D34,2)="DS",(SUM(E34:H34,L34:O34)*14),"")</f>
        <v/>
      </c>
      <c r="W34" s="282" t="str">
        <f t="shared" ref="W34:W35" si="18">IF(LEFT($D34,2)="DC",(SUM(E34:H34,L34:O34)*14),"")</f>
        <v/>
      </c>
      <c r="X34" s="282"/>
      <c r="Y34" s="291"/>
      <c r="Z34" s="291">
        <f t="shared" ref="Z34:Z41" si="19">SUM(T34:Y34)</f>
        <v>42</v>
      </c>
      <c r="AA34" s="4"/>
      <c r="AB34" s="282">
        <f t="shared" ref="AB34:AB41" si="20">IF(LEFT($D34,2)="DF",(SUM(E34,L34)*14),"")</f>
        <v>14</v>
      </c>
      <c r="AC34" s="282" t="str">
        <f t="shared" ref="AC34:AC41" si="21">IF(LEFT($D34,2)="DD",(SUM(E34,L34)*14),"")</f>
        <v/>
      </c>
      <c r="AD34" s="282" t="str">
        <f t="shared" ref="AD34:AD41" si="22">IF(LEFT($D34,2)="DS",(SUM(E34,L34)*14),"")</f>
        <v/>
      </c>
      <c r="AE34" s="282" t="str">
        <f t="shared" ref="AE34:AE41" si="23">IF(LEFT($D34,2)="DC",(SUM(E34,L34)*14),"")</f>
        <v/>
      </c>
      <c r="AF34" s="274"/>
      <c r="AG34" s="274"/>
      <c r="AH34" s="274"/>
    </row>
    <row r="35" spans="1:34" s="230" customFormat="1" ht="12.75" customHeight="1" thickBot="1">
      <c r="A35" s="300"/>
      <c r="B35" s="263">
        <v>16</v>
      </c>
      <c r="C35" s="312" t="s">
        <v>268</v>
      </c>
      <c r="D35" s="267" t="s">
        <v>235</v>
      </c>
      <c r="E35" s="449"/>
      <c r="F35" s="412"/>
      <c r="G35" s="412"/>
      <c r="H35" s="412"/>
      <c r="I35" s="414"/>
      <c r="J35" s="412"/>
      <c r="K35" s="417"/>
      <c r="L35" s="459"/>
      <c r="M35" s="412"/>
      <c r="N35" s="412"/>
      <c r="O35" s="412"/>
      <c r="P35" s="414"/>
      <c r="Q35" s="412"/>
      <c r="R35" s="417"/>
      <c r="T35" s="282">
        <f t="shared" ref="T35:T41" si="24">IF(LEFT($D35,2)="DF",(SUM(E35:H35,L35:O35)*14),"")</f>
        <v>0</v>
      </c>
      <c r="U35" s="282" t="str">
        <f t="shared" si="17"/>
        <v/>
      </c>
      <c r="V35" s="282" t="str">
        <f t="shared" ref="V35:V41" si="25">IF(LEFT($D35,2)="DS",(SUM(E35:H35,L35:O35)*14),"")</f>
        <v/>
      </c>
      <c r="W35" s="282" t="str">
        <f t="shared" si="18"/>
        <v/>
      </c>
      <c r="X35" s="282"/>
      <c r="Y35" s="291"/>
      <c r="Z35" s="291">
        <f t="shared" si="19"/>
        <v>0</v>
      </c>
      <c r="AA35" s="4"/>
      <c r="AB35" s="282">
        <f t="shared" si="20"/>
        <v>0</v>
      </c>
      <c r="AC35" s="282" t="str">
        <f t="shared" si="21"/>
        <v/>
      </c>
      <c r="AD35" s="282" t="str">
        <f t="shared" si="22"/>
        <v/>
      </c>
      <c r="AE35" s="282" t="str">
        <f t="shared" si="23"/>
        <v/>
      </c>
      <c r="AF35" s="274"/>
      <c r="AG35" s="274"/>
      <c r="AH35" s="274"/>
    </row>
    <row r="36" spans="1:34" ht="12" customHeight="1">
      <c r="B36" s="242">
        <v>17</v>
      </c>
      <c r="C36" s="347" t="s">
        <v>203</v>
      </c>
      <c r="D36" s="237" t="s">
        <v>204</v>
      </c>
      <c r="E36" s="458"/>
      <c r="F36" s="411"/>
      <c r="G36" s="411"/>
      <c r="H36" s="411"/>
      <c r="I36" s="413"/>
      <c r="J36" s="411"/>
      <c r="K36" s="416"/>
      <c r="L36" s="475">
        <v>1</v>
      </c>
      <c r="M36" s="447"/>
      <c r="N36" s="447">
        <v>1</v>
      </c>
      <c r="O36" s="447"/>
      <c r="P36" s="456">
        <v>45</v>
      </c>
      <c r="Q36" s="447" t="s">
        <v>75</v>
      </c>
      <c r="R36" s="457">
        <v>3</v>
      </c>
      <c r="T36" s="282">
        <f t="shared" si="24"/>
        <v>28</v>
      </c>
      <c r="U36" s="282" t="str">
        <f t="shared" si="17"/>
        <v/>
      </c>
      <c r="V36" s="282" t="str">
        <f t="shared" si="25"/>
        <v/>
      </c>
      <c r="W36" s="282" t="str">
        <f t="shared" ref="W36:W41" si="26">IF(LEFT($D36,2)="DC",(SUM(E36:H36,L36:O36)*14),"")</f>
        <v/>
      </c>
      <c r="X36" s="282"/>
      <c r="Y36" s="291"/>
      <c r="Z36" s="291">
        <f t="shared" si="19"/>
        <v>28</v>
      </c>
      <c r="AA36" s="4"/>
      <c r="AB36" s="282">
        <f t="shared" si="20"/>
        <v>14</v>
      </c>
      <c r="AC36" s="282" t="str">
        <f t="shared" si="21"/>
        <v/>
      </c>
      <c r="AD36" s="282" t="str">
        <f t="shared" si="22"/>
        <v/>
      </c>
      <c r="AE36" s="282" t="str">
        <f t="shared" si="23"/>
        <v/>
      </c>
      <c r="AF36" s="274"/>
      <c r="AG36" s="274"/>
      <c r="AH36" s="274"/>
    </row>
    <row r="37" spans="1:34" ht="12.75" customHeight="1" thickBot="1">
      <c r="B37" s="262">
        <v>18</v>
      </c>
      <c r="C37" s="348" t="s">
        <v>83</v>
      </c>
      <c r="D37" s="268" t="s">
        <v>300</v>
      </c>
      <c r="E37" s="459"/>
      <c r="F37" s="412"/>
      <c r="G37" s="412"/>
      <c r="H37" s="412"/>
      <c r="I37" s="414"/>
      <c r="J37" s="412"/>
      <c r="K37" s="417"/>
      <c r="L37" s="475"/>
      <c r="M37" s="447"/>
      <c r="N37" s="447"/>
      <c r="O37" s="447"/>
      <c r="P37" s="456"/>
      <c r="Q37" s="447"/>
      <c r="R37" s="457"/>
      <c r="T37" s="282">
        <f t="shared" si="24"/>
        <v>0</v>
      </c>
      <c r="U37" s="282" t="str">
        <f t="shared" si="17"/>
        <v/>
      </c>
      <c r="V37" s="282" t="str">
        <f t="shared" si="25"/>
        <v/>
      </c>
      <c r="W37" s="282" t="str">
        <f t="shared" si="26"/>
        <v/>
      </c>
      <c r="X37" s="282"/>
      <c r="Y37" s="291"/>
      <c r="Z37" s="291">
        <f t="shared" si="19"/>
        <v>0</v>
      </c>
      <c r="AA37" s="4"/>
      <c r="AB37" s="282">
        <f t="shared" si="20"/>
        <v>0</v>
      </c>
      <c r="AC37" s="282" t="str">
        <f t="shared" si="21"/>
        <v/>
      </c>
      <c r="AD37" s="282" t="str">
        <f t="shared" si="22"/>
        <v/>
      </c>
      <c r="AE37" s="282" t="str">
        <f t="shared" si="23"/>
        <v/>
      </c>
      <c r="AF37" s="274"/>
      <c r="AG37" s="274"/>
      <c r="AH37" s="274"/>
    </row>
    <row r="38" spans="1:34" s="235" customFormat="1" ht="12.75" customHeight="1">
      <c r="A38" s="300"/>
      <c r="B38" s="265">
        <v>19</v>
      </c>
      <c r="C38" s="269" t="s">
        <v>231</v>
      </c>
      <c r="D38" s="216" t="s">
        <v>301</v>
      </c>
      <c r="E38" s="448"/>
      <c r="F38" s="411">
        <v>2</v>
      </c>
      <c r="G38" s="411"/>
      <c r="H38" s="411"/>
      <c r="I38" s="413">
        <v>45</v>
      </c>
      <c r="J38" s="411" t="s">
        <v>9</v>
      </c>
      <c r="K38" s="416">
        <v>3</v>
      </c>
      <c r="L38" s="448"/>
      <c r="M38" s="411"/>
      <c r="N38" s="411"/>
      <c r="O38" s="411"/>
      <c r="P38" s="413"/>
      <c r="Q38" s="411"/>
      <c r="R38" s="416"/>
      <c r="T38" s="282" t="str">
        <f t="shared" si="24"/>
        <v/>
      </c>
      <c r="U38" s="282" t="str">
        <f t="shared" si="17"/>
        <v/>
      </c>
      <c r="V38" s="282" t="str">
        <f t="shared" si="25"/>
        <v/>
      </c>
      <c r="W38" s="282">
        <f t="shared" si="26"/>
        <v>28</v>
      </c>
      <c r="X38" s="282"/>
      <c r="Y38" s="291"/>
      <c r="Z38" s="291">
        <f t="shared" si="19"/>
        <v>28</v>
      </c>
      <c r="AA38" s="4"/>
      <c r="AB38" s="282" t="str">
        <f t="shared" si="20"/>
        <v/>
      </c>
      <c r="AC38" s="282" t="str">
        <f t="shared" si="21"/>
        <v/>
      </c>
      <c r="AD38" s="282" t="str">
        <f t="shared" si="22"/>
        <v/>
      </c>
      <c r="AE38" s="282">
        <f t="shared" si="23"/>
        <v>0</v>
      </c>
      <c r="AF38" s="274"/>
      <c r="AG38" s="274"/>
      <c r="AH38" s="274"/>
    </row>
    <row r="39" spans="1:34" s="235" customFormat="1" ht="12.75" customHeight="1" thickBot="1">
      <c r="A39" s="300"/>
      <c r="B39" s="270">
        <v>20</v>
      </c>
      <c r="C39" s="264" t="s">
        <v>232</v>
      </c>
      <c r="D39" s="271" t="s">
        <v>236</v>
      </c>
      <c r="E39" s="449"/>
      <c r="F39" s="412"/>
      <c r="G39" s="412"/>
      <c r="H39" s="412"/>
      <c r="I39" s="414"/>
      <c r="J39" s="412"/>
      <c r="K39" s="417"/>
      <c r="L39" s="449"/>
      <c r="M39" s="412"/>
      <c r="N39" s="412"/>
      <c r="O39" s="412"/>
      <c r="P39" s="414"/>
      <c r="Q39" s="412"/>
      <c r="R39" s="417"/>
      <c r="T39" s="282" t="str">
        <f t="shared" si="24"/>
        <v/>
      </c>
      <c r="U39" s="282" t="str">
        <f t="shared" si="17"/>
        <v/>
      </c>
      <c r="V39" s="282" t="str">
        <f t="shared" si="25"/>
        <v/>
      </c>
      <c r="W39" s="282">
        <f t="shared" si="26"/>
        <v>0</v>
      </c>
      <c r="X39" s="282"/>
      <c r="Y39" s="291"/>
      <c r="Z39" s="291">
        <f t="shared" si="19"/>
        <v>0</v>
      </c>
      <c r="AA39" s="4"/>
      <c r="AB39" s="282" t="str">
        <f t="shared" si="20"/>
        <v/>
      </c>
      <c r="AC39" s="282" t="str">
        <f t="shared" si="21"/>
        <v/>
      </c>
      <c r="AD39" s="282" t="str">
        <f t="shared" si="22"/>
        <v/>
      </c>
      <c r="AE39" s="282">
        <f t="shared" si="23"/>
        <v>0</v>
      </c>
      <c r="AF39" s="274"/>
      <c r="AG39" s="274"/>
      <c r="AH39" s="274"/>
    </row>
    <row r="40" spans="1:34" s="235" customFormat="1" ht="12.75" customHeight="1">
      <c r="A40" s="300"/>
      <c r="B40" s="242">
        <v>21</v>
      </c>
      <c r="C40" s="269" t="s">
        <v>234</v>
      </c>
      <c r="D40" s="216" t="s">
        <v>302</v>
      </c>
      <c r="E40" s="448"/>
      <c r="F40" s="411"/>
      <c r="G40" s="411"/>
      <c r="H40" s="411"/>
      <c r="I40" s="413"/>
      <c r="J40" s="411"/>
      <c r="K40" s="416"/>
      <c r="L40" s="448"/>
      <c r="M40" s="411">
        <v>2</v>
      </c>
      <c r="N40" s="411"/>
      <c r="O40" s="411"/>
      <c r="P40" s="413">
        <v>45</v>
      </c>
      <c r="Q40" s="411" t="s">
        <v>9</v>
      </c>
      <c r="R40" s="416">
        <v>3</v>
      </c>
      <c r="T40" s="282" t="str">
        <f t="shared" si="24"/>
        <v/>
      </c>
      <c r="U40" s="282" t="str">
        <f t="shared" si="17"/>
        <v/>
      </c>
      <c r="V40" s="282" t="str">
        <f t="shared" si="25"/>
        <v/>
      </c>
      <c r="W40" s="282">
        <f t="shared" si="26"/>
        <v>28</v>
      </c>
      <c r="X40" s="282"/>
      <c r="Y40" s="291"/>
      <c r="Z40" s="291">
        <f t="shared" si="19"/>
        <v>28</v>
      </c>
      <c r="AA40" s="278"/>
      <c r="AB40" s="282" t="str">
        <f t="shared" si="20"/>
        <v/>
      </c>
      <c r="AC40" s="282" t="str">
        <f t="shared" si="21"/>
        <v/>
      </c>
      <c r="AD40" s="282" t="str">
        <f t="shared" si="22"/>
        <v/>
      </c>
      <c r="AE40" s="282">
        <f t="shared" si="23"/>
        <v>0</v>
      </c>
      <c r="AF40" s="286"/>
      <c r="AG40" s="274"/>
      <c r="AH40" s="274"/>
    </row>
    <row r="41" spans="1:34" s="235" customFormat="1" ht="12.75" customHeight="1" thickBot="1">
      <c r="A41" s="300"/>
      <c r="B41" s="263">
        <v>22</v>
      </c>
      <c r="C41" s="264" t="s">
        <v>233</v>
      </c>
      <c r="D41" s="271" t="s">
        <v>237</v>
      </c>
      <c r="E41" s="449"/>
      <c r="F41" s="412"/>
      <c r="G41" s="412"/>
      <c r="H41" s="412"/>
      <c r="I41" s="414"/>
      <c r="J41" s="412"/>
      <c r="K41" s="417"/>
      <c r="L41" s="449"/>
      <c r="M41" s="412"/>
      <c r="N41" s="412"/>
      <c r="O41" s="412"/>
      <c r="P41" s="414"/>
      <c r="Q41" s="412"/>
      <c r="R41" s="417"/>
      <c r="T41" s="282" t="str">
        <f t="shared" si="24"/>
        <v/>
      </c>
      <c r="U41" s="282" t="str">
        <f t="shared" si="17"/>
        <v/>
      </c>
      <c r="V41" s="282" t="str">
        <f t="shared" si="25"/>
        <v/>
      </c>
      <c r="W41" s="282">
        <f t="shared" si="26"/>
        <v>0</v>
      </c>
      <c r="X41" s="282"/>
      <c r="Y41" s="291"/>
      <c r="Z41" s="291">
        <f t="shared" si="19"/>
        <v>0</v>
      </c>
      <c r="AA41" s="4"/>
      <c r="AB41" s="282" t="str">
        <f t="shared" si="20"/>
        <v/>
      </c>
      <c r="AC41" s="282" t="str">
        <f t="shared" si="21"/>
        <v/>
      </c>
      <c r="AD41" s="282" t="str">
        <f t="shared" si="22"/>
        <v/>
      </c>
      <c r="AE41" s="282">
        <f t="shared" si="23"/>
        <v>0</v>
      </c>
      <c r="AF41" s="287"/>
      <c r="AG41" s="287"/>
      <c r="AH41" s="287"/>
    </row>
    <row r="42" spans="1:34" ht="12.75" customHeight="1">
      <c r="B42" s="393" t="s">
        <v>23</v>
      </c>
      <c r="C42" s="394"/>
      <c r="D42" s="395"/>
      <c r="E42" s="16">
        <f>SUM(E34:E41)</f>
        <v>0</v>
      </c>
      <c r="F42" s="17">
        <f>SUM(F34:F41)</f>
        <v>2</v>
      </c>
      <c r="G42" s="17"/>
      <c r="H42" s="18"/>
      <c r="I42" s="384">
        <f>SUM(I34:I41)</f>
        <v>45</v>
      </c>
      <c r="J42" s="384" t="s">
        <v>85</v>
      </c>
      <c r="K42" s="380">
        <f>SUM(K34:K41)</f>
        <v>3</v>
      </c>
      <c r="L42" s="16">
        <f>SUM(L34:L41)</f>
        <v>2</v>
      </c>
      <c r="M42" s="232">
        <f>SUM(M34:M41)</f>
        <v>2</v>
      </c>
      <c r="N42" s="232">
        <f>SUM(N34:N41)</f>
        <v>3</v>
      </c>
      <c r="O42" s="18"/>
      <c r="P42" s="384">
        <f>SUM(P34:P41)</f>
        <v>121</v>
      </c>
      <c r="Q42" s="384" t="s">
        <v>239</v>
      </c>
      <c r="R42" s="380">
        <f>SUM(R34:R41)</f>
        <v>9</v>
      </c>
      <c r="T42" s="273">
        <f>SUM(T14:T41)</f>
        <v>532</v>
      </c>
      <c r="U42" s="273">
        <f>SUM(U14:U41)</f>
        <v>60</v>
      </c>
      <c r="V42" s="273">
        <f>SUM(V14:V41)</f>
        <v>28</v>
      </c>
      <c r="W42" s="273">
        <f>SUM(W14:W41)</f>
        <v>112</v>
      </c>
      <c r="X42" s="273"/>
      <c r="Y42" s="273">
        <f>SUM(Y14:Y41)</f>
        <v>606</v>
      </c>
      <c r="Z42" s="273">
        <f>SUM(Z14:Z41)</f>
        <v>126</v>
      </c>
      <c r="AA42" s="4"/>
      <c r="AB42" s="273">
        <f>SUM(AB14:AB41)</f>
        <v>252</v>
      </c>
      <c r="AC42" s="273">
        <f>SUM(AC14:AC41)</f>
        <v>0</v>
      </c>
      <c r="AD42" s="273">
        <f>SUM(AD14:AD41)</f>
        <v>14</v>
      </c>
      <c r="AE42" s="273">
        <f>SUM(AE14:AE41)</f>
        <v>14</v>
      </c>
      <c r="AF42" s="274"/>
      <c r="AG42" s="274"/>
      <c r="AH42" s="274"/>
    </row>
    <row r="43" spans="1:34" ht="12.75" customHeight="1" thickBot="1">
      <c r="B43" s="396"/>
      <c r="C43" s="397"/>
      <c r="D43" s="398"/>
      <c r="E43" s="408">
        <f>SUM(E42:H42)</f>
        <v>2</v>
      </c>
      <c r="F43" s="409"/>
      <c r="G43" s="409"/>
      <c r="H43" s="410"/>
      <c r="I43" s="385"/>
      <c r="J43" s="385"/>
      <c r="K43" s="381"/>
      <c r="L43" s="408">
        <f>SUM(L42:O42)</f>
        <v>7</v>
      </c>
      <c r="M43" s="409"/>
      <c r="N43" s="409"/>
      <c r="O43" s="410"/>
      <c r="P43" s="385"/>
      <c r="Q43" s="385"/>
      <c r="R43" s="381"/>
      <c r="T43" s="274"/>
      <c r="V43" s="274"/>
      <c r="W43" s="274"/>
      <c r="X43" s="274"/>
      <c r="Y43" s="295">
        <f>Y42-Y27</f>
        <v>546</v>
      </c>
      <c r="Z43" s="274"/>
      <c r="AA43" s="4"/>
      <c r="AB43" s="274"/>
      <c r="AC43" s="274"/>
      <c r="AD43" s="274"/>
      <c r="AE43" s="274"/>
      <c r="AF43" s="274"/>
      <c r="AG43" s="274"/>
      <c r="AH43" s="274"/>
    </row>
    <row r="44" spans="1:34" ht="12.75" customHeight="1" thickBot="1"/>
    <row r="45" spans="1:34" ht="12.75" customHeight="1">
      <c r="B45" s="14"/>
      <c r="C45" s="25" t="s">
        <v>25</v>
      </c>
      <c r="D45" s="2"/>
      <c r="E45" s="26">
        <f>E28+E42</f>
        <v>10</v>
      </c>
      <c r="F45" s="27">
        <f>F28+F42</f>
        <v>5</v>
      </c>
      <c r="G45" s="27">
        <f>G28+G42</f>
        <v>9</v>
      </c>
      <c r="H45" s="27"/>
      <c r="I45" s="389">
        <f>I28+I42</f>
        <v>421</v>
      </c>
      <c r="J45" s="391" t="s">
        <v>205</v>
      </c>
      <c r="K45" s="382">
        <f>K28+K42</f>
        <v>30</v>
      </c>
      <c r="L45" s="45">
        <f>L28+L42</f>
        <v>10</v>
      </c>
      <c r="M45" s="27">
        <f>M28+M42</f>
        <v>5</v>
      </c>
      <c r="N45" s="27">
        <f>N28+N42</f>
        <v>9</v>
      </c>
      <c r="O45" s="27"/>
      <c r="P45" s="389">
        <f>P28+P42</f>
        <v>348</v>
      </c>
      <c r="Q45" s="443" t="s">
        <v>205</v>
      </c>
      <c r="R45" s="454">
        <f>R28+R42</f>
        <v>30</v>
      </c>
    </row>
    <row r="46" spans="1:34" ht="12.75" customHeight="1" thickBot="1">
      <c r="B46" s="14"/>
      <c r="C46" s="25"/>
      <c r="D46" s="2"/>
      <c r="E46" s="418">
        <f>SUM(E45:H45)</f>
        <v>24</v>
      </c>
      <c r="F46" s="419"/>
      <c r="G46" s="419"/>
      <c r="H46" s="419"/>
      <c r="I46" s="390"/>
      <c r="J46" s="392"/>
      <c r="K46" s="383"/>
      <c r="L46" s="451">
        <f>SUM(L45:O45)</f>
        <v>24</v>
      </c>
      <c r="M46" s="452"/>
      <c r="N46" s="452"/>
      <c r="O46" s="453"/>
      <c r="P46" s="390"/>
      <c r="Q46" s="444"/>
      <c r="R46" s="383"/>
    </row>
    <row r="47" spans="1:34" ht="13.5" thickBot="1">
      <c r="B47" s="35"/>
      <c r="C47" s="14"/>
      <c r="D47" s="1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V47" t="s">
        <v>262</v>
      </c>
    </row>
    <row r="48" spans="1:34" ht="12.75" customHeight="1">
      <c r="B48" s="425" t="s">
        <v>15</v>
      </c>
      <c r="C48" s="428" t="s">
        <v>14</v>
      </c>
      <c r="D48" s="399" t="s">
        <v>208</v>
      </c>
      <c r="E48" s="386" t="s">
        <v>7</v>
      </c>
      <c r="F48" s="387"/>
      <c r="G48" s="387"/>
      <c r="H48" s="387"/>
      <c r="I48" s="387"/>
      <c r="J48" s="387"/>
      <c r="K48" s="388"/>
      <c r="L48" s="386" t="s">
        <v>8</v>
      </c>
      <c r="M48" s="387"/>
      <c r="N48" s="387"/>
      <c r="O48" s="387"/>
      <c r="P48" s="387"/>
      <c r="Q48" s="387"/>
      <c r="R48" s="388"/>
      <c r="V48">
        <f>14*(E16+F16+L34+N34+L36+N36)</f>
        <v>98</v>
      </c>
    </row>
    <row r="49" spans="1:27" s="1" customFormat="1" ht="11.25">
      <c r="B49" s="426"/>
      <c r="C49" s="429"/>
      <c r="D49" s="400"/>
      <c r="E49" s="404" t="s">
        <v>9</v>
      </c>
      <c r="F49" s="436" t="s">
        <v>10</v>
      </c>
      <c r="G49" s="402" t="s">
        <v>11</v>
      </c>
      <c r="H49" s="402" t="s">
        <v>12</v>
      </c>
      <c r="I49" s="402" t="s">
        <v>38</v>
      </c>
      <c r="J49" s="438" t="s">
        <v>16</v>
      </c>
      <c r="K49" s="431" t="s">
        <v>17</v>
      </c>
      <c r="L49" s="404" t="s">
        <v>9</v>
      </c>
      <c r="M49" s="402" t="s">
        <v>10</v>
      </c>
      <c r="N49" s="436" t="s">
        <v>11</v>
      </c>
      <c r="O49" s="402" t="s">
        <v>12</v>
      </c>
      <c r="P49" s="402" t="s">
        <v>38</v>
      </c>
      <c r="Q49" s="438" t="s">
        <v>16</v>
      </c>
      <c r="R49" s="431" t="s">
        <v>17</v>
      </c>
    </row>
    <row r="50" spans="1:27" ht="13.5" thickBot="1">
      <c r="B50" s="427"/>
      <c r="C50" s="430"/>
      <c r="D50" s="401"/>
      <c r="E50" s="405"/>
      <c r="F50" s="437"/>
      <c r="G50" s="403"/>
      <c r="H50" s="403"/>
      <c r="I50" s="403"/>
      <c r="J50" s="439"/>
      <c r="K50" s="432"/>
      <c r="L50" s="405"/>
      <c r="M50" s="403"/>
      <c r="N50" s="437"/>
      <c r="O50" s="403"/>
      <c r="P50" s="403"/>
      <c r="Q50" s="439"/>
      <c r="R50" s="432"/>
    </row>
    <row r="51" spans="1:27" s="1" customFormat="1" ht="23.25" customHeight="1">
      <c r="B51" s="196">
        <v>23</v>
      </c>
      <c r="C51" s="355" t="s">
        <v>279</v>
      </c>
      <c r="D51" s="352" t="s">
        <v>303</v>
      </c>
      <c r="E51" s="21"/>
      <c r="F51" s="44"/>
      <c r="G51" s="22"/>
      <c r="H51" s="22"/>
      <c r="I51" s="22"/>
      <c r="J51" s="22"/>
      <c r="K51" s="245"/>
      <c r="L51" s="31">
        <v>1</v>
      </c>
      <c r="M51" s="32"/>
      <c r="N51" s="32">
        <v>1</v>
      </c>
      <c r="O51" s="32"/>
      <c r="P51" s="32">
        <v>20</v>
      </c>
      <c r="Q51" s="32" t="s">
        <v>9</v>
      </c>
      <c r="R51" s="33">
        <v>2</v>
      </c>
      <c r="S51" s="2"/>
      <c r="T51" s="2"/>
      <c r="U51" s="2"/>
      <c r="V51" s="2"/>
    </row>
    <row r="52" spans="1:27" s="235" customFormat="1" ht="15.95" customHeight="1">
      <c r="A52" s="300"/>
      <c r="B52" s="244">
        <v>24</v>
      </c>
      <c r="C52" s="337" t="s">
        <v>206</v>
      </c>
      <c r="D52" s="353" t="s">
        <v>282</v>
      </c>
      <c r="E52" s="21">
        <v>2</v>
      </c>
      <c r="F52" s="44">
        <v>2</v>
      </c>
      <c r="G52" s="22"/>
      <c r="H52" s="22"/>
      <c r="I52" s="339">
        <v>67</v>
      </c>
      <c r="J52" s="22" t="s">
        <v>75</v>
      </c>
      <c r="K52" s="245">
        <v>5</v>
      </c>
      <c r="L52" s="31"/>
      <c r="M52" s="32"/>
      <c r="N52" s="32"/>
      <c r="O52" s="32"/>
      <c r="P52" s="32"/>
      <c r="Q52" s="32"/>
      <c r="R52" s="33"/>
      <c r="U52" s="274"/>
      <c r="AA52" s="4"/>
    </row>
    <row r="53" spans="1:27" s="235" customFormat="1" ht="15.95" customHeight="1" thickBot="1">
      <c r="A53" s="300"/>
      <c r="B53" s="246">
        <v>25</v>
      </c>
      <c r="C53" s="338" t="s">
        <v>207</v>
      </c>
      <c r="D53" s="354" t="s">
        <v>283</v>
      </c>
      <c r="E53" s="340"/>
      <c r="F53" s="313"/>
      <c r="G53" s="313"/>
      <c r="H53" s="313"/>
      <c r="I53" s="313"/>
      <c r="J53" s="313"/>
      <c r="K53" s="341"/>
      <c r="L53" s="255">
        <v>2</v>
      </c>
      <c r="M53" s="342">
        <v>2</v>
      </c>
      <c r="N53" s="342"/>
      <c r="O53" s="342"/>
      <c r="P53" s="339">
        <v>67</v>
      </c>
      <c r="Q53" s="342" t="s">
        <v>75</v>
      </c>
      <c r="R53" s="343">
        <v>5</v>
      </c>
      <c r="U53" s="274"/>
      <c r="AA53" s="4"/>
    </row>
    <row r="54" spans="1:27">
      <c r="B54" s="440" t="s">
        <v>24</v>
      </c>
      <c r="C54" s="441"/>
      <c r="D54" s="442"/>
      <c r="E54" s="20">
        <f>SUM(E48:E53)</f>
        <v>2</v>
      </c>
      <c r="F54" s="28">
        <f>SUM(F48:F53)</f>
        <v>2</v>
      </c>
      <c r="G54" s="28"/>
      <c r="H54" s="28"/>
      <c r="I54" s="384">
        <f>SUM(I48:I53)</f>
        <v>67</v>
      </c>
      <c r="J54" s="384" t="s">
        <v>209</v>
      </c>
      <c r="K54" s="380">
        <f t="shared" ref="K54" si="27">SUM(K48:K53)</f>
        <v>5</v>
      </c>
      <c r="L54" s="16">
        <f t="shared" ref="L54" si="28">SUM(L48:L53)</f>
        <v>3</v>
      </c>
      <c r="M54" s="18">
        <f t="shared" ref="M54" si="29">SUM(M48:M53)</f>
        <v>2</v>
      </c>
      <c r="N54" s="18">
        <f t="shared" ref="N54" si="30">SUM(N48:N53)</f>
        <v>1</v>
      </c>
      <c r="O54" s="18"/>
      <c r="P54" s="384">
        <f t="shared" ref="P54" si="31">SUM(P48:P53)</f>
        <v>87</v>
      </c>
      <c r="Q54" s="384" t="s">
        <v>210</v>
      </c>
      <c r="R54" s="380">
        <f>SUM(R48:R53)</f>
        <v>7</v>
      </c>
    </row>
    <row r="55" spans="1:27" ht="13.5" thickBot="1">
      <c r="B55" s="396"/>
      <c r="C55" s="397"/>
      <c r="D55" s="398"/>
      <c r="E55" s="433">
        <f>SUM(E54:H54)</f>
        <v>4</v>
      </c>
      <c r="F55" s="434"/>
      <c r="G55" s="434"/>
      <c r="H55" s="435"/>
      <c r="I55" s="385"/>
      <c r="J55" s="385"/>
      <c r="K55" s="381"/>
      <c r="L55" s="433">
        <f>SUM(L54:O54)</f>
        <v>6</v>
      </c>
      <c r="M55" s="434"/>
      <c r="N55" s="434"/>
      <c r="O55" s="435"/>
      <c r="P55" s="385"/>
      <c r="Q55" s="385"/>
      <c r="R55" s="381"/>
      <c r="T55">
        <f>(E55+L55)*14</f>
        <v>140</v>
      </c>
    </row>
    <row r="56" spans="1:27">
      <c r="B56" s="14"/>
      <c r="C56" s="207" t="s">
        <v>187</v>
      </c>
      <c r="D56" s="450" t="s">
        <v>185</v>
      </c>
      <c r="E56" s="450"/>
      <c r="F56" s="450"/>
      <c r="G56" s="450"/>
      <c r="H56" s="450"/>
      <c r="I56" s="450"/>
      <c r="J56" s="450"/>
      <c r="K56" s="450"/>
      <c r="L56" s="205"/>
      <c r="M56" s="205"/>
      <c r="N56" s="205"/>
      <c r="O56" s="205"/>
      <c r="P56" s="205"/>
      <c r="Q56" s="205"/>
      <c r="R56" s="205"/>
    </row>
    <row r="57" spans="1:27">
      <c r="B57" s="34"/>
      <c r="C57" s="204" t="s">
        <v>194</v>
      </c>
      <c r="D57" s="208"/>
      <c r="E57" s="209"/>
      <c r="F57" s="209"/>
      <c r="G57" s="209"/>
      <c r="H57" s="209"/>
      <c r="I57" s="209"/>
      <c r="J57" s="209"/>
      <c r="K57" s="209"/>
      <c r="L57" s="34"/>
      <c r="M57" s="34"/>
      <c r="N57" s="34"/>
      <c r="O57" s="34"/>
      <c r="P57" s="34"/>
      <c r="Q57" s="34"/>
      <c r="R57" s="34"/>
      <c r="V57" s="52"/>
      <c r="W57" s="52"/>
      <c r="X57" s="52"/>
      <c r="Y57" s="52"/>
    </row>
    <row r="58" spans="1:27">
      <c r="B58" s="34"/>
      <c r="C58" s="23"/>
      <c r="D58" s="2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V58" s="52"/>
      <c r="W58" s="52"/>
      <c r="X58" s="52"/>
      <c r="Y58" s="52"/>
    </row>
    <row r="59" spans="1:27" s="102" customFormat="1">
      <c r="B59" s="379" t="s">
        <v>72</v>
      </c>
      <c r="C59" s="379"/>
      <c r="D59" s="379"/>
      <c r="E59" s="379" t="s">
        <v>73</v>
      </c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101"/>
      <c r="V59"/>
      <c r="W59"/>
      <c r="X59"/>
    </row>
    <row r="60" spans="1:27">
      <c r="B60" s="103"/>
      <c r="C60" s="103"/>
      <c r="D60" s="103"/>
      <c r="E60" s="103"/>
      <c r="F60" s="103"/>
      <c r="G60" s="103"/>
      <c r="H60" s="103"/>
      <c r="I60" s="103"/>
      <c r="J60" s="103"/>
      <c r="K60" s="104"/>
      <c r="L60" s="104"/>
      <c r="M60" s="105"/>
      <c r="N60" s="104"/>
      <c r="O60" s="104"/>
      <c r="P60" s="106"/>
      <c r="Q60" s="106"/>
      <c r="R60" s="106"/>
    </row>
    <row r="61" spans="1:27" s="110" customFormat="1">
      <c r="B61" s="107"/>
      <c r="C61" s="378" t="s">
        <v>321</v>
      </c>
      <c r="D61" s="378"/>
      <c r="E61" s="378" t="s">
        <v>323</v>
      </c>
      <c r="F61" s="378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109"/>
      <c r="V61"/>
      <c r="W61"/>
      <c r="X61"/>
    </row>
    <row r="62" spans="1:27" s="110" customFormat="1">
      <c r="B62" s="107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9"/>
      <c r="V62"/>
      <c r="W62"/>
      <c r="X62"/>
    </row>
    <row r="63" spans="1:27">
      <c r="B63" s="104"/>
      <c r="C63" s="104"/>
      <c r="D63" s="111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</row>
    <row r="64" spans="1:27" s="102" customFormat="1">
      <c r="B64" s="379"/>
      <c r="C64" s="379"/>
      <c r="D64" s="379"/>
      <c r="E64" s="379" t="s">
        <v>86</v>
      </c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101"/>
      <c r="V64"/>
      <c r="W64"/>
      <c r="X64"/>
    </row>
    <row r="65" spans="2:24">
      <c r="B65" s="103"/>
      <c r="C65" s="103"/>
      <c r="D65" s="103"/>
      <c r="E65" s="103"/>
      <c r="F65" s="103"/>
      <c r="G65" s="103"/>
      <c r="H65" s="103"/>
      <c r="I65" s="103"/>
      <c r="J65" s="103"/>
      <c r="K65" s="104"/>
      <c r="L65" s="104"/>
      <c r="M65" s="105"/>
      <c r="N65" s="104"/>
      <c r="O65" s="104"/>
      <c r="P65" s="106"/>
      <c r="Q65" s="106"/>
      <c r="R65" s="106"/>
    </row>
    <row r="66" spans="2:24" s="110" customFormat="1">
      <c r="B66" s="107"/>
      <c r="C66" s="378"/>
      <c r="D66" s="378"/>
      <c r="E66" s="378" t="s">
        <v>202</v>
      </c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109"/>
      <c r="V66"/>
      <c r="W66"/>
      <c r="X66"/>
    </row>
    <row r="67" spans="2:24" s="110" customFormat="1">
      <c r="B67" s="10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9"/>
      <c r="V67"/>
      <c r="W67"/>
      <c r="X67"/>
    </row>
    <row r="68" spans="2:24">
      <c r="B68" s="104"/>
      <c r="C68" s="104"/>
      <c r="D68" s="111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</row>
    <row r="69" spans="2:24" s="102" customFormat="1">
      <c r="B69" s="379"/>
      <c r="C69" s="379"/>
      <c r="D69" s="379"/>
      <c r="E69" s="379" t="s">
        <v>87</v>
      </c>
      <c r="F69" s="379"/>
      <c r="G69" s="379"/>
      <c r="H69" s="379"/>
      <c r="I69" s="379"/>
      <c r="J69" s="379"/>
      <c r="K69" s="379"/>
      <c r="L69" s="379"/>
      <c r="M69" s="379"/>
      <c r="N69" s="379"/>
      <c r="O69" s="379"/>
      <c r="P69" s="379"/>
      <c r="Q69" s="379"/>
      <c r="R69" s="101"/>
      <c r="V69"/>
      <c r="W69"/>
      <c r="X69"/>
    </row>
    <row r="70" spans="2:24">
      <c r="B70" s="103"/>
      <c r="C70" s="103"/>
      <c r="D70" s="103"/>
      <c r="E70" s="103"/>
      <c r="F70" s="103"/>
      <c r="G70" s="103"/>
      <c r="H70" s="103"/>
      <c r="I70" s="103"/>
      <c r="J70" s="103"/>
      <c r="K70" s="104"/>
      <c r="L70" s="104"/>
      <c r="M70" s="105"/>
      <c r="N70" s="104"/>
      <c r="O70" s="104"/>
      <c r="P70" s="106"/>
      <c r="Q70" s="106"/>
      <c r="R70" s="106"/>
    </row>
    <row r="71" spans="2:24" s="110" customFormat="1">
      <c r="B71" s="107"/>
      <c r="C71" s="378"/>
      <c r="D71" s="378"/>
      <c r="E71" s="378" t="s">
        <v>74</v>
      </c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109"/>
      <c r="V71"/>
      <c r="W71"/>
      <c r="X71"/>
    </row>
  </sheetData>
  <mergeCells count="173">
    <mergeCell ref="I45:I46"/>
    <mergeCell ref="G38:G39"/>
    <mergeCell ref="H38:H39"/>
    <mergeCell ref="H34:H35"/>
    <mergeCell ref="I34:I35"/>
    <mergeCell ref="J34:J35"/>
    <mergeCell ref="K34:K35"/>
    <mergeCell ref="L36:L37"/>
    <mergeCell ref="M36:M37"/>
    <mergeCell ref="N36:N37"/>
    <mergeCell ref="J42:J43"/>
    <mergeCell ref="E36:E37"/>
    <mergeCell ref="F36:F37"/>
    <mergeCell ref="G36:G37"/>
    <mergeCell ref="E38:E39"/>
    <mergeCell ref="B10:R10"/>
    <mergeCell ref="K12:K13"/>
    <mergeCell ref="D11:D13"/>
    <mergeCell ref="F12:F13"/>
    <mergeCell ref="E12:E13"/>
    <mergeCell ref="R12:R13"/>
    <mergeCell ref="H12:H13"/>
    <mergeCell ref="I12:I13"/>
    <mergeCell ref="J12:J13"/>
    <mergeCell ref="P12:P13"/>
    <mergeCell ref="B11:B13"/>
    <mergeCell ref="C11:C13"/>
    <mergeCell ref="E11:K11"/>
    <mergeCell ref="G12:G13"/>
    <mergeCell ref="L11:R11"/>
    <mergeCell ref="Q12:Q13"/>
    <mergeCell ref="M12:M13"/>
    <mergeCell ref="O12:O13"/>
    <mergeCell ref="N12:N13"/>
    <mergeCell ref="L12:L13"/>
    <mergeCell ref="P36:P37"/>
    <mergeCell ref="P32:P33"/>
    <mergeCell ref="P28:P29"/>
    <mergeCell ref="B31:B33"/>
    <mergeCell ref="C31:C33"/>
    <mergeCell ref="O32:O33"/>
    <mergeCell ref="E31:K31"/>
    <mergeCell ref="R42:R43"/>
    <mergeCell ref="L49:L50"/>
    <mergeCell ref="R49:R50"/>
    <mergeCell ref="Q42:Q43"/>
    <mergeCell ref="R36:R37"/>
    <mergeCell ref="L34:L35"/>
    <mergeCell ref="I32:I33"/>
    <mergeCell ref="J32:J33"/>
    <mergeCell ref="E46:H46"/>
    <mergeCell ref="D31:D33"/>
    <mergeCell ref="N49:N50"/>
    <mergeCell ref="L32:L33"/>
    <mergeCell ref="F32:F33"/>
    <mergeCell ref="G32:G33"/>
    <mergeCell ref="E34:E35"/>
    <mergeCell ref="F34:F35"/>
    <mergeCell ref="G34:G35"/>
    <mergeCell ref="D56:K56"/>
    <mergeCell ref="K54:K55"/>
    <mergeCell ref="J54:J55"/>
    <mergeCell ref="L46:O46"/>
    <mergeCell ref="R45:R46"/>
    <mergeCell ref="M38:M39"/>
    <mergeCell ref="P38:P39"/>
    <mergeCell ref="Q38:Q39"/>
    <mergeCell ref="R38:R39"/>
    <mergeCell ref="E40:E41"/>
    <mergeCell ref="F40:F41"/>
    <mergeCell ref="G40:G41"/>
    <mergeCell ref="H40:H41"/>
    <mergeCell ref="I40:I41"/>
    <mergeCell ref="J40:J41"/>
    <mergeCell ref="K40:K41"/>
    <mergeCell ref="Q45:Q46"/>
    <mergeCell ref="N38:N39"/>
    <mergeCell ref="O38:O39"/>
    <mergeCell ref="L43:O43"/>
    <mergeCell ref="L40:L41"/>
    <mergeCell ref="M40:M41"/>
    <mergeCell ref="N40:N41"/>
    <mergeCell ref="O40:O41"/>
    <mergeCell ref="R32:R33"/>
    <mergeCell ref="J28:J29"/>
    <mergeCell ref="J36:J37"/>
    <mergeCell ref="K32:K33"/>
    <mergeCell ref="N32:N33"/>
    <mergeCell ref="Q28:Q29"/>
    <mergeCell ref="I42:I43"/>
    <mergeCell ref="Q32:Q33"/>
    <mergeCell ref="O34:O35"/>
    <mergeCell ref="P34:P35"/>
    <mergeCell ref="Q34:Q35"/>
    <mergeCell ref="R34:R35"/>
    <mergeCell ref="O36:O37"/>
    <mergeCell ref="P40:P41"/>
    <mergeCell ref="Q40:Q41"/>
    <mergeCell ref="R40:R41"/>
    <mergeCell ref="L31:R31"/>
    <mergeCell ref="L38:L39"/>
    <mergeCell ref="I38:I39"/>
    <mergeCell ref="J38:J39"/>
    <mergeCell ref="K38:K39"/>
    <mergeCell ref="I28:I29"/>
    <mergeCell ref="R28:R29"/>
    <mergeCell ref="Q36:Q37"/>
    <mergeCell ref="B48:B50"/>
    <mergeCell ref="R54:R55"/>
    <mergeCell ref="Q54:Q55"/>
    <mergeCell ref="C48:C50"/>
    <mergeCell ref="G49:G50"/>
    <mergeCell ref="H49:H50"/>
    <mergeCell ref="K49:K50"/>
    <mergeCell ref="I54:I55"/>
    <mergeCell ref="P54:P55"/>
    <mergeCell ref="L55:O55"/>
    <mergeCell ref="P49:P50"/>
    <mergeCell ref="F49:F50"/>
    <mergeCell ref="O49:O50"/>
    <mergeCell ref="Q49:Q50"/>
    <mergeCell ref="M49:M50"/>
    <mergeCell ref="B54:D55"/>
    <mergeCell ref="E55:H55"/>
    <mergeCell ref="J49:J50"/>
    <mergeCell ref="B1:F1"/>
    <mergeCell ref="B3:N3"/>
    <mergeCell ref="B5:H5"/>
    <mergeCell ref="B6:H6"/>
    <mergeCell ref="B7:H7"/>
    <mergeCell ref="E43:H43"/>
    <mergeCell ref="H36:H37"/>
    <mergeCell ref="I36:I37"/>
    <mergeCell ref="M34:M35"/>
    <mergeCell ref="N34:N35"/>
    <mergeCell ref="B8:H8"/>
    <mergeCell ref="B2:D2"/>
    <mergeCell ref="B9:H9"/>
    <mergeCell ref="K36:K37"/>
    <mergeCell ref="M32:M33"/>
    <mergeCell ref="E27:K27"/>
    <mergeCell ref="L27:P27"/>
    <mergeCell ref="K28:K29"/>
    <mergeCell ref="L29:O29"/>
    <mergeCell ref="F38:F39"/>
    <mergeCell ref="B28:D29"/>
    <mergeCell ref="E29:H29"/>
    <mergeCell ref="E32:E33"/>
    <mergeCell ref="H32:H33"/>
    <mergeCell ref="AB12:AE12"/>
    <mergeCell ref="C71:D71"/>
    <mergeCell ref="E71:Q71"/>
    <mergeCell ref="B64:D64"/>
    <mergeCell ref="E64:Q64"/>
    <mergeCell ref="C66:D66"/>
    <mergeCell ref="E66:Q66"/>
    <mergeCell ref="B69:D69"/>
    <mergeCell ref="K42:K43"/>
    <mergeCell ref="K45:K46"/>
    <mergeCell ref="P42:P43"/>
    <mergeCell ref="E48:K48"/>
    <mergeCell ref="L48:R48"/>
    <mergeCell ref="P45:P46"/>
    <mergeCell ref="J45:J46"/>
    <mergeCell ref="B42:D43"/>
    <mergeCell ref="C61:D61"/>
    <mergeCell ref="E69:Q69"/>
    <mergeCell ref="E61:Q61"/>
    <mergeCell ref="D48:D50"/>
    <mergeCell ref="I49:I50"/>
    <mergeCell ref="E49:E50"/>
    <mergeCell ref="B59:D59"/>
    <mergeCell ref="E59:Q59"/>
  </mergeCells>
  <phoneticPr fontId="13" type="noConversion"/>
  <printOptions horizontalCentered="1"/>
  <pageMargins left="0.39370078740157483" right="0.39370078740157483" top="0.47244094488188981" bottom="0.47244094488188981" header="0" footer="0"/>
  <pageSetup paperSize="9" scale="83" orientation="portrait" horizontalDpi="4294967293" r:id="rId1"/>
  <headerFooter alignWithMargins="0">
    <oddFooter>&amp;R2/7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0"/>
  <sheetViews>
    <sheetView topLeftCell="A31" zoomScaleNormal="100" workbookViewId="0">
      <selection activeCell="AH70" sqref="AH70"/>
    </sheetView>
  </sheetViews>
  <sheetFormatPr defaultRowHeight="12.75"/>
  <cols>
    <col min="1" max="1" width="9.140625" style="300"/>
    <col min="2" max="2" width="3.28515625" customWidth="1"/>
    <col min="3" max="3" width="33.140625" customWidth="1"/>
    <col min="4" max="4" width="11.5703125" style="3" customWidth="1"/>
    <col min="5" max="7" width="2.42578125" customWidth="1"/>
    <col min="8" max="8" width="2.140625" customWidth="1"/>
    <col min="9" max="9" width="3.5703125" customWidth="1"/>
    <col min="10" max="10" width="6.42578125" customWidth="1"/>
    <col min="11" max="11" width="5" customWidth="1"/>
    <col min="12" max="12" width="2.7109375" customWidth="1"/>
    <col min="13" max="14" width="2.42578125" customWidth="1"/>
    <col min="15" max="15" width="2.7109375" customWidth="1"/>
    <col min="16" max="16" width="4" customWidth="1"/>
    <col min="17" max="17" width="6.42578125" customWidth="1"/>
    <col min="18" max="18" width="5" customWidth="1"/>
    <col min="19" max="19" width="9.140625" customWidth="1"/>
    <col min="20" max="24" width="9.140625" hidden="1" customWidth="1"/>
    <col min="25" max="25" width="10.7109375" hidden="1" customWidth="1"/>
    <col min="26" max="31" width="9.140625" hidden="1" customWidth="1"/>
    <col min="32" max="32" width="0" hidden="1" customWidth="1"/>
  </cols>
  <sheetData>
    <row r="1" spans="2:59" s="61" customFormat="1">
      <c r="B1" s="406" t="s">
        <v>281</v>
      </c>
      <c r="C1" s="406"/>
      <c r="D1" s="406"/>
      <c r="E1" s="406"/>
      <c r="F1" s="406"/>
      <c r="G1" s="77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59" s="61" customFormat="1">
      <c r="B2" s="415" t="s">
        <v>64</v>
      </c>
      <c r="C2" s="415"/>
      <c r="D2" s="415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2:59" s="61" customFormat="1" ht="35.1" customHeight="1">
      <c r="B3" s="407" t="s">
        <v>21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79"/>
      <c r="P3" s="79"/>
      <c r="Q3" s="79"/>
      <c r="R3" s="79"/>
      <c r="S3" s="79"/>
      <c r="T3" s="80"/>
    </row>
    <row r="4" spans="2:59" s="61" customFormat="1">
      <c r="B4" s="78"/>
      <c r="C4" s="78"/>
      <c r="D4" s="81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70"/>
      <c r="U4" s="70"/>
    </row>
    <row r="5" spans="2:59" s="61" customFormat="1">
      <c r="B5" s="374" t="s">
        <v>66</v>
      </c>
      <c r="C5" s="374"/>
      <c r="D5" s="374"/>
      <c r="E5" s="374"/>
      <c r="F5" s="374"/>
      <c r="G5" s="374"/>
      <c r="H5" s="374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3"/>
      <c r="U5" s="70"/>
    </row>
    <row r="6" spans="2:59" s="61" customFormat="1">
      <c r="B6" s="374" t="s">
        <v>67</v>
      </c>
      <c r="C6" s="374"/>
      <c r="D6" s="374"/>
      <c r="E6" s="374"/>
      <c r="F6" s="374"/>
      <c r="G6" s="374"/>
      <c r="H6" s="374"/>
      <c r="I6" s="66"/>
      <c r="J6" s="66"/>
      <c r="K6" s="67"/>
      <c r="L6" s="67"/>
      <c r="M6" s="67"/>
      <c r="N6" s="66"/>
      <c r="O6" s="66"/>
      <c r="P6" s="66"/>
      <c r="Q6" s="66"/>
      <c r="R6" s="66"/>
      <c r="S6" s="66"/>
      <c r="T6" s="64"/>
      <c r="U6" s="64"/>
      <c r="V6" s="64"/>
      <c r="W6" s="64"/>
      <c r="X6" s="64"/>
      <c r="Y6" s="6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85"/>
      <c r="BE6" s="85"/>
      <c r="BF6" s="76"/>
      <c r="BG6" s="76"/>
    </row>
    <row r="7" spans="2:59" s="61" customFormat="1">
      <c r="B7" s="376" t="s">
        <v>65</v>
      </c>
      <c r="C7" s="376"/>
      <c r="D7" s="376"/>
      <c r="E7" s="376"/>
      <c r="F7" s="376"/>
      <c r="G7" s="376"/>
      <c r="H7" s="376"/>
      <c r="I7" s="68"/>
      <c r="J7" s="68"/>
      <c r="K7" s="68"/>
      <c r="L7" s="69"/>
      <c r="M7" s="69"/>
      <c r="N7" s="69"/>
      <c r="O7" s="69"/>
      <c r="P7" s="69"/>
      <c r="Q7" s="69"/>
      <c r="R7" s="69"/>
      <c r="S7" s="69"/>
      <c r="T7" s="70"/>
      <c r="U7" s="70"/>
    </row>
    <row r="8" spans="2:59" s="61" customFormat="1">
      <c r="B8" s="376" t="s">
        <v>68</v>
      </c>
      <c r="C8" s="376"/>
      <c r="D8" s="376"/>
      <c r="E8" s="376"/>
      <c r="F8" s="376"/>
      <c r="G8" s="376"/>
      <c r="H8" s="376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</row>
    <row r="9" spans="2:59" s="61" customFormat="1">
      <c r="B9" s="374" t="s">
        <v>322</v>
      </c>
      <c r="C9" s="374"/>
      <c r="D9" s="374"/>
      <c r="E9" s="374"/>
      <c r="F9" s="374"/>
      <c r="G9" s="374"/>
      <c r="H9" s="374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4"/>
      <c r="U9" s="64"/>
    </row>
    <row r="10" spans="2:59" s="61" customFormat="1">
      <c r="B10" s="65"/>
      <c r="C10" s="65"/>
      <c r="D10" s="65"/>
      <c r="E10" s="65"/>
      <c r="F10" s="65"/>
      <c r="G10" s="65"/>
      <c r="H10" s="65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4"/>
      <c r="U10" s="64"/>
    </row>
    <row r="11" spans="2:59" ht="18.75" customHeight="1" thickBot="1">
      <c r="B11" s="460" t="s">
        <v>61</v>
      </c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V11" s="4"/>
    </row>
    <row r="12" spans="2:59" ht="13.5" customHeight="1">
      <c r="B12" s="466" t="s">
        <v>15</v>
      </c>
      <c r="C12" s="469" t="s">
        <v>6</v>
      </c>
      <c r="D12" s="399" t="s">
        <v>88</v>
      </c>
      <c r="E12" s="472" t="s">
        <v>27</v>
      </c>
      <c r="F12" s="473"/>
      <c r="G12" s="473"/>
      <c r="H12" s="473"/>
      <c r="I12" s="473"/>
      <c r="J12" s="473"/>
      <c r="K12" s="474"/>
      <c r="L12" s="472" t="s">
        <v>28</v>
      </c>
      <c r="M12" s="473"/>
      <c r="N12" s="473"/>
      <c r="O12" s="473"/>
      <c r="P12" s="473"/>
      <c r="Q12" s="473"/>
      <c r="R12" s="474"/>
    </row>
    <row r="13" spans="2:59" ht="12.75" customHeight="1">
      <c r="B13" s="467"/>
      <c r="C13" s="470"/>
      <c r="D13" s="400"/>
      <c r="E13" s="463" t="s">
        <v>9</v>
      </c>
      <c r="F13" s="462" t="s">
        <v>10</v>
      </c>
      <c r="G13" s="462" t="s">
        <v>11</v>
      </c>
      <c r="H13" s="462" t="s">
        <v>12</v>
      </c>
      <c r="I13" s="462" t="s">
        <v>38</v>
      </c>
      <c r="J13" s="438" t="s">
        <v>16</v>
      </c>
      <c r="K13" s="461" t="s">
        <v>17</v>
      </c>
      <c r="L13" s="463" t="s">
        <v>9</v>
      </c>
      <c r="M13" s="462" t="s">
        <v>10</v>
      </c>
      <c r="N13" s="462" t="s">
        <v>11</v>
      </c>
      <c r="O13" s="462" t="s">
        <v>12</v>
      </c>
      <c r="P13" s="462" t="s">
        <v>38</v>
      </c>
      <c r="Q13" s="438" t="s">
        <v>16</v>
      </c>
      <c r="R13" s="461" t="s">
        <v>17</v>
      </c>
      <c r="AB13" s="476" t="s">
        <v>261</v>
      </c>
      <c r="AC13" s="477"/>
      <c r="AD13" s="477"/>
      <c r="AE13" s="477"/>
    </row>
    <row r="14" spans="2:59" ht="13.5" thickBot="1">
      <c r="B14" s="468"/>
      <c r="C14" s="471"/>
      <c r="D14" s="401"/>
      <c r="E14" s="464"/>
      <c r="F14" s="437"/>
      <c r="G14" s="465"/>
      <c r="H14" s="465"/>
      <c r="I14" s="465"/>
      <c r="J14" s="439"/>
      <c r="K14" s="432"/>
      <c r="L14" s="464"/>
      <c r="M14" s="465"/>
      <c r="N14" s="437"/>
      <c r="O14" s="465"/>
      <c r="P14" s="465"/>
      <c r="Q14" s="439"/>
      <c r="R14" s="432"/>
      <c r="T14" s="289" t="s">
        <v>255</v>
      </c>
      <c r="U14" s="289" t="s">
        <v>260</v>
      </c>
      <c r="V14" s="289" t="s">
        <v>256</v>
      </c>
      <c r="W14" s="289" t="s">
        <v>257</v>
      </c>
      <c r="X14" s="110"/>
      <c r="Y14" s="290" t="s">
        <v>258</v>
      </c>
      <c r="Z14" s="290" t="s">
        <v>259</v>
      </c>
      <c r="AA14" s="290"/>
      <c r="AB14" s="289" t="s">
        <v>255</v>
      </c>
      <c r="AC14" s="289" t="s">
        <v>260</v>
      </c>
      <c r="AD14" s="289" t="s">
        <v>256</v>
      </c>
      <c r="AE14" s="289" t="s">
        <v>257</v>
      </c>
    </row>
    <row r="15" spans="2:59">
      <c r="B15" s="16">
        <v>1</v>
      </c>
      <c r="C15" s="211" t="s">
        <v>96</v>
      </c>
      <c r="D15" s="216" t="s">
        <v>104</v>
      </c>
      <c r="E15" s="28">
        <v>2</v>
      </c>
      <c r="F15" s="28"/>
      <c r="G15" s="28">
        <v>1</v>
      </c>
      <c r="H15" s="28"/>
      <c r="I15" s="28">
        <v>56</v>
      </c>
      <c r="J15" s="28" t="s">
        <v>75</v>
      </c>
      <c r="K15" s="18">
        <v>4</v>
      </c>
      <c r="L15" s="12"/>
      <c r="M15" s="36"/>
      <c r="N15" s="36"/>
      <c r="O15" s="36"/>
      <c r="P15" s="36"/>
      <c r="Q15" s="36"/>
      <c r="R15" s="13"/>
      <c r="T15" s="282">
        <f>IF(LEFT($D15,2)="DF",(SUM(E15:H15,L15:O15)*14),"")</f>
        <v>42</v>
      </c>
      <c r="U15" s="282" t="str">
        <f>IF(LEFT($D15,2)="DD",(SUM(E15:H15,L15:O15)*14),"")</f>
        <v/>
      </c>
      <c r="V15" s="282" t="str">
        <f>IF(LEFT($D15,2)="DS",(SUM(E15:H15,L15:O15)*14),"")</f>
        <v/>
      </c>
      <c r="W15" s="282" t="str">
        <f>IF(LEFT($D15,2)="DC",(SUM(E15:H15,L15:O15)*14),"")</f>
        <v/>
      </c>
      <c r="X15" s="282"/>
      <c r="Y15" s="291">
        <f>SUM(T15:X15)</f>
        <v>42</v>
      </c>
      <c r="Z15" s="292"/>
      <c r="AA15" s="292"/>
      <c r="AB15" s="282">
        <f>IF(LEFT($D15,2)="DF",(SUM(E15,L15)*14),"")</f>
        <v>28</v>
      </c>
      <c r="AC15" s="282" t="str">
        <f>IF(LEFT($D15,2)="DD",(SUM(E15,L15)*14),"")</f>
        <v/>
      </c>
      <c r="AD15" s="282" t="str">
        <f>IF(LEFT($D15,2)="DS",(SUM(E15,L15)*14),"")</f>
        <v/>
      </c>
      <c r="AE15" s="282" t="str">
        <f>IF(LEFT($D15,2)="DC",(SUM(E15,L15)*14),"")</f>
        <v/>
      </c>
    </row>
    <row r="16" spans="2:59">
      <c r="B16" s="247">
        <v>2</v>
      </c>
      <c r="C16" s="212" t="s">
        <v>97</v>
      </c>
      <c r="D16" s="217" t="s">
        <v>105</v>
      </c>
      <c r="E16" s="249">
        <v>2</v>
      </c>
      <c r="F16" s="249"/>
      <c r="G16" s="236">
        <v>2</v>
      </c>
      <c r="H16" s="236"/>
      <c r="I16" s="236">
        <v>67</v>
      </c>
      <c r="J16" s="236" t="s">
        <v>75</v>
      </c>
      <c r="K16" s="251">
        <v>5</v>
      </c>
      <c r="L16" s="7"/>
      <c r="M16" s="10"/>
      <c r="N16" s="10"/>
      <c r="O16" s="10"/>
      <c r="P16" s="10"/>
      <c r="Q16" s="10"/>
      <c r="R16" s="9"/>
      <c r="T16" s="282" t="str">
        <f t="shared" ref="T16:T28" si="0">IF(LEFT($D16,2)="DF",(SUM(E16:H16,L16:O16)*14),"")</f>
        <v/>
      </c>
      <c r="U16" s="282">
        <f t="shared" ref="U16:U28" si="1">IF(LEFT($D16,2)="DD",(SUM(E16:H16,L16:O16)*14),"")</f>
        <v>56</v>
      </c>
      <c r="V16" s="282" t="str">
        <f t="shared" ref="V16:V28" si="2">IF(LEFT($D16,2)="DS",(SUM(E16:H16,L16:O16)*14),"")</f>
        <v/>
      </c>
      <c r="W16" s="282" t="str">
        <f t="shared" ref="W16:W28" si="3">IF(LEFT($D16,2)="DC",(SUM(E16:H16,L16:O16)*14),"")</f>
        <v/>
      </c>
      <c r="X16" s="282"/>
      <c r="Y16" s="291">
        <f t="shared" ref="Y16:Y29" si="4">SUM(T16:X16)</f>
        <v>56</v>
      </c>
      <c r="AB16" s="282" t="str">
        <f t="shared" ref="AB16:AB29" si="5">IF(LEFT($D16,2)="DF",(SUM(E16,L16)*14),"")</f>
        <v/>
      </c>
      <c r="AC16" s="282">
        <f t="shared" ref="AC16:AC29" si="6">IF(LEFT($D16,2)="DD",(SUM(E16,L16)*14),"")</f>
        <v>28</v>
      </c>
      <c r="AD16" s="282" t="str">
        <f t="shared" ref="AD16:AD29" si="7">IF(LEFT($D16,2)="DS",(SUM(E16,L16)*14),"")</f>
        <v/>
      </c>
      <c r="AE16" s="282" t="str">
        <f t="shared" ref="AE16:AE29" si="8">IF(LEFT($D16,2)="DC",(SUM(E16,L16)*14),"")</f>
        <v/>
      </c>
    </row>
    <row r="17" spans="1:31" ht="22.5">
      <c r="B17" s="247">
        <v>3</v>
      </c>
      <c r="C17" s="349" t="s">
        <v>276</v>
      </c>
      <c r="D17" s="217" t="s">
        <v>106</v>
      </c>
      <c r="E17" s="248">
        <v>2</v>
      </c>
      <c r="F17" s="249"/>
      <c r="G17" s="249">
        <v>2</v>
      </c>
      <c r="H17" s="249"/>
      <c r="I17" s="249">
        <v>67</v>
      </c>
      <c r="J17" s="249" t="s">
        <v>9</v>
      </c>
      <c r="K17" s="251">
        <v>5</v>
      </c>
      <c r="L17" s="7"/>
      <c r="M17" s="10"/>
      <c r="N17" s="10"/>
      <c r="O17" s="10"/>
      <c r="P17" s="10"/>
      <c r="Q17" s="10"/>
      <c r="R17" s="9"/>
      <c r="T17" s="282">
        <f t="shared" si="0"/>
        <v>56</v>
      </c>
      <c r="U17" s="282" t="str">
        <f t="shared" si="1"/>
        <v/>
      </c>
      <c r="V17" s="282" t="str">
        <f t="shared" si="2"/>
        <v/>
      </c>
      <c r="W17" s="282" t="str">
        <f t="shared" si="3"/>
        <v/>
      </c>
      <c r="X17" s="282"/>
      <c r="Y17" s="291">
        <f t="shared" si="4"/>
        <v>56</v>
      </c>
      <c r="AB17" s="282">
        <f t="shared" si="5"/>
        <v>28</v>
      </c>
      <c r="AC17" s="282" t="str">
        <f t="shared" si="6"/>
        <v/>
      </c>
      <c r="AD17" s="282" t="str">
        <f t="shared" si="7"/>
        <v/>
      </c>
      <c r="AE17" s="282" t="str">
        <f t="shared" si="8"/>
        <v/>
      </c>
    </row>
    <row r="18" spans="1:31">
      <c r="B18" s="247">
        <v>4</v>
      </c>
      <c r="C18" s="213" t="s">
        <v>98</v>
      </c>
      <c r="D18" s="218" t="s">
        <v>107</v>
      </c>
      <c r="E18" s="44">
        <v>2</v>
      </c>
      <c r="F18" s="44"/>
      <c r="G18" s="44">
        <v>2</v>
      </c>
      <c r="H18" s="44"/>
      <c r="I18" s="44">
        <v>67</v>
      </c>
      <c r="J18" s="44" t="s">
        <v>75</v>
      </c>
      <c r="K18" s="50">
        <v>5</v>
      </c>
      <c r="L18" s="8"/>
      <c r="M18" s="29"/>
      <c r="N18" s="29"/>
      <c r="O18" s="29"/>
      <c r="P18" s="29"/>
      <c r="Q18" s="29"/>
      <c r="R18" s="11"/>
      <c r="T18" s="282" t="str">
        <f t="shared" si="0"/>
        <v/>
      </c>
      <c r="U18" s="282">
        <f t="shared" si="1"/>
        <v>56</v>
      </c>
      <c r="V18" s="282" t="str">
        <f t="shared" si="2"/>
        <v/>
      </c>
      <c r="W18" s="282" t="str">
        <f t="shared" si="3"/>
        <v/>
      </c>
      <c r="X18" s="282"/>
      <c r="Y18" s="291">
        <f t="shared" si="4"/>
        <v>56</v>
      </c>
      <c r="AB18" s="282" t="str">
        <f t="shared" si="5"/>
        <v/>
      </c>
      <c r="AC18" s="282">
        <f t="shared" si="6"/>
        <v>28</v>
      </c>
      <c r="AD18" s="282" t="str">
        <f t="shared" si="7"/>
        <v/>
      </c>
      <c r="AE18" s="282" t="str">
        <f t="shared" si="8"/>
        <v/>
      </c>
    </row>
    <row r="19" spans="1:31" s="15" customFormat="1">
      <c r="B19" s="247">
        <v>5</v>
      </c>
      <c r="C19" s="345" t="s">
        <v>266</v>
      </c>
      <c r="D19" s="219" t="s">
        <v>108</v>
      </c>
      <c r="E19" s="44">
        <v>2</v>
      </c>
      <c r="F19" s="44"/>
      <c r="G19" s="22">
        <v>2</v>
      </c>
      <c r="H19" s="22"/>
      <c r="I19" s="22">
        <v>67</v>
      </c>
      <c r="J19" s="22" t="s">
        <v>75</v>
      </c>
      <c r="K19" s="50">
        <v>5</v>
      </c>
      <c r="L19" s="40"/>
      <c r="M19" s="30"/>
      <c r="N19" s="30"/>
      <c r="O19" s="30"/>
      <c r="P19" s="30"/>
      <c r="Q19" s="30"/>
      <c r="R19" s="37"/>
      <c r="T19" s="282">
        <f t="shared" si="0"/>
        <v>56</v>
      </c>
      <c r="U19" s="282" t="str">
        <f t="shared" si="1"/>
        <v/>
      </c>
      <c r="V19" s="282" t="str">
        <f t="shared" si="2"/>
        <v/>
      </c>
      <c r="W19" s="282" t="str">
        <f t="shared" si="3"/>
        <v/>
      </c>
      <c r="X19" s="282"/>
      <c r="Y19" s="291">
        <f t="shared" si="4"/>
        <v>56</v>
      </c>
      <c r="AB19" s="282">
        <f t="shared" si="5"/>
        <v>28</v>
      </c>
      <c r="AC19" s="282" t="str">
        <f t="shared" si="6"/>
        <v/>
      </c>
      <c r="AD19" s="282" t="str">
        <f t="shared" si="7"/>
        <v/>
      </c>
      <c r="AE19" s="282" t="str">
        <f t="shared" si="8"/>
        <v/>
      </c>
    </row>
    <row r="20" spans="1:31" s="15" customFormat="1">
      <c r="B20" s="247">
        <v>6</v>
      </c>
      <c r="C20" s="344" t="s">
        <v>277</v>
      </c>
      <c r="D20" s="217" t="s">
        <v>215</v>
      </c>
      <c r="E20" s="7">
        <v>2</v>
      </c>
      <c r="F20" s="5"/>
      <c r="G20" s="5">
        <v>1</v>
      </c>
      <c r="H20" s="5"/>
      <c r="I20" s="5">
        <v>56</v>
      </c>
      <c r="J20" s="5" t="s">
        <v>75</v>
      </c>
      <c r="K20" s="39">
        <v>4</v>
      </c>
      <c r="L20" s="7"/>
      <c r="M20" s="10"/>
      <c r="N20" s="10"/>
      <c r="O20" s="10"/>
      <c r="P20" s="10"/>
      <c r="Q20" s="10"/>
      <c r="R20" s="9"/>
      <c r="T20" s="282" t="str">
        <f t="shared" si="0"/>
        <v/>
      </c>
      <c r="U20" s="282">
        <f t="shared" si="1"/>
        <v>42</v>
      </c>
      <c r="V20" s="282" t="str">
        <f t="shared" si="2"/>
        <v/>
      </c>
      <c r="W20" s="282" t="str">
        <f t="shared" si="3"/>
        <v/>
      </c>
      <c r="X20" s="282"/>
      <c r="Y20" s="291">
        <f t="shared" si="4"/>
        <v>42</v>
      </c>
      <c r="AB20" s="282" t="str">
        <f t="shared" si="5"/>
        <v/>
      </c>
      <c r="AC20" s="282">
        <f t="shared" si="6"/>
        <v>28</v>
      </c>
      <c r="AD20" s="282" t="str">
        <f t="shared" si="7"/>
        <v/>
      </c>
      <c r="AE20" s="282" t="str">
        <f t="shared" si="8"/>
        <v/>
      </c>
    </row>
    <row r="21" spans="1:31" s="235" customFormat="1">
      <c r="A21" s="300"/>
      <c r="B21" s="247">
        <v>7</v>
      </c>
      <c r="C21" s="344" t="s">
        <v>213</v>
      </c>
      <c r="D21" s="220" t="s">
        <v>216</v>
      </c>
      <c r="E21" s="249"/>
      <c r="F21" s="249">
        <v>1</v>
      </c>
      <c r="G21" s="236"/>
      <c r="H21" s="236"/>
      <c r="I21" s="236">
        <v>9</v>
      </c>
      <c r="J21" s="236" t="s">
        <v>186</v>
      </c>
      <c r="K21" s="251">
        <v>1</v>
      </c>
      <c r="L21" s="7"/>
      <c r="M21" s="5"/>
      <c r="N21" s="5"/>
      <c r="O21" s="5"/>
      <c r="P21" s="5"/>
      <c r="Q21" s="5"/>
      <c r="R21" s="9"/>
      <c r="T21" s="282" t="str">
        <f t="shared" si="0"/>
        <v/>
      </c>
      <c r="U21" s="282" t="str">
        <f t="shared" si="1"/>
        <v/>
      </c>
      <c r="V21" s="282" t="str">
        <f t="shared" si="2"/>
        <v/>
      </c>
      <c r="W21" s="282">
        <f t="shared" si="3"/>
        <v>14</v>
      </c>
      <c r="X21" s="282"/>
      <c r="Y21" s="291">
        <f t="shared" si="4"/>
        <v>14</v>
      </c>
      <c r="AB21" s="282" t="str">
        <f t="shared" si="5"/>
        <v/>
      </c>
      <c r="AC21" s="282" t="str">
        <f t="shared" si="6"/>
        <v/>
      </c>
      <c r="AD21" s="282" t="str">
        <f t="shared" si="7"/>
        <v/>
      </c>
      <c r="AE21" s="282">
        <f t="shared" si="8"/>
        <v>0</v>
      </c>
    </row>
    <row r="22" spans="1:31">
      <c r="B22" s="247">
        <v>8</v>
      </c>
      <c r="C22" s="212" t="s">
        <v>99</v>
      </c>
      <c r="D22" s="217" t="s">
        <v>244</v>
      </c>
      <c r="E22" s="10"/>
      <c r="F22" s="10"/>
      <c r="G22" s="5"/>
      <c r="H22" s="5"/>
      <c r="I22" s="5"/>
      <c r="J22" s="5"/>
      <c r="K22" s="39"/>
      <c r="L22" s="7">
        <v>2</v>
      </c>
      <c r="M22" s="5"/>
      <c r="N22" s="5">
        <v>2</v>
      </c>
      <c r="O22" s="5"/>
      <c r="P22" s="5">
        <v>67</v>
      </c>
      <c r="Q22" s="5" t="s">
        <v>75</v>
      </c>
      <c r="R22" s="9">
        <v>5</v>
      </c>
      <c r="T22" s="282" t="str">
        <f t="shared" si="0"/>
        <v/>
      </c>
      <c r="U22" s="282">
        <f t="shared" si="1"/>
        <v>56</v>
      </c>
      <c r="V22" s="282" t="str">
        <f t="shared" si="2"/>
        <v/>
      </c>
      <c r="W22" s="282" t="str">
        <f t="shared" si="3"/>
        <v/>
      </c>
      <c r="X22" s="282"/>
      <c r="Y22" s="291">
        <f t="shared" si="4"/>
        <v>56</v>
      </c>
      <c r="AB22" s="282" t="str">
        <f t="shared" si="5"/>
        <v/>
      </c>
      <c r="AC22" s="282">
        <f t="shared" si="6"/>
        <v>28</v>
      </c>
      <c r="AD22" s="282" t="str">
        <f t="shared" si="7"/>
        <v/>
      </c>
      <c r="AE22" s="282" t="str">
        <f t="shared" si="8"/>
        <v/>
      </c>
    </row>
    <row r="23" spans="1:31">
      <c r="B23" s="247">
        <v>9</v>
      </c>
      <c r="C23" s="344" t="s">
        <v>211</v>
      </c>
      <c r="D23" s="217" t="s">
        <v>109</v>
      </c>
      <c r="E23" s="10"/>
      <c r="F23" s="10"/>
      <c r="G23" s="5"/>
      <c r="H23" s="5"/>
      <c r="I23" s="5"/>
      <c r="J23" s="5"/>
      <c r="K23" s="39"/>
      <c r="L23" s="7">
        <v>2</v>
      </c>
      <c r="M23" s="5"/>
      <c r="N23" s="5">
        <v>2</v>
      </c>
      <c r="O23" s="5"/>
      <c r="P23" s="5">
        <v>42</v>
      </c>
      <c r="Q23" s="5" t="s">
        <v>9</v>
      </c>
      <c r="R23" s="9">
        <v>4</v>
      </c>
      <c r="T23" s="282">
        <f t="shared" si="0"/>
        <v>56</v>
      </c>
      <c r="U23" s="282" t="str">
        <f t="shared" si="1"/>
        <v/>
      </c>
      <c r="V23" s="282" t="str">
        <f t="shared" si="2"/>
        <v/>
      </c>
      <c r="W23" s="282" t="str">
        <f t="shared" si="3"/>
        <v/>
      </c>
      <c r="X23" s="282"/>
      <c r="Y23" s="291">
        <f t="shared" si="4"/>
        <v>56</v>
      </c>
      <c r="AB23" s="282">
        <f t="shared" si="5"/>
        <v>28</v>
      </c>
      <c r="AC23" s="282" t="str">
        <f t="shared" si="6"/>
        <v/>
      </c>
      <c r="AD23" s="282" t="str">
        <f t="shared" si="7"/>
        <v/>
      </c>
      <c r="AE23" s="282" t="str">
        <f t="shared" si="8"/>
        <v/>
      </c>
    </row>
    <row r="24" spans="1:31">
      <c r="B24" s="247">
        <v>10</v>
      </c>
      <c r="C24" s="344" t="s">
        <v>278</v>
      </c>
      <c r="D24" s="217" t="s">
        <v>217</v>
      </c>
      <c r="E24" s="10"/>
      <c r="F24" s="10"/>
      <c r="G24" s="5"/>
      <c r="H24" s="5"/>
      <c r="I24" s="5"/>
      <c r="J24" s="5"/>
      <c r="K24" s="39"/>
      <c r="L24" s="7">
        <v>2</v>
      </c>
      <c r="M24" s="5"/>
      <c r="N24" s="5">
        <v>1</v>
      </c>
      <c r="O24" s="5"/>
      <c r="P24" s="5">
        <v>56</v>
      </c>
      <c r="Q24" s="5" t="s">
        <v>75</v>
      </c>
      <c r="R24" s="9">
        <v>4</v>
      </c>
      <c r="T24" s="282">
        <f t="shared" si="0"/>
        <v>42</v>
      </c>
      <c r="U24" s="282" t="str">
        <f t="shared" si="1"/>
        <v/>
      </c>
      <c r="V24" s="282" t="str">
        <f t="shared" si="2"/>
        <v/>
      </c>
      <c r="W24" s="282" t="str">
        <f t="shared" si="3"/>
        <v/>
      </c>
      <c r="X24" s="282"/>
      <c r="Y24" s="291">
        <f t="shared" si="4"/>
        <v>42</v>
      </c>
      <c r="AB24" s="282">
        <f t="shared" si="5"/>
        <v>28</v>
      </c>
      <c r="AC24" s="282" t="str">
        <f t="shared" si="6"/>
        <v/>
      </c>
      <c r="AD24" s="282" t="str">
        <f t="shared" si="7"/>
        <v/>
      </c>
      <c r="AE24" s="282" t="str">
        <f t="shared" si="8"/>
        <v/>
      </c>
    </row>
    <row r="25" spans="1:31">
      <c r="B25" s="247">
        <v>11</v>
      </c>
      <c r="C25" s="344" t="s">
        <v>212</v>
      </c>
      <c r="D25" s="217" t="s">
        <v>110</v>
      </c>
      <c r="E25" s="10"/>
      <c r="F25" s="10"/>
      <c r="G25" s="5"/>
      <c r="H25" s="5"/>
      <c r="I25" s="5"/>
      <c r="J25" s="5"/>
      <c r="K25" s="39"/>
      <c r="L25" s="7">
        <v>2</v>
      </c>
      <c r="M25" s="5"/>
      <c r="N25" s="5">
        <v>2</v>
      </c>
      <c r="O25" s="5"/>
      <c r="P25" s="5">
        <v>42</v>
      </c>
      <c r="Q25" s="5" t="s">
        <v>75</v>
      </c>
      <c r="R25" s="9">
        <v>4</v>
      </c>
      <c r="T25" s="282" t="str">
        <f t="shared" si="0"/>
        <v/>
      </c>
      <c r="U25" s="282">
        <f t="shared" si="1"/>
        <v>56</v>
      </c>
      <c r="V25" s="282" t="str">
        <f t="shared" si="2"/>
        <v/>
      </c>
      <c r="W25" s="282" t="str">
        <f t="shared" si="3"/>
        <v/>
      </c>
      <c r="X25" s="282"/>
      <c r="Y25" s="291">
        <f t="shared" si="4"/>
        <v>56</v>
      </c>
      <c r="AB25" s="282" t="str">
        <f t="shared" si="5"/>
        <v/>
      </c>
      <c r="AC25" s="282">
        <f t="shared" si="6"/>
        <v>28</v>
      </c>
      <c r="AD25" s="282" t="str">
        <f t="shared" si="7"/>
        <v/>
      </c>
      <c r="AE25" s="282" t="str">
        <f t="shared" si="8"/>
        <v/>
      </c>
    </row>
    <row r="26" spans="1:31" s="235" customFormat="1">
      <c r="A26" s="300"/>
      <c r="B26" s="247">
        <v>12</v>
      </c>
      <c r="C26" s="344" t="s">
        <v>116</v>
      </c>
      <c r="D26" s="217" t="s">
        <v>245</v>
      </c>
      <c r="E26" s="10"/>
      <c r="F26" s="10"/>
      <c r="G26" s="5"/>
      <c r="H26" s="5"/>
      <c r="I26" s="5"/>
      <c r="J26" s="5"/>
      <c r="K26" s="39"/>
      <c r="L26" s="7">
        <v>2</v>
      </c>
      <c r="M26" s="5"/>
      <c r="N26" s="5">
        <v>1</v>
      </c>
      <c r="O26" s="5"/>
      <c r="P26" s="5">
        <v>56</v>
      </c>
      <c r="Q26" s="5" t="s">
        <v>75</v>
      </c>
      <c r="R26" s="9">
        <v>4</v>
      </c>
      <c r="T26" s="282" t="str">
        <f t="shared" si="0"/>
        <v/>
      </c>
      <c r="U26" s="282" t="str">
        <f t="shared" si="1"/>
        <v/>
      </c>
      <c r="V26" s="282">
        <f t="shared" si="2"/>
        <v>42</v>
      </c>
      <c r="W26" s="282" t="str">
        <f t="shared" si="3"/>
        <v/>
      </c>
      <c r="X26" s="282"/>
      <c r="Y26" s="291">
        <f t="shared" si="4"/>
        <v>42</v>
      </c>
      <c r="AB26" s="282" t="str">
        <f t="shared" si="5"/>
        <v/>
      </c>
      <c r="AC26" s="282" t="str">
        <f t="shared" si="6"/>
        <v/>
      </c>
      <c r="AD26" s="282">
        <f t="shared" si="7"/>
        <v>28</v>
      </c>
      <c r="AE26" s="282" t="str">
        <f t="shared" si="8"/>
        <v/>
      </c>
    </row>
    <row r="27" spans="1:31">
      <c r="B27" s="247">
        <v>13</v>
      </c>
      <c r="C27" s="212" t="s">
        <v>100</v>
      </c>
      <c r="D27" s="217" t="s">
        <v>246</v>
      </c>
      <c r="E27" s="10"/>
      <c r="F27" s="10"/>
      <c r="G27" s="5"/>
      <c r="H27" s="5"/>
      <c r="I27" s="5"/>
      <c r="J27" s="5"/>
      <c r="K27" s="39"/>
      <c r="L27" s="7">
        <v>2</v>
      </c>
      <c r="M27" s="5"/>
      <c r="N27" s="5">
        <v>2</v>
      </c>
      <c r="O27" s="5"/>
      <c r="P27" s="5">
        <v>42</v>
      </c>
      <c r="Q27" s="5" t="s">
        <v>75</v>
      </c>
      <c r="R27" s="9">
        <v>4</v>
      </c>
      <c r="T27" s="282" t="str">
        <f t="shared" si="0"/>
        <v/>
      </c>
      <c r="U27" s="282">
        <f t="shared" si="1"/>
        <v>56</v>
      </c>
      <c r="V27" s="282" t="str">
        <f t="shared" si="2"/>
        <v/>
      </c>
      <c r="W27" s="282" t="str">
        <f t="shared" si="3"/>
        <v/>
      </c>
      <c r="X27" s="282"/>
      <c r="Y27" s="291">
        <f t="shared" si="4"/>
        <v>56</v>
      </c>
      <c r="AB27" s="282" t="str">
        <f t="shared" si="5"/>
        <v/>
      </c>
      <c r="AC27" s="282">
        <f t="shared" si="6"/>
        <v>28</v>
      </c>
      <c r="AD27" s="282" t="str">
        <f t="shared" si="7"/>
        <v/>
      </c>
      <c r="AE27" s="282" t="str">
        <f t="shared" si="8"/>
        <v/>
      </c>
    </row>
    <row r="28" spans="1:31" s="235" customFormat="1">
      <c r="A28" s="300"/>
      <c r="B28" s="247">
        <v>14</v>
      </c>
      <c r="C28" s="344" t="s">
        <v>214</v>
      </c>
      <c r="D28" s="220" t="s">
        <v>247</v>
      </c>
      <c r="E28" s="95"/>
      <c r="F28" s="95"/>
      <c r="G28" s="96"/>
      <c r="H28" s="96"/>
      <c r="I28" s="96"/>
      <c r="J28" s="96"/>
      <c r="K28" s="97"/>
      <c r="L28" s="248"/>
      <c r="M28" s="249">
        <v>1</v>
      </c>
      <c r="N28" s="236"/>
      <c r="O28" s="236"/>
      <c r="P28" s="236">
        <v>9</v>
      </c>
      <c r="Q28" s="236" t="s">
        <v>186</v>
      </c>
      <c r="R28" s="250">
        <v>1</v>
      </c>
      <c r="T28" s="282" t="str">
        <f t="shared" si="0"/>
        <v/>
      </c>
      <c r="U28" s="282" t="str">
        <f t="shared" si="1"/>
        <v/>
      </c>
      <c r="V28" s="282" t="str">
        <f t="shared" si="2"/>
        <v/>
      </c>
      <c r="W28" s="282">
        <f t="shared" si="3"/>
        <v>14</v>
      </c>
      <c r="X28" s="282"/>
      <c r="Y28" s="291">
        <f t="shared" si="4"/>
        <v>14</v>
      </c>
      <c r="AB28" s="282" t="str">
        <f t="shared" si="5"/>
        <v/>
      </c>
      <c r="AC28" s="282" t="str">
        <f t="shared" si="6"/>
        <v/>
      </c>
      <c r="AD28" s="282" t="str">
        <f t="shared" si="7"/>
        <v/>
      </c>
      <c r="AE28" s="282">
        <f t="shared" si="8"/>
        <v>0</v>
      </c>
    </row>
    <row r="29" spans="1:31" ht="13.5" thickBot="1">
      <c r="B29" s="247">
        <v>15</v>
      </c>
      <c r="C29" s="200" t="s">
        <v>270</v>
      </c>
      <c r="D29" s="201" t="s">
        <v>248</v>
      </c>
      <c r="E29" s="418"/>
      <c r="F29" s="419"/>
      <c r="G29" s="419"/>
      <c r="H29" s="419"/>
      <c r="I29" s="419"/>
      <c r="J29" s="419"/>
      <c r="K29" s="420"/>
      <c r="L29" s="421" t="s">
        <v>195</v>
      </c>
      <c r="M29" s="422"/>
      <c r="N29" s="422"/>
      <c r="O29" s="422"/>
      <c r="P29" s="423"/>
      <c r="Q29" s="199" t="s">
        <v>9</v>
      </c>
      <c r="R29" s="198">
        <v>3</v>
      </c>
      <c r="U29">
        <v>90</v>
      </c>
      <c r="Y29" s="294">
        <f t="shared" si="4"/>
        <v>90</v>
      </c>
      <c r="AB29" s="282" t="str">
        <f t="shared" si="5"/>
        <v/>
      </c>
      <c r="AC29" s="282">
        <f t="shared" si="6"/>
        <v>0</v>
      </c>
      <c r="AD29" s="282" t="str">
        <f t="shared" si="7"/>
        <v/>
      </c>
      <c r="AE29" s="282" t="str">
        <f t="shared" si="8"/>
        <v/>
      </c>
    </row>
    <row r="30" spans="1:31">
      <c r="B30" s="440" t="s">
        <v>22</v>
      </c>
      <c r="C30" s="441"/>
      <c r="D30" s="442"/>
      <c r="E30" s="20">
        <f>SUM(E15:E29)</f>
        <v>12</v>
      </c>
      <c r="F30" s="44">
        <f>SUM(F15:F29)</f>
        <v>1</v>
      </c>
      <c r="G30" s="44">
        <f>SUM(G15:G29)</f>
        <v>10</v>
      </c>
      <c r="H30" s="44"/>
      <c r="I30" s="384">
        <f>SUM(I15:I29)</f>
        <v>389</v>
      </c>
      <c r="J30" s="443" t="s">
        <v>254</v>
      </c>
      <c r="K30" s="424">
        <f>SUM(K15:K29)-K21</f>
        <v>28</v>
      </c>
      <c r="L30" s="21">
        <f t="shared" ref="L30:P30" si="9">SUM(L15:L29)</f>
        <v>12</v>
      </c>
      <c r="M30" s="22">
        <f t="shared" si="9"/>
        <v>1</v>
      </c>
      <c r="N30" s="22">
        <f t="shared" si="9"/>
        <v>10</v>
      </c>
      <c r="O30" s="50"/>
      <c r="P30" s="384">
        <f t="shared" si="9"/>
        <v>314</v>
      </c>
      <c r="Q30" s="443" t="s">
        <v>124</v>
      </c>
      <c r="R30" s="455">
        <f>SUM(R15:R29)-R28</f>
        <v>28</v>
      </c>
    </row>
    <row r="31" spans="1:31" ht="13.5" thickBot="1">
      <c r="B31" s="396"/>
      <c r="C31" s="397"/>
      <c r="D31" s="398"/>
      <c r="E31" s="408">
        <f>SUM(E30:H30)</f>
        <v>23</v>
      </c>
      <c r="F31" s="409"/>
      <c r="G31" s="409"/>
      <c r="H31" s="410"/>
      <c r="I31" s="385"/>
      <c r="J31" s="444"/>
      <c r="K31" s="381"/>
      <c r="L31" s="408">
        <f>SUM(L30:O30)</f>
        <v>23</v>
      </c>
      <c r="M31" s="409"/>
      <c r="N31" s="409"/>
      <c r="O31" s="410"/>
      <c r="P31" s="385"/>
      <c r="Q31" s="444"/>
      <c r="R31" s="381"/>
    </row>
    <row r="32" spans="1:31" ht="13.5" thickBot="1">
      <c r="B32" s="14"/>
      <c r="C32" s="14"/>
      <c r="D32" s="14"/>
      <c r="E32" s="42"/>
      <c r="F32" s="42"/>
      <c r="G32" s="42"/>
      <c r="H32" s="42"/>
      <c r="I32" s="42"/>
      <c r="J32" s="43"/>
      <c r="K32" s="19"/>
      <c r="L32" s="42"/>
      <c r="M32" s="42"/>
      <c r="N32" s="42"/>
      <c r="O32" s="42"/>
      <c r="P32" s="42"/>
      <c r="Q32" s="43"/>
      <c r="R32" s="19"/>
    </row>
    <row r="33" spans="1:31" s="235" customFormat="1" ht="12.75" customHeight="1">
      <c r="A33" s="300"/>
      <c r="B33" s="425" t="s">
        <v>15</v>
      </c>
      <c r="C33" s="428" t="s">
        <v>13</v>
      </c>
      <c r="D33" s="399" t="s">
        <v>88</v>
      </c>
      <c r="E33" s="386" t="s">
        <v>27</v>
      </c>
      <c r="F33" s="387"/>
      <c r="G33" s="387"/>
      <c r="H33" s="387"/>
      <c r="I33" s="387"/>
      <c r="J33" s="387"/>
      <c r="K33" s="388"/>
      <c r="L33" s="386" t="s">
        <v>28</v>
      </c>
      <c r="M33" s="387"/>
      <c r="N33" s="387"/>
      <c r="O33" s="387"/>
      <c r="P33" s="387"/>
      <c r="Q33" s="387"/>
      <c r="R33" s="388"/>
    </row>
    <row r="34" spans="1:31" s="235" customFormat="1">
      <c r="A34" s="300"/>
      <c r="B34" s="426"/>
      <c r="C34" s="429"/>
      <c r="D34" s="400"/>
      <c r="E34" s="404" t="s">
        <v>9</v>
      </c>
      <c r="F34" s="402" t="s">
        <v>10</v>
      </c>
      <c r="G34" s="402" t="s">
        <v>11</v>
      </c>
      <c r="H34" s="436" t="s">
        <v>12</v>
      </c>
      <c r="I34" s="402" t="s">
        <v>38</v>
      </c>
      <c r="J34" s="445" t="s">
        <v>16</v>
      </c>
      <c r="K34" s="431" t="s">
        <v>17</v>
      </c>
      <c r="L34" s="404" t="s">
        <v>9</v>
      </c>
      <c r="M34" s="402" t="s">
        <v>10</v>
      </c>
      <c r="N34" s="402" t="s">
        <v>11</v>
      </c>
      <c r="O34" s="436" t="s">
        <v>12</v>
      </c>
      <c r="P34" s="402" t="s">
        <v>38</v>
      </c>
      <c r="Q34" s="445" t="s">
        <v>16</v>
      </c>
      <c r="R34" s="431" t="s">
        <v>17</v>
      </c>
    </row>
    <row r="35" spans="1:31" s="235" customFormat="1" ht="11.25" customHeight="1" thickBot="1">
      <c r="A35" s="300"/>
      <c r="B35" s="427"/>
      <c r="C35" s="430"/>
      <c r="D35" s="401"/>
      <c r="E35" s="405"/>
      <c r="F35" s="403"/>
      <c r="G35" s="403"/>
      <c r="H35" s="437"/>
      <c r="I35" s="403"/>
      <c r="J35" s="446"/>
      <c r="K35" s="432"/>
      <c r="L35" s="405"/>
      <c r="M35" s="403"/>
      <c r="N35" s="403"/>
      <c r="O35" s="437"/>
      <c r="P35" s="403"/>
      <c r="Q35" s="446"/>
      <c r="R35" s="432"/>
    </row>
    <row r="36" spans="1:31" s="235" customFormat="1" ht="12.75" customHeight="1">
      <c r="A36" s="300"/>
      <c r="B36" s="265">
        <v>16</v>
      </c>
      <c r="C36" s="269" t="s">
        <v>240</v>
      </c>
      <c r="D36" s="216" t="s">
        <v>249</v>
      </c>
      <c r="E36" s="448"/>
      <c r="F36" s="411">
        <v>1</v>
      </c>
      <c r="G36" s="411"/>
      <c r="H36" s="411"/>
      <c r="I36" s="413">
        <v>34</v>
      </c>
      <c r="J36" s="411" t="s">
        <v>9</v>
      </c>
      <c r="K36" s="416">
        <v>2</v>
      </c>
      <c r="L36" s="448"/>
      <c r="M36" s="411"/>
      <c r="N36" s="411"/>
      <c r="O36" s="411"/>
      <c r="P36" s="413"/>
      <c r="Q36" s="411"/>
      <c r="R36" s="416"/>
      <c r="T36" s="282" t="str">
        <f>IF(LEFT($D36,2)="DF",(SUM(E36:H36,L36:O36)*14),"")</f>
        <v/>
      </c>
      <c r="U36" s="282" t="str">
        <f t="shared" ref="U36" si="10">IF(LEFT($D36,2)="DD",(SUM(E36:H36,L36:O36)*14),"")</f>
        <v/>
      </c>
      <c r="V36" s="282" t="str">
        <f>IF(LEFT($D36,2)="DS",(SUM(E36:H36,L36:O36)*14),"")</f>
        <v/>
      </c>
      <c r="W36" s="282">
        <f t="shared" ref="W36" si="11">IF(LEFT($D36,2)="DC",(SUM(E36:H36,L36:O36)*14),"")</f>
        <v>14</v>
      </c>
      <c r="X36" s="282"/>
      <c r="Y36" s="291"/>
      <c r="Z36" s="291">
        <f>SUM(T36:Y36)</f>
        <v>14</v>
      </c>
      <c r="AB36" s="282" t="str">
        <f t="shared" ref="AB36" si="12">IF(LEFT($D36,2)="DF",(SUM(E36,L36)*14),"")</f>
        <v/>
      </c>
      <c r="AC36" s="282" t="str">
        <f t="shared" ref="AC36" si="13">IF(LEFT($D36,2)="DD",(SUM(E36,L36)*14),"")</f>
        <v/>
      </c>
      <c r="AD36" s="282" t="str">
        <f t="shared" ref="AD36" si="14">IF(LEFT($D36,2)="DS",(SUM(E36,L36)*14),"")</f>
        <v/>
      </c>
      <c r="AE36" s="282">
        <f t="shared" ref="AE36" si="15">IF(LEFT($D36,2)="DC",(SUM(E36,L36)*14),"")</f>
        <v>0</v>
      </c>
    </row>
    <row r="37" spans="1:31" s="235" customFormat="1" ht="12.75" customHeight="1" thickBot="1">
      <c r="A37" s="300"/>
      <c r="B37" s="270">
        <v>17</v>
      </c>
      <c r="C37" s="264" t="s">
        <v>241</v>
      </c>
      <c r="D37" s="271" t="s">
        <v>250</v>
      </c>
      <c r="E37" s="449"/>
      <c r="F37" s="412"/>
      <c r="G37" s="412"/>
      <c r="H37" s="412"/>
      <c r="I37" s="414"/>
      <c r="J37" s="412"/>
      <c r="K37" s="417"/>
      <c r="L37" s="449"/>
      <c r="M37" s="412"/>
      <c r="N37" s="412"/>
      <c r="O37" s="412"/>
      <c r="P37" s="414"/>
      <c r="Q37" s="412"/>
      <c r="R37" s="417"/>
      <c r="T37" s="282" t="str">
        <f t="shared" ref="T37:T39" si="16">IF(LEFT($D37,2)="DF",(SUM(E37:H37,L37:O37)*14),"")</f>
        <v/>
      </c>
      <c r="U37" s="282" t="str">
        <f t="shared" ref="U37:U39" si="17">IF(LEFT($D37,2)="DD",(SUM(E37:H37,L37:O37)*14),"")</f>
        <v/>
      </c>
      <c r="V37" s="282" t="str">
        <f t="shared" ref="V37:V39" si="18">IF(LEFT($D37,2)="DS",(SUM(E37:H37,L37:O37)*14),"")</f>
        <v/>
      </c>
      <c r="W37" s="282">
        <f t="shared" ref="W37:W39" si="19">IF(LEFT($D37,2)="DC",(SUM(E37:H37,L37:O37)*14),"")</f>
        <v>0</v>
      </c>
      <c r="X37" s="282"/>
      <c r="Y37" s="291"/>
      <c r="Z37" s="291">
        <f t="shared" ref="Z37:Z39" si="20">SUM(T37:Y37)</f>
        <v>0</v>
      </c>
      <c r="AB37" s="282" t="str">
        <f t="shared" ref="AB37:AB39" si="21">IF(LEFT($D37,2)="DF",(SUM(E37,L37)*14),"")</f>
        <v/>
      </c>
      <c r="AC37" s="282" t="str">
        <f t="shared" ref="AC37:AC39" si="22">IF(LEFT($D37,2)="DD",(SUM(E37,L37)*14),"")</f>
        <v/>
      </c>
      <c r="AD37" s="282" t="str">
        <f t="shared" ref="AD37:AD39" si="23">IF(LEFT($D37,2)="DS",(SUM(E37,L37)*14),"")</f>
        <v/>
      </c>
      <c r="AE37" s="282">
        <f t="shared" ref="AE37:AE39" si="24">IF(LEFT($D37,2)="DC",(SUM(E37,L37)*14),"")</f>
        <v>0</v>
      </c>
    </row>
    <row r="38" spans="1:31" s="235" customFormat="1" ht="12.75" customHeight="1">
      <c r="A38" s="300"/>
      <c r="B38" s="242">
        <v>18</v>
      </c>
      <c r="C38" s="269" t="s">
        <v>242</v>
      </c>
      <c r="D38" s="216" t="s">
        <v>251</v>
      </c>
      <c r="E38" s="448"/>
      <c r="F38" s="411"/>
      <c r="G38" s="411"/>
      <c r="H38" s="411"/>
      <c r="I38" s="413"/>
      <c r="J38" s="411"/>
      <c r="K38" s="416"/>
      <c r="L38" s="448"/>
      <c r="M38" s="411">
        <v>1</v>
      </c>
      <c r="N38" s="411"/>
      <c r="O38" s="411"/>
      <c r="P38" s="413">
        <v>34</v>
      </c>
      <c r="Q38" s="411" t="s">
        <v>9</v>
      </c>
      <c r="R38" s="416">
        <v>2</v>
      </c>
      <c r="T38" s="282" t="str">
        <f t="shared" si="16"/>
        <v/>
      </c>
      <c r="U38" s="282" t="str">
        <f t="shared" si="17"/>
        <v/>
      </c>
      <c r="V38" s="282" t="str">
        <f t="shared" si="18"/>
        <v/>
      </c>
      <c r="W38" s="282">
        <f t="shared" si="19"/>
        <v>14</v>
      </c>
      <c r="X38" s="282"/>
      <c r="Y38" s="291"/>
      <c r="Z38" s="291">
        <f t="shared" si="20"/>
        <v>14</v>
      </c>
      <c r="AB38" s="282" t="str">
        <f t="shared" si="21"/>
        <v/>
      </c>
      <c r="AC38" s="282" t="str">
        <f t="shared" si="22"/>
        <v/>
      </c>
      <c r="AD38" s="282" t="str">
        <f t="shared" si="23"/>
        <v/>
      </c>
      <c r="AE38" s="282">
        <f t="shared" si="24"/>
        <v>0</v>
      </c>
    </row>
    <row r="39" spans="1:31" s="235" customFormat="1" ht="12.75" customHeight="1" thickBot="1">
      <c r="A39" s="300"/>
      <c r="B39" s="263">
        <v>19</v>
      </c>
      <c r="C39" s="264" t="s">
        <v>243</v>
      </c>
      <c r="D39" s="271" t="s">
        <v>252</v>
      </c>
      <c r="E39" s="449"/>
      <c r="F39" s="412"/>
      <c r="G39" s="412"/>
      <c r="H39" s="412"/>
      <c r="I39" s="414"/>
      <c r="J39" s="412"/>
      <c r="K39" s="417"/>
      <c r="L39" s="449"/>
      <c r="M39" s="412"/>
      <c r="N39" s="412"/>
      <c r="O39" s="412"/>
      <c r="P39" s="414"/>
      <c r="Q39" s="412"/>
      <c r="R39" s="417"/>
      <c r="T39" s="282" t="str">
        <f t="shared" si="16"/>
        <v/>
      </c>
      <c r="U39" s="282" t="str">
        <f t="shared" si="17"/>
        <v/>
      </c>
      <c r="V39" s="282" t="str">
        <f t="shared" si="18"/>
        <v/>
      </c>
      <c r="W39" s="282">
        <f t="shared" si="19"/>
        <v>0</v>
      </c>
      <c r="X39" s="282"/>
      <c r="Y39" s="291"/>
      <c r="Z39" s="291">
        <f t="shared" si="20"/>
        <v>0</v>
      </c>
      <c r="AB39" s="282" t="str">
        <f t="shared" si="21"/>
        <v/>
      </c>
      <c r="AC39" s="282" t="str">
        <f t="shared" si="22"/>
        <v/>
      </c>
      <c r="AD39" s="282" t="str">
        <f t="shared" si="23"/>
        <v/>
      </c>
      <c r="AE39" s="282">
        <f t="shared" si="24"/>
        <v>0</v>
      </c>
    </row>
    <row r="40" spans="1:31" s="235" customFormat="1" ht="12.75" customHeight="1">
      <c r="A40" s="300"/>
      <c r="B40" s="393" t="s">
        <v>23</v>
      </c>
      <c r="C40" s="394"/>
      <c r="D40" s="395"/>
      <c r="E40" s="16"/>
      <c r="F40" s="232">
        <f>SUM(F36:F39)</f>
        <v>1</v>
      </c>
      <c r="G40" s="232"/>
      <c r="H40" s="18"/>
      <c r="I40" s="384">
        <f>SUM(I36:I39)</f>
        <v>34</v>
      </c>
      <c r="J40" s="384" t="s">
        <v>85</v>
      </c>
      <c r="K40" s="380">
        <f t="shared" ref="K40:P40" si="25">SUM(K36:K39)</f>
        <v>2</v>
      </c>
      <c r="L40" s="16"/>
      <c r="M40" s="232">
        <f t="shared" si="25"/>
        <v>1</v>
      </c>
      <c r="N40" s="232"/>
      <c r="O40" s="18"/>
      <c r="P40" s="384">
        <f t="shared" si="25"/>
        <v>34</v>
      </c>
      <c r="Q40" s="384" t="s">
        <v>85</v>
      </c>
      <c r="R40" s="380">
        <f>SUM(R36:R39)</f>
        <v>2</v>
      </c>
      <c r="T40" s="273">
        <f>SUM(T15:T39)</f>
        <v>252</v>
      </c>
      <c r="U40" s="273">
        <f t="shared" ref="U40:Z40" si="26">SUM(U15:U39)</f>
        <v>412</v>
      </c>
      <c r="V40" s="273">
        <f t="shared" si="26"/>
        <v>42</v>
      </c>
      <c r="W40" s="273">
        <f t="shared" si="26"/>
        <v>56</v>
      </c>
      <c r="X40" s="273"/>
      <c r="Y40" s="273">
        <f t="shared" si="26"/>
        <v>734</v>
      </c>
      <c r="Z40" s="273">
        <f t="shared" si="26"/>
        <v>28</v>
      </c>
      <c r="AB40" s="273">
        <f>SUM(AB15:AB39)</f>
        <v>140</v>
      </c>
      <c r="AC40" s="273">
        <f t="shared" ref="AC40" si="27">SUM(AC15:AC39)</f>
        <v>168</v>
      </c>
      <c r="AD40" s="273">
        <f t="shared" ref="AD40" si="28">SUM(AD15:AD39)</f>
        <v>28</v>
      </c>
      <c r="AE40" s="273">
        <f t="shared" ref="AE40" si="29">SUM(AE15:AE39)</f>
        <v>0</v>
      </c>
    </row>
    <row r="41" spans="1:31" s="235" customFormat="1" ht="12.75" customHeight="1" thickBot="1">
      <c r="A41" s="300"/>
      <c r="B41" s="396"/>
      <c r="C41" s="397"/>
      <c r="D41" s="398"/>
      <c r="E41" s="408">
        <f>SUM(E40:H40)</f>
        <v>1</v>
      </c>
      <c r="F41" s="409"/>
      <c r="G41" s="409"/>
      <c r="H41" s="410"/>
      <c r="I41" s="385"/>
      <c r="J41" s="385"/>
      <c r="K41" s="381"/>
      <c r="L41" s="408">
        <f>SUM(L40:O40)</f>
        <v>1</v>
      </c>
      <c r="M41" s="409"/>
      <c r="N41" s="409"/>
      <c r="O41" s="410"/>
      <c r="P41" s="385"/>
      <c r="Q41" s="385"/>
      <c r="R41" s="381"/>
      <c r="Y41" s="295">
        <f>Y40-Y29</f>
        <v>644</v>
      </c>
    </row>
    <row r="42" spans="1:31" s="235" customFormat="1" ht="13.5" thickBot="1">
      <c r="A42" s="300"/>
      <c r="B42" s="233"/>
      <c r="C42" s="14"/>
      <c r="D42" s="1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31" s="235" customFormat="1" ht="12.75" customHeight="1">
      <c r="A43" s="300"/>
      <c r="B43" s="14"/>
      <c r="C43" s="25" t="s">
        <v>25</v>
      </c>
      <c r="D43" s="2"/>
      <c r="E43" s="20">
        <f>E30+E40</f>
        <v>12</v>
      </c>
      <c r="F43" s="232">
        <f t="shared" ref="F43:G43" si="30">F30+F40</f>
        <v>2</v>
      </c>
      <c r="G43" s="232">
        <f t="shared" si="30"/>
        <v>10</v>
      </c>
      <c r="H43" s="232"/>
      <c r="I43" s="389">
        <f>I30+I40</f>
        <v>423</v>
      </c>
      <c r="J43" s="391" t="s">
        <v>124</v>
      </c>
      <c r="K43" s="382">
        <f>K30+K40</f>
        <v>30</v>
      </c>
      <c r="L43" s="45">
        <f>L30+L40</f>
        <v>12</v>
      </c>
      <c r="M43" s="27">
        <f t="shared" ref="M43:N43" si="31">M30+M40</f>
        <v>2</v>
      </c>
      <c r="N43" s="27">
        <f t="shared" si="31"/>
        <v>10</v>
      </c>
      <c r="O43" s="27"/>
      <c r="P43" s="389">
        <f>P30+P40</f>
        <v>348</v>
      </c>
      <c r="Q43" s="443" t="s">
        <v>126</v>
      </c>
      <c r="R43" s="454">
        <f>R30+R40</f>
        <v>30</v>
      </c>
    </row>
    <row r="44" spans="1:31" s="235" customFormat="1" ht="12.75" customHeight="1" thickBot="1">
      <c r="A44" s="300"/>
      <c r="B44" s="14"/>
      <c r="C44" s="25"/>
      <c r="D44" s="2"/>
      <c r="E44" s="418">
        <f>SUM(E43:H43)</f>
        <v>24</v>
      </c>
      <c r="F44" s="419"/>
      <c r="G44" s="419"/>
      <c r="H44" s="419"/>
      <c r="I44" s="390"/>
      <c r="J44" s="392"/>
      <c r="K44" s="383"/>
      <c r="L44" s="451">
        <f>SUM(L43:O43)</f>
        <v>24</v>
      </c>
      <c r="M44" s="452"/>
      <c r="N44" s="452"/>
      <c r="O44" s="453"/>
      <c r="P44" s="390"/>
      <c r="Q44" s="444"/>
      <c r="R44" s="383"/>
    </row>
    <row r="45" spans="1:31" s="235" customFormat="1">
      <c r="A45" s="300"/>
      <c r="B45" s="14"/>
      <c r="C45" s="14"/>
      <c r="D45" s="1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31" ht="13.5" thickBot="1">
      <c r="B46" s="35"/>
      <c r="C46" s="14"/>
      <c r="D46" s="1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V46" s="276" t="s">
        <v>262</v>
      </c>
    </row>
    <row r="47" spans="1:31" ht="12.75" customHeight="1">
      <c r="B47" s="425" t="s">
        <v>15</v>
      </c>
      <c r="C47" s="428" t="s">
        <v>14</v>
      </c>
      <c r="D47" s="399" t="s">
        <v>208</v>
      </c>
      <c r="E47" s="386" t="s">
        <v>27</v>
      </c>
      <c r="F47" s="387"/>
      <c r="G47" s="387"/>
      <c r="H47" s="387"/>
      <c r="I47" s="387"/>
      <c r="J47" s="387"/>
      <c r="K47" s="388"/>
      <c r="L47" s="386" t="s">
        <v>28</v>
      </c>
      <c r="M47" s="387"/>
      <c r="N47" s="387"/>
      <c r="O47" s="387"/>
      <c r="P47" s="387"/>
      <c r="Q47" s="387"/>
      <c r="R47" s="388"/>
    </row>
    <row r="48" spans="1:31" s="1" customFormat="1" ht="11.25">
      <c r="B48" s="426"/>
      <c r="C48" s="429"/>
      <c r="D48" s="400"/>
      <c r="E48" s="404" t="s">
        <v>9</v>
      </c>
      <c r="F48" s="436" t="s">
        <v>10</v>
      </c>
      <c r="G48" s="402" t="s">
        <v>11</v>
      </c>
      <c r="H48" s="402" t="s">
        <v>12</v>
      </c>
      <c r="I48" s="402" t="s">
        <v>38</v>
      </c>
      <c r="J48" s="438" t="s">
        <v>16</v>
      </c>
      <c r="K48" s="431" t="s">
        <v>17</v>
      </c>
      <c r="L48" s="404" t="s">
        <v>9</v>
      </c>
      <c r="M48" s="402" t="s">
        <v>10</v>
      </c>
      <c r="N48" s="436" t="s">
        <v>11</v>
      </c>
      <c r="O48" s="402" t="s">
        <v>12</v>
      </c>
      <c r="P48" s="402" t="s">
        <v>38</v>
      </c>
      <c r="Q48" s="438" t="s">
        <v>16</v>
      </c>
      <c r="R48" s="431" t="s">
        <v>17</v>
      </c>
    </row>
    <row r="49" spans="2:31" ht="13.5" thickBot="1">
      <c r="B49" s="427"/>
      <c r="C49" s="430"/>
      <c r="D49" s="401"/>
      <c r="E49" s="405"/>
      <c r="F49" s="437"/>
      <c r="G49" s="403"/>
      <c r="H49" s="403"/>
      <c r="I49" s="403"/>
      <c r="J49" s="439"/>
      <c r="K49" s="432"/>
      <c r="L49" s="405"/>
      <c r="M49" s="403"/>
      <c r="N49" s="437"/>
      <c r="O49" s="403"/>
      <c r="P49" s="403"/>
      <c r="Q49" s="439"/>
      <c r="R49" s="432"/>
    </row>
    <row r="50" spans="2:31" s="1" customFormat="1" ht="16.5">
      <c r="B50" s="252">
        <v>20</v>
      </c>
      <c r="C50" s="311" t="s">
        <v>197</v>
      </c>
      <c r="D50" s="253" t="s">
        <v>253</v>
      </c>
      <c r="E50" s="316"/>
      <c r="F50" s="317"/>
      <c r="G50" s="317"/>
      <c r="H50" s="317"/>
      <c r="I50" s="317"/>
      <c r="J50" s="317"/>
      <c r="K50" s="318"/>
      <c r="L50" s="319">
        <v>1</v>
      </c>
      <c r="M50" s="317">
        <v>1</v>
      </c>
      <c r="N50" s="317"/>
      <c r="O50" s="317"/>
      <c r="P50" s="317">
        <v>45</v>
      </c>
      <c r="Q50" s="317" t="s">
        <v>9</v>
      </c>
      <c r="R50" s="320">
        <v>3</v>
      </c>
      <c r="S50" s="2"/>
      <c r="T50" s="2"/>
      <c r="U50" s="2"/>
    </row>
    <row r="51" spans="2:31" s="1" customFormat="1" ht="11.25">
      <c r="B51" s="240">
        <v>21</v>
      </c>
      <c r="C51" s="314" t="s">
        <v>218</v>
      </c>
      <c r="D51" s="254" t="s">
        <v>285</v>
      </c>
      <c r="E51" s="321">
        <v>2</v>
      </c>
      <c r="F51" s="322">
        <v>2</v>
      </c>
      <c r="G51" s="322"/>
      <c r="H51" s="322"/>
      <c r="I51" s="323">
        <v>67</v>
      </c>
      <c r="J51" s="322" t="s">
        <v>75</v>
      </c>
      <c r="K51" s="324">
        <v>5</v>
      </c>
      <c r="L51" s="325"/>
      <c r="M51" s="239"/>
      <c r="N51" s="239"/>
      <c r="O51" s="239"/>
      <c r="P51" s="239"/>
      <c r="Q51" s="239"/>
      <c r="R51" s="326"/>
      <c r="S51" s="2"/>
      <c r="T51" s="2"/>
      <c r="U51" s="2"/>
    </row>
    <row r="52" spans="2:31" s="1" customFormat="1" ht="12" thickBot="1">
      <c r="B52" s="255">
        <v>22</v>
      </c>
      <c r="C52" s="315" t="s">
        <v>284</v>
      </c>
      <c r="D52" s="256" t="s">
        <v>286</v>
      </c>
      <c r="E52" s="327"/>
      <c r="F52" s="328"/>
      <c r="G52" s="328"/>
      <c r="H52" s="328"/>
      <c r="I52" s="328"/>
      <c r="J52" s="100"/>
      <c r="K52" s="329"/>
      <c r="L52" s="330">
        <v>2</v>
      </c>
      <c r="M52" s="331">
        <v>2</v>
      </c>
      <c r="N52" s="331"/>
      <c r="O52" s="331"/>
      <c r="P52" s="332">
        <v>67</v>
      </c>
      <c r="Q52" s="333" t="s">
        <v>75</v>
      </c>
      <c r="R52" s="198">
        <v>5</v>
      </c>
      <c r="S52" s="2"/>
      <c r="T52" s="2"/>
      <c r="U52" s="2"/>
    </row>
    <row r="53" spans="2:31">
      <c r="B53" s="440" t="s">
        <v>24</v>
      </c>
      <c r="C53" s="441"/>
      <c r="D53" s="442"/>
      <c r="E53" s="334">
        <f>SUM(E47:E52)</f>
        <v>2</v>
      </c>
      <c r="F53" s="335">
        <f>SUM(F47:F52)</f>
        <v>2</v>
      </c>
      <c r="G53" s="335"/>
      <c r="H53" s="335"/>
      <c r="I53" s="478">
        <f>SUM(I47:I52)</f>
        <v>67</v>
      </c>
      <c r="J53" s="478" t="s">
        <v>209</v>
      </c>
      <c r="K53" s="480">
        <f t="shared" ref="K53:P53" si="32">SUM(K47:K52)</f>
        <v>5</v>
      </c>
      <c r="L53" s="310">
        <f t="shared" si="32"/>
        <v>3</v>
      </c>
      <c r="M53" s="336">
        <f t="shared" si="32"/>
        <v>3</v>
      </c>
      <c r="N53" s="336"/>
      <c r="O53" s="336"/>
      <c r="P53" s="478">
        <f t="shared" si="32"/>
        <v>112</v>
      </c>
      <c r="Q53" s="478" t="s">
        <v>210</v>
      </c>
      <c r="R53" s="480">
        <f>SUM(R47:R52)</f>
        <v>8</v>
      </c>
    </row>
    <row r="54" spans="2:31" ht="13.5" thickBot="1">
      <c r="B54" s="396"/>
      <c r="C54" s="397"/>
      <c r="D54" s="398"/>
      <c r="E54" s="408">
        <f>SUM(E53:H53)</f>
        <v>4</v>
      </c>
      <c r="F54" s="409"/>
      <c r="G54" s="409"/>
      <c r="H54" s="410"/>
      <c r="I54" s="479"/>
      <c r="J54" s="479"/>
      <c r="K54" s="481"/>
      <c r="L54" s="408">
        <f>SUM(L53:O53)</f>
        <v>6</v>
      </c>
      <c r="M54" s="409"/>
      <c r="N54" s="409"/>
      <c r="O54" s="410"/>
      <c r="P54" s="479"/>
      <c r="Q54" s="479"/>
      <c r="R54" s="481"/>
      <c r="T54" s="274">
        <f>(E54+L54)*14</f>
        <v>140</v>
      </c>
    </row>
    <row r="55" spans="2:31">
      <c r="B55" s="14"/>
      <c r="C55" s="207" t="s">
        <v>187</v>
      </c>
      <c r="D55" s="450" t="s">
        <v>185</v>
      </c>
      <c r="E55" s="450"/>
      <c r="F55" s="450"/>
      <c r="G55" s="450"/>
      <c r="H55" s="450"/>
      <c r="I55" s="450"/>
      <c r="J55" s="450"/>
      <c r="K55" s="450"/>
      <c r="L55" s="205"/>
      <c r="M55" s="205"/>
      <c r="N55" s="205"/>
      <c r="O55" s="205"/>
      <c r="P55" s="205"/>
      <c r="Q55" s="205"/>
      <c r="R55" s="205"/>
    </row>
    <row r="56" spans="2:31">
      <c r="B56" s="14"/>
      <c r="C56" s="204" t="s">
        <v>194</v>
      </c>
      <c r="D56" s="208"/>
      <c r="E56" s="209"/>
      <c r="F56" s="209"/>
      <c r="G56" s="209"/>
      <c r="H56" s="209"/>
      <c r="I56" s="209"/>
      <c r="J56" s="209"/>
      <c r="K56" s="209"/>
      <c r="L56" s="203"/>
      <c r="M56" s="203"/>
      <c r="N56" s="203"/>
      <c r="O56" s="203"/>
      <c r="P56" s="203"/>
      <c r="Q56" s="203"/>
      <c r="R56" s="203"/>
    </row>
    <row r="57" spans="2:31">
      <c r="B57" s="34"/>
      <c r="C57" s="23"/>
      <c r="D57" s="2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U57" s="52"/>
      <c r="V57" s="52"/>
      <c r="W57" s="52"/>
      <c r="X57" s="52"/>
      <c r="Y57" s="52"/>
      <c r="Z57" s="51"/>
    </row>
    <row r="58" spans="2:31" s="102" customFormat="1">
      <c r="B58" s="379" t="s">
        <v>72</v>
      </c>
      <c r="C58" s="379"/>
      <c r="D58" s="379"/>
      <c r="E58" s="379" t="s">
        <v>73</v>
      </c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101"/>
      <c r="U58"/>
      <c r="V58"/>
      <c r="W58"/>
      <c r="Y58"/>
      <c r="Z58"/>
      <c r="AA58"/>
      <c r="AC58"/>
      <c r="AD58"/>
      <c r="AE58"/>
    </row>
    <row r="59" spans="2:31">
      <c r="B59" s="103"/>
      <c r="C59" s="103"/>
      <c r="D59" s="103"/>
      <c r="E59" s="103"/>
      <c r="F59" s="103"/>
      <c r="G59" s="103"/>
      <c r="H59" s="103"/>
      <c r="I59" s="103"/>
      <c r="J59" s="103"/>
      <c r="K59" s="104"/>
      <c r="L59" s="104"/>
      <c r="M59" s="105"/>
      <c r="N59" s="104"/>
      <c r="O59" s="104"/>
      <c r="P59" s="106"/>
      <c r="Q59" s="106"/>
      <c r="R59" s="106"/>
    </row>
    <row r="60" spans="2:31" s="110" customFormat="1">
      <c r="B60" s="107"/>
      <c r="C60" s="378" t="s">
        <v>321</v>
      </c>
      <c r="D60" s="378"/>
      <c r="E60" s="378" t="s">
        <v>323</v>
      </c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109"/>
      <c r="U60"/>
      <c r="V60"/>
      <c r="W60"/>
      <c r="Y60"/>
      <c r="Z60"/>
      <c r="AA60"/>
      <c r="AC60"/>
      <c r="AD60"/>
      <c r="AE60"/>
    </row>
    <row r="61" spans="2:31" s="110" customFormat="1">
      <c r="B61" s="107"/>
      <c r="C61" s="108"/>
      <c r="D61" s="108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109"/>
      <c r="U61"/>
      <c r="V61"/>
      <c r="W61"/>
      <c r="Y61"/>
      <c r="Z61"/>
      <c r="AA61"/>
      <c r="AC61"/>
      <c r="AD61"/>
      <c r="AE61"/>
    </row>
    <row r="62" spans="2:31">
      <c r="B62" s="104"/>
      <c r="C62" s="104"/>
      <c r="D62" s="111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</row>
    <row r="63" spans="2:31" s="102" customFormat="1">
      <c r="B63" s="379"/>
      <c r="C63" s="379"/>
      <c r="D63" s="379"/>
      <c r="E63" s="379" t="s">
        <v>86</v>
      </c>
      <c r="F63" s="379"/>
      <c r="G63" s="379"/>
      <c r="H63" s="379"/>
      <c r="I63" s="379"/>
      <c r="J63" s="379"/>
      <c r="K63" s="379"/>
      <c r="L63" s="379"/>
      <c r="M63" s="379"/>
      <c r="N63" s="379"/>
      <c r="O63" s="379"/>
      <c r="P63" s="379"/>
      <c r="Q63" s="379"/>
      <c r="R63" s="101"/>
      <c r="U63"/>
      <c r="V63"/>
      <c r="W63"/>
      <c r="Y63"/>
      <c r="Z63"/>
      <c r="AA63"/>
      <c r="AC63"/>
      <c r="AD63"/>
      <c r="AE63"/>
    </row>
    <row r="64" spans="2:31">
      <c r="B64" s="103"/>
      <c r="C64" s="103"/>
      <c r="D64" s="103"/>
      <c r="E64" s="103"/>
      <c r="F64" s="103"/>
      <c r="G64" s="103"/>
      <c r="H64" s="103"/>
      <c r="I64" s="103"/>
      <c r="J64" s="103"/>
      <c r="K64" s="104"/>
      <c r="L64" s="104"/>
      <c r="M64" s="105"/>
      <c r="N64" s="104"/>
      <c r="O64" s="104"/>
      <c r="P64" s="106"/>
      <c r="Q64" s="106"/>
      <c r="R64" s="106"/>
    </row>
    <row r="65" spans="2:31" s="110" customFormat="1">
      <c r="B65" s="107"/>
      <c r="C65" s="378"/>
      <c r="D65" s="378"/>
      <c r="E65" s="378" t="s">
        <v>202</v>
      </c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109"/>
      <c r="U65"/>
      <c r="V65"/>
      <c r="W65"/>
      <c r="Y65"/>
      <c r="Z65"/>
      <c r="AA65"/>
      <c r="AC65"/>
      <c r="AD65"/>
      <c r="AE65"/>
    </row>
    <row r="66" spans="2:31" s="110" customFormat="1">
      <c r="B66" s="107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9"/>
      <c r="U66"/>
      <c r="V66"/>
      <c r="W66"/>
      <c r="Y66"/>
      <c r="Z66"/>
      <c r="AA66"/>
      <c r="AC66"/>
      <c r="AD66"/>
      <c r="AE66"/>
    </row>
    <row r="67" spans="2:31">
      <c r="B67" s="104"/>
      <c r="C67" s="104"/>
      <c r="D67" s="111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</row>
    <row r="68" spans="2:31" s="102" customFormat="1">
      <c r="B68" s="379"/>
      <c r="C68" s="379"/>
      <c r="D68" s="379"/>
      <c r="E68" s="379" t="s">
        <v>87</v>
      </c>
      <c r="F68" s="379"/>
      <c r="G68" s="379"/>
      <c r="H68" s="379"/>
      <c r="I68" s="379"/>
      <c r="J68" s="379"/>
      <c r="K68" s="379"/>
      <c r="L68" s="379"/>
      <c r="M68" s="379"/>
      <c r="N68" s="379"/>
      <c r="O68" s="379"/>
      <c r="P68" s="379"/>
      <c r="Q68" s="379"/>
      <c r="R68" s="101"/>
      <c r="U68"/>
      <c r="V68"/>
      <c r="W68"/>
      <c r="Y68"/>
      <c r="Z68"/>
      <c r="AA68"/>
      <c r="AC68"/>
      <c r="AD68"/>
      <c r="AE68"/>
    </row>
    <row r="69" spans="2:31">
      <c r="B69" s="103"/>
      <c r="C69" s="103"/>
      <c r="D69" s="103"/>
      <c r="E69" s="103"/>
      <c r="F69" s="103"/>
      <c r="G69" s="103"/>
      <c r="H69" s="103"/>
      <c r="I69" s="103"/>
      <c r="J69" s="103"/>
      <c r="K69" s="104"/>
      <c r="L69" s="104"/>
      <c r="M69" s="105"/>
      <c r="N69" s="104"/>
      <c r="O69" s="104"/>
      <c r="P69" s="106"/>
      <c r="Q69" s="106"/>
      <c r="R69" s="106"/>
    </row>
    <row r="70" spans="2:31" s="110" customFormat="1">
      <c r="B70" s="107"/>
      <c r="C70" s="378"/>
      <c r="D70" s="378"/>
      <c r="E70" s="378" t="s">
        <v>74</v>
      </c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109"/>
      <c r="U70"/>
      <c r="V70"/>
      <c r="W70"/>
      <c r="Y70"/>
      <c r="Z70"/>
      <c r="AA70"/>
      <c r="AC70"/>
      <c r="AD70"/>
      <c r="AE70"/>
    </row>
  </sheetData>
  <mergeCells count="145">
    <mergeCell ref="B1:F1"/>
    <mergeCell ref="B12:B14"/>
    <mergeCell ref="C12:C14"/>
    <mergeCell ref="D12:D14"/>
    <mergeCell ref="E12:K12"/>
    <mergeCell ref="B11:R11"/>
    <mergeCell ref="B2:D2"/>
    <mergeCell ref="R13:R14"/>
    <mergeCell ref="K30:K31"/>
    <mergeCell ref="R30:R31"/>
    <mergeCell ref="M13:M14"/>
    <mergeCell ref="N13:N14"/>
    <mergeCell ref="L12:R12"/>
    <mergeCell ref="O13:O14"/>
    <mergeCell ref="P13:P14"/>
    <mergeCell ref="B3:N3"/>
    <mergeCell ref="B5:H5"/>
    <mergeCell ref="B6:H6"/>
    <mergeCell ref="D47:D49"/>
    <mergeCell ref="E44:H44"/>
    <mergeCell ref="J43:J44"/>
    <mergeCell ref="K43:K44"/>
    <mergeCell ref="H48:H49"/>
    <mergeCell ref="P43:P44"/>
    <mergeCell ref="G48:G49"/>
    <mergeCell ref="J53:J54"/>
    <mergeCell ref="I53:I54"/>
    <mergeCell ref="E47:K47"/>
    <mergeCell ref="I48:I49"/>
    <mergeCell ref="J48:J49"/>
    <mergeCell ref="K48:K49"/>
    <mergeCell ref="E48:E49"/>
    <mergeCell ref="F48:F49"/>
    <mergeCell ref="O38:O39"/>
    <mergeCell ref="P38:P39"/>
    <mergeCell ref="Q43:Q44"/>
    <mergeCell ref="L44:O44"/>
    <mergeCell ref="I43:I44"/>
    <mergeCell ref="M34:M35"/>
    <mergeCell ref="R38:R39"/>
    <mergeCell ref="E36:E37"/>
    <mergeCell ref="J38:J39"/>
    <mergeCell ref="K38:K39"/>
    <mergeCell ref="Q38:Q39"/>
    <mergeCell ref="J40:J41"/>
    <mergeCell ref="K40:K41"/>
    <mergeCell ref="G36:G37"/>
    <mergeCell ref="H36:H37"/>
    <mergeCell ref="E38:E39"/>
    <mergeCell ref="F38:F39"/>
    <mergeCell ref="G38:G39"/>
    <mergeCell ref="H38:H39"/>
    <mergeCell ref="I38:I39"/>
    <mergeCell ref="J36:J37"/>
    <mergeCell ref="K36:K37"/>
    <mergeCell ref="L36:L37"/>
    <mergeCell ref="B47:B49"/>
    <mergeCell ref="C47:C49"/>
    <mergeCell ref="B7:H7"/>
    <mergeCell ref="B8:H8"/>
    <mergeCell ref="B9:H9"/>
    <mergeCell ref="F13:F14"/>
    <mergeCell ref="G13:G14"/>
    <mergeCell ref="B30:D31"/>
    <mergeCell ref="B33:B35"/>
    <mergeCell ref="C33:C35"/>
    <mergeCell ref="D33:D35"/>
    <mergeCell ref="E33:K33"/>
    <mergeCell ref="I34:I35"/>
    <mergeCell ref="J34:J35"/>
    <mergeCell ref="K34:K35"/>
    <mergeCell ref="I13:I14"/>
    <mergeCell ref="J13:J14"/>
    <mergeCell ref="K13:K14"/>
    <mergeCell ref="H13:H14"/>
    <mergeCell ref="J30:J31"/>
    <mergeCell ref="F34:F35"/>
    <mergeCell ref="G34:G35"/>
    <mergeCell ref="H34:H35"/>
    <mergeCell ref="F36:F37"/>
    <mergeCell ref="L33:R33"/>
    <mergeCell ref="M48:M49"/>
    <mergeCell ref="R48:R49"/>
    <mergeCell ref="N48:N49"/>
    <mergeCell ref="L48:L49"/>
    <mergeCell ref="O48:O49"/>
    <mergeCell ref="P48:P49"/>
    <mergeCell ref="Q48:Q49"/>
    <mergeCell ref="K53:K54"/>
    <mergeCell ref="Q53:Q54"/>
    <mergeCell ref="L47:R47"/>
    <mergeCell ref="R43:R44"/>
    <mergeCell ref="M38:M39"/>
    <mergeCell ref="L38:L39"/>
    <mergeCell ref="O34:O35"/>
    <mergeCell ref="P34:P35"/>
    <mergeCell ref="Q34:Q35"/>
    <mergeCell ref="R34:R35"/>
    <mergeCell ref="R53:R54"/>
    <mergeCell ref="P40:P41"/>
    <mergeCell ref="Q40:Q41"/>
    <mergeCell ref="R40:R41"/>
    <mergeCell ref="L41:O41"/>
    <mergeCell ref="N38:N39"/>
    <mergeCell ref="C70:D70"/>
    <mergeCell ref="E70:Q70"/>
    <mergeCell ref="B58:D58"/>
    <mergeCell ref="E58:Q58"/>
    <mergeCell ref="P53:P54"/>
    <mergeCell ref="L54:O54"/>
    <mergeCell ref="C60:D60"/>
    <mergeCell ref="E60:Q60"/>
    <mergeCell ref="B63:D63"/>
    <mergeCell ref="E63:Q63"/>
    <mergeCell ref="D55:K55"/>
    <mergeCell ref="C65:D65"/>
    <mergeCell ref="E65:Q65"/>
    <mergeCell ref="E54:H54"/>
    <mergeCell ref="B68:D68"/>
    <mergeCell ref="E68:Q68"/>
    <mergeCell ref="B53:D54"/>
    <mergeCell ref="B40:D41"/>
    <mergeCell ref="I40:I41"/>
    <mergeCell ref="E41:H41"/>
    <mergeCell ref="AB13:AE13"/>
    <mergeCell ref="M36:M37"/>
    <mergeCell ref="N36:N37"/>
    <mergeCell ref="O36:O37"/>
    <mergeCell ref="P36:P37"/>
    <mergeCell ref="Q36:Q37"/>
    <mergeCell ref="R36:R37"/>
    <mergeCell ref="E29:K29"/>
    <mergeCell ref="L29:P29"/>
    <mergeCell ref="L13:L14"/>
    <mergeCell ref="Q13:Q14"/>
    <mergeCell ref="E13:E14"/>
    <mergeCell ref="I30:I31"/>
    <mergeCell ref="P30:P31"/>
    <mergeCell ref="E31:H31"/>
    <mergeCell ref="L31:O31"/>
    <mergeCell ref="Q30:Q31"/>
    <mergeCell ref="N34:N35"/>
    <mergeCell ref="L34:L35"/>
    <mergeCell ref="E34:E35"/>
    <mergeCell ref="I36:I37"/>
  </mergeCells>
  <phoneticPr fontId="13" type="noConversion"/>
  <printOptions horizontalCentered="1"/>
  <pageMargins left="0.39370078740157483" right="0.39370078740157483" top="0.47244094488188981" bottom="0.47244094488188981" header="0.51181102362204722" footer="0.51181102362204722"/>
  <pageSetup paperSize="9" scale="83" orientation="portrait" r:id="rId1"/>
  <headerFooter alignWithMargins="0">
    <oddFooter>&amp;R3/7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7"/>
  <sheetViews>
    <sheetView topLeftCell="A22" zoomScaleNormal="100" workbookViewId="0">
      <selection activeCell="AI51" sqref="AI51"/>
    </sheetView>
  </sheetViews>
  <sheetFormatPr defaultRowHeight="12.75"/>
  <cols>
    <col min="1" max="1" width="9.140625" style="300"/>
    <col min="2" max="2" width="3.28515625" customWidth="1"/>
    <col min="3" max="3" width="33.140625" customWidth="1"/>
    <col min="4" max="4" width="12.42578125" style="3" customWidth="1"/>
    <col min="5" max="7" width="2.42578125" customWidth="1"/>
    <col min="8" max="8" width="2.140625" customWidth="1"/>
    <col min="9" max="9" width="3.85546875" customWidth="1"/>
    <col min="10" max="10" width="6.42578125" customWidth="1"/>
    <col min="11" max="11" width="5" customWidth="1"/>
    <col min="12" max="12" width="2.7109375" customWidth="1"/>
    <col min="13" max="14" width="2.42578125" customWidth="1"/>
    <col min="15" max="15" width="2.7109375" customWidth="1"/>
    <col min="16" max="16" width="4.42578125" customWidth="1"/>
    <col min="17" max="17" width="6.42578125" customWidth="1"/>
    <col min="18" max="18" width="5" customWidth="1"/>
    <col min="19" max="19" width="9.140625" customWidth="1"/>
    <col min="20" max="24" width="9.140625" hidden="1" customWidth="1"/>
    <col min="25" max="25" width="10.7109375" hidden="1" customWidth="1"/>
    <col min="26" max="31" width="9.140625" hidden="1" customWidth="1"/>
  </cols>
  <sheetData>
    <row r="1" spans="2:59" s="61" customFormat="1">
      <c r="B1" s="406" t="s">
        <v>281</v>
      </c>
      <c r="C1" s="406"/>
      <c r="D1" s="406"/>
      <c r="E1" s="406"/>
      <c r="F1" s="406"/>
      <c r="G1" s="77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59" s="61" customFormat="1">
      <c r="B2" s="415" t="s">
        <v>64</v>
      </c>
      <c r="C2" s="415"/>
      <c r="D2" s="415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2:59" s="61" customFormat="1" ht="35.1" customHeight="1">
      <c r="B3" s="407" t="s">
        <v>21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79"/>
      <c r="P3" s="79"/>
      <c r="Q3" s="79"/>
      <c r="R3" s="79"/>
      <c r="S3" s="79"/>
      <c r="T3" s="80"/>
    </row>
    <row r="4" spans="2:59" s="61" customFormat="1">
      <c r="B4" s="78"/>
      <c r="C4" s="78"/>
      <c r="D4" s="81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70"/>
      <c r="U4" s="70"/>
    </row>
    <row r="5" spans="2:59" s="61" customFormat="1">
      <c r="B5" s="374" t="s">
        <v>66</v>
      </c>
      <c r="C5" s="374"/>
      <c r="D5" s="374"/>
      <c r="E5" s="374"/>
      <c r="F5" s="374"/>
      <c r="G5" s="374"/>
      <c r="H5" s="374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3"/>
      <c r="U5" s="70"/>
    </row>
    <row r="6" spans="2:59" s="61" customFormat="1">
      <c r="B6" s="374" t="s">
        <v>67</v>
      </c>
      <c r="C6" s="374"/>
      <c r="D6" s="374"/>
      <c r="E6" s="374"/>
      <c r="F6" s="374"/>
      <c r="G6" s="374"/>
      <c r="H6" s="374"/>
      <c r="I6" s="66"/>
      <c r="J6" s="66"/>
      <c r="K6" s="67"/>
      <c r="L6" s="67"/>
      <c r="M6" s="67"/>
      <c r="N6" s="66"/>
      <c r="O6" s="66"/>
      <c r="P6" s="66"/>
      <c r="Q6" s="66"/>
      <c r="R6" s="66"/>
      <c r="S6" s="66"/>
      <c r="T6" s="64"/>
      <c r="U6" s="64"/>
      <c r="V6" s="64"/>
      <c r="W6" s="64"/>
      <c r="X6" s="64"/>
      <c r="Y6" s="6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85"/>
      <c r="BE6" s="85"/>
      <c r="BF6" s="76"/>
      <c r="BG6" s="76"/>
    </row>
    <row r="7" spans="2:59" s="61" customFormat="1">
      <c r="B7" s="376" t="s">
        <v>65</v>
      </c>
      <c r="C7" s="376"/>
      <c r="D7" s="376"/>
      <c r="E7" s="376"/>
      <c r="F7" s="376"/>
      <c r="G7" s="376"/>
      <c r="H7" s="376"/>
      <c r="I7" s="68"/>
      <c r="J7" s="68"/>
      <c r="K7" s="68"/>
      <c r="L7" s="69"/>
      <c r="M7" s="69"/>
      <c r="N7" s="69"/>
      <c r="O7" s="69"/>
      <c r="P7" s="69"/>
      <c r="Q7" s="69"/>
      <c r="R7" s="69"/>
      <c r="S7" s="69"/>
      <c r="T7" s="70"/>
      <c r="U7" s="70"/>
    </row>
    <row r="8" spans="2:59" s="61" customFormat="1">
      <c r="B8" s="376" t="s">
        <v>68</v>
      </c>
      <c r="C8" s="376"/>
      <c r="D8" s="376"/>
      <c r="E8" s="376"/>
      <c r="F8" s="376"/>
      <c r="G8" s="376"/>
      <c r="H8" s="376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</row>
    <row r="9" spans="2:59" s="61" customFormat="1">
      <c r="B9" s="374" t="s">
        <v>322</v>
      </c>
      <c r="C9" s="374"/>
      <c r="D9" s="374"/>
      <c r="E9" s="374"/>
      <c r="F9" s="374"/>
      <c r="G9" s="374"/>
      <c r="H9" s="374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4"/>
      <c r="U9" s="64"/>
    </row>
    <row r="10" spans="2:59" s="61" customFormat="1">
      <c r="B10" s="65"/>
      <c r="C10" s="65"/>
      <c r="D10" s="65"/>
      <c r="E10" s="65"/>
      <c r="F10" s="65"/>
      <c r="G10" s="65"/>
      <c r="H10" s="65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4"/>
      <c r="U10" s="64"/>
    </row>
    <row r="11" spans="2:59" ht="18.75" customHeight="1" thickBot="1">
      <c r="B11" s="460" t="s">
        <v>62</v>
      </c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V11" s="4"/>
    </row>
    <row r="12" spans="2:59" ht="13.5" customHeight="1">
      <c r="B12" s="466" t="s">
        <v>15</v>
      </c>
      <c r="C12" s="469" t="s">
        <v>6</v>
      </c>
      <c r="D12" s="399" t="s">
        <v>88</v>
      </c>
      <c r="E12" s="472" t="s">
        <v>29</v>
      </c>
      <c r="F12" s="473"/>
      <c r="G12" s="473"/>
      <c r="H12" s="473"/>
      <c r="I12" s="473"/>
      <c r="J12" s="473"/>
      <c r="K12" s="474"/>
      <c r="L12" s="472" t="s">
        <v>30</v>
      </c>
      <c r="M12" s="473"/>
      <c r="N12" s="473"/>
      <c r="O12" s="473"/>
      <c r="P12" s="473"/>
      <c r="Q12" s="473"/>
      <c r="R12" s="474"/>
    </row>
    <row r="13" spans="2:59" ht="12.75" customHeight="1">
      <c r="B13" s="467"/>
      <c r="C13" s="470"/>
      <c r="D13" s="400"/>
      <c r="E13" s="463" t="s">
        <v>9</v>
      </c>
      <c r="F13" s="462" t="s">
        <v>10</v>
      </c>
      <c r="G13" s="462" t="s">
        <v>11</v>
      </c>
      <c r="H13" s="462" t="s">
        <v>12</v>
      </c>
      <c r="I13" s="462" t="s">
        <v>38</v>
      </c>
      <c r="J13" s="438" t="s">
        <v>16</v>
      </c>
      <c r="K13" s="461" t="s">
        <v>17</v>
      </c>
      <c r="L13" s="463" t="s">
        <v>9</v>
      </c>
      <c r="M13" s="462" t="s">
        <v>10</v>
      </c>
      <c r="N13" s="462" t="s">
        <v>11</v>
      </c>
      <c r="O13" s="462" t="s">
        <v>12</v>
      </c>
      <c r="P13" s="462" t="s">
        <v>38</v>
      </c>
      <c r="Q13" s="438" t="s">
        <v>16</v>
      </c>
      <c r="R13" s="461" t="s">
        <v>17</v>
      </c>
      <c r="AB13" s="476" t="s">
        <v>261</v>
      </c>
      <c r="AC13" s="477"/>
      <c r="AD13" s="477"/>
      <c r="AE13" s="477"/>
    </row>
    <row r="14" spans="2:59" ht="13.5" thickBot="1">
      <c r="B14" s="468"/>
      <c r="C14" s="471"/>
      <c r="D14" s="401"/>
      <c r="E14" s="464"/>
      <c r="F14" s="437"/>
      <c r="G14" s="465"/>
      <c r="H14" s="465"/>
      <c r="I14" s="465"/>
      <c r="J14" s="439"/>
      <c r="K14" s="432"/>
      <c r="L14" s="464"/>
      <c r="M14" s="465"/>
      <c r="N14" s="437"/>
      <c r="O14" s="465"/>
      <c r="P14" s="465"/>
      <c r="Q14" s="439"/>
      <c r="R14" s="432"/>
      <c r="T14" s="289" t="s">
        <v>255</v>
      </c>
      <c r="U14" s="289" t="s">
        <v>260</v>
      </c>
      <c r="V14" s="289" t="s">
        <v>256</v>
      </c>
      <c r="W14" s="289" t="s">
        <v>257</v>
      </c>
      <c r="X14" s="110"/>
      <c r="Y14" s="290" t="s">
        <v>258</v>
      </c>
      <c r="Z14" s="290" t="s">
        <v>259</v>
      </c>
      <c r="AB14" s="289" t="s">
        <v>255</v>
      </c>
      <c r="AC14" s="289" t="s">
        <v>260</v>
      </c>
      <c r="AD14" s="289" t="s">
        <v>256</v>
      </c>
      <c r="AE14" s="289" t="s">
        <v>257</v>
      </c>
    </row>
    <row r="15" spans="2:59">
      <c r="B15" s="16">
        <v>1</v>
      </c>
      <c r="C15" s="211" t="s">
        <v>111</v>
      </c>
      <c r="D15" s="216" t="s">
        <v>127</v>
      </c>
      <c r="E15" s="36">
        <v>2</v>
      </c>
      <c r="F15" s="36"/>
      <c r="G15" s="36">
        <v>2</v>
      </c>
      <c r="H15" s="36"/>
      <c r="I15" s="36">
        <v>67</v>
      </c>
      <c r="J15" s="36" t="s">
        <v>75</v>
      </c>
      <c r="K15" s="38">
        <v>5</v>
      </c>
      <c r="L15" s="12"/>
      <c r="M15" s="36"/>
      <c r="N15" s="36"/>
      <c r="O15" s="36"/>
      <c r="P15" s="36"/>
      <c r="Q15" s="36"/>
      <c r="R15" s="13"/>
      <c r="T15" s="282" t="str">
        <f>IF(LEFT($D15,2)="DF",(SUM(E15:H15,L15:O15)*14),"")</f>
        <v/>
      </c>
      <c r="U15" s="282">
        <f>IF(LEFT($D15,2)="DD",(SUM(E15:H15,L15:O15)*14),"")</f>
        <v>56</v>
      </c>
      <c r="V15" s="282" t="str">
        <f>IF(LEFT($D15,2)="DS",(SUM(E15:H15,L15:O15)*14),"")</f>
        <v/>
      </c>
      <c r="W15" s="282" t="str">
        <f>IF(LEFT($D15,2)="DC",(SUM(E15:H15,L15:O15)*14),"")</f>
        <v/>
      </c>
      <c r="X15" s="282"/>
      <c r="Y15" s="291">
        <f>SUM(T15:X15)</f>
        <v>56</v>
      </c>
      <c r="Z15" s="292"/>
      <c r="AB15" s="282" t="str">
        <f>IF(LEFT($D15,2)="DF",(SUM(E15,L15)*14),"")</f>
        <v/>
      </c>
      <c r="AC15" s="282">
        <f>IF(LEFT($D15,2)="DD",(SUM(E15,L15)*14),"")</f>
        <v>28</v>
      </c>
      <c r="AD15" s="282" t="str">
        <f>IF(LEFT($D15,2)="DS",(SUM(E15,L15)*14),"")</f>
        <v/>
      </c>
      <c r="AE15" s="282" t="str">
        <f>IF(LEFT($D15,2)="DC",(SUM(E15,L15)*14),"")</f>
        <v/>
      </c>
    </row>
    <row r="16" spans="2:59">
      <c r="B16" s="247">
        <v>2</v>
      </c>
      <c r="C16" s="344" t="s">
        <v>220</v>
      </c>
      <c r="D16" s="217" t="s">
        <v>219</v>
      </c>
      <c r="E16" s="7">
        <v>2</v>
      </c>
      <c r="F16" s="5"/>
      <c r="G16" s="5">
        <v>1</v>
      </c>
      <c r="H16" s="5"/>
      <c r="I16" s="5">
        <v>56</v>
      </c>
      <c r="J16" s="5" t="s">
        <v>9</v>
      </c>
      <c r="K16" s="9">
        <v>4</v>
      </c>
      <c r="L16" s="7"/>
      <c r="M16" s="10"/>
      <c r="N16" s="10"/>
      <c r="O16" s="10"/>
      <c r="P16" s="10"/>
      <c r="Q16" s="10"/>
      <c r="R16" s="9"/>
      <c r="T16" s="282" t="str">
        <f t="shared" ref="T16:T27" si="0">IF(LEFT($D16,2)="DF",(SUM(E16:H16,L16:O16)*14),"")</f>
        <v/>
      </c>
      <c r="U16" s="282">
        <f t="shared" ref="U16:U27" si="1">IF(LEFT($D16,2)="DD",(SUM(E16:H16,L16:O16)*14),"")</f>
        <v>42</v>
      </c>
      <c r="V16" s="282" t="str">
        <f t="shared" ref="V16:V27" si="2">IF(LEFT($D16,2)="DS",(SUM(E16:H16,L16:O16)*14),"")</f>
        <v/>
      </c>
      <c r="W16" s="282" t="str">
        <f t="shared" ref="W16:W27" si="3">IF(LEFT($D16,2)="DC",(SUM(E16:H16,L16:O16)*14),"")</f>
        <v/>
      </c>
      <c r="X16" s="282"/>
      <c r="Y16" s="291">
        <f t="shared" ref="Y16:Y28" si="4">SUM(T16:X16)</f>
        <v>42</v>
      </c>
      <c r="Z16" s="292"/>
      <c r="AB16" s="282" t="str">
        <f t="shared" ref="AB16:AB28" si="5">IF(LEFT($D16,2)="DF",(SUM(E16,L16)*14),"")</f>
        <v/>
      </c>
      <c r="AC16" s="282">
        <f t="shared" ref="AC16:AC28" si="6">IF(LEFT($D16,2)="DD",(SUM(E16,L16)*14),"")</f>
        <v>28</v>
      </c>
      <c r="AD16" s="282" t="str">
        <f t="shared" ref="AD16:AD28" si="7">IF(LEFT($D16,2)="DS",(SUM(E16,L16)*14),"")</f>
        <v/>
      </c>
      <c r="AE16" s="282" t="str">
        <f t="shared" ref="AE16:AE28" si="8">IF(LEFT($D16,2)="DC",(SUM(E16,L16)*14),"")</f>
        <v/>
      </c>
    </row>
    <row r="17" spans="2:31">
      <c r="B17" s="247">
        <v>3</v>
      </c>
      <c r="C17" s="350" t="s">
        <v>274</v>
      </c>
      <c r="D17" s="217" t="s">
        <v>128</v>
      </c>
      <c r="E17" s="7">
        <v>2</v>
      </c>
      <c r="F17" s="10"/>
      <c r="G17" s="10">
        <v>1</v>
      </c>
      <c r="H17" s="10"/>
      <c r="I17" s="10">
        <v>56</v>
      </c>
      <c r="J17" s="10" t="s">
        <v>75</v>
      </c>
      <c r="K17" s="9">
        <v>4</v>
      </c>
      <c r="L17" s="7"/>
      <c r="M17" s="10"/>
      <c r="N17" s="10"/>
      <c r="O17" s="10"/>
      <c r="P17" s="10"/>
      <c r="Q17" s="10"/>
      <c r="R17" s="9"/>
      <c r="T17" s="282" t="str">
        <f t="shared" si="0"/>
        <v/>
      </c>
      <c r="U17" s="282" t="str">
        <f t="shared" si="1"/>
        <v/>
      </c>
      <c r="V17" s="282">
        <f t="shared" si="2"/>
        <v>42</v>
      </c>
      <c r="W17" s="282" t="str">
        <f t="shared" si="3"/>
        <v/>
      </c>
      <c r="X17" s="282"/>
      <c r="Y17" s="291">
        <f t="shared" si="4"/>
        <v>42</v>
      </c>
      <c r="Z17" s="292"/>
      <c r="AB17" s="282" t="str">
        <f t="shared" si="5"/>
        <v/>
      </c>
      <c r="AC17" s="282" t="str">
        <f t="shared" si="6"/>
        <v/>
      </c>
      <c r="AD17" s="282">
        <f t="shared" si="7"/>
        <v>28</v>
      </c>
      <c r="AE17" s="282" t="str">
        <f t="shared" si="8"/>
        <v/>
      </c>
    </row>
    <row r="18" spans="2:31">
      <c r="B18" s="247">
        <v>4</v>
      </c>
      <c r="C18" s="213" t="s">
        <v>112</v>
      </c>
      <c r="D18" s="218" t="s">
        <v>129</v>
      </c>
      <c r="E18" s="29">
        <v>2</v>
      </c>
      <c r="F18" s="29"/>
      <c r="G18" s="29">
        <v>2</v>
      </c>
      <c r="H18" s="29"/>
      <c r="I18" s="29">
        <v>67</v>
      </c>
      <c r="J18" s="29" t="s">
        <v>75</v>
      </c>
      <c r="K18" s="41">
        <v>5</v>
      </c>
      <c r="L18" s="8"/>
      <c r="M18" s="29"/>
      <c r="N18" s="29"/>
      <c r="O18" s="29"/>
      <c r="P18" s="29"/>
      <c r="Q18" s="29"/>
      <c r="R18" s="11"/>
      <c r="T18" s="282" t="str">
        <f t="shared" si="0"/>
        <v/>
      </c>
      <c r="U18" s="282">
        <f t="shared" si="1"/>
        <v>56</v>
      </c>
      <c r="V18" s="282" t="str">
        <f t="shared" si="2"/>
        <v/>
      </c>
      <c r="W18" s="282" t="str">
        <f t="shared" si="3"/>
        <v/>
      </c>
      <c r="X18" s="282"/>
      <c r="Y18" s="291">
        <f t="shared" si="4"/>
        <v>56</v>
      </c>
      <c r="Z18" s="292"/>
      <c r="AB18" s="282" t="str">
        <f t="shared" si="5"/>
        <v/>
      </c>
      <c r="AC18" s="282">
        <f t="shared" si="6"/>
        <v>28</v>
      </c>
      <c r="AD18" s="282" t="str">
        <f t="shared" si="7"/>
        <v/>
      </c>
      <c r="AE18" s="282" t="str">
        <f t="shared" si="8"/>
        <v/>
      </c>
    </row>
    <row r="19" spans="2:31" s="15" customFormat="1">
      <c r="B19" s="247">
        <v>5</v>
      </c>
      <c r="C19" s="213" t="s">
        <v>113</v>
      </c>
      <c r="D19" s="219" t="s">
        <v>130</v>
      </c>
      <c r="E19" s="29">
        <v>2</v>
      </c>
      <c r="F19" s="29"/>
      <c r="G19" s="6">
        <v>1</v>
      </c>
      <c r="H19" s="6"/>
      <c r="I19" s="6">
        <v>56</v>
      </c>
      <c r="J19" s="6" t="s">
        <v>9</v>
      </c>
      <c r="K19" s="41">
        <v>4</v>
      </c>
      <c r="L19" s="40"/>
      <c r="M19" s="30"/>
      <c r="N19" s="30"/>
      <c r="O19" s="30"/>
      <c r="P19" s="30"/>
      <c r="Q19" s="30"/>
      <c r="R19" s="37"/>
      <c r="T19" s="282" t="str">
        <f t="shared" si="0"/>
        <v/>
      </c>
      <c r="U19" s="282">
        <f t="shared" si="1"/>
        <v>42</v>
      </c>
      <c r="V19" s="282" t="str">
        <f t="shared" si="2"/>
        <v/>
      </c>
      <c r="W19" s="282" t="str">
        <f t="shared" si="3"/>
        <v/>
      </c>
      <c r="X19" s="282"/>
      <c r="Y19" s="291">
        <f t="shared" si="4"/>
        <v>42</v>
      </c>
      <c r="Z19" s="292"/>
      <c r="AB19" s="282" t="str">
        <f t="shared" si="5"/>
        <v/>
      </c>
      <c r="AC19" s="282">
        <f t="shared" si="6"/>
        <v>28</v>
      </c>
      <c r="AD19" s="282" t="str">
        <f t="shared" si="7"/>
        <v/>
      </c>
      <c r="AE19" s="282" t="str">
        <f t="shared" si="8"/>
        <v/>
      </c>
    </row>
    <row r="20" spans="2:31">
      <c r="B20" s="247">
        <v>6</v>
      </c>
      <c r="C20" s="212" t="s">
        <v>114</v>
      </c>
      <c r="D20" s="217" t="s">
        <v>131</v>
      </c>
      <c r="E20" s="10">
        <v>2</v>
      </c>
      <c r="F20" s="10"/>
      <c r="G20" s="5">
        <v>1</v>
      </c>
      <c r="H20" s="5"/>
      <c r="I20" s="5">
        <v>56</v>
      </c>
      <c r="J20" s="5" t="s">
        <v>75</v>
      </c>
      <c r="K20" s="39">
        <v>4</v>
      </c>
      <c r="L20" s="7"/>
      <c r="M20" s="5"/>
      <c r="N20" s="5"/>
      <c r="O20" s="5"/>
      <c r="P20" s="5"/>
      <c r="Q20" s="5"/>
      <c r="R20" s="9"/>
      <c r="T20" s="282" t="str">
        <f t="shared" si="0"/>
        <v/>
      </c>
      <c r="U20" s="282">
        <f t="shared" si="1"/>
        <v>42</v>
      </c>
      <c r="V20" s="282" t="str">
        <f t="shared" si="2"/>
        <v/>
      </c>
      <c r="W20" s="282" t="str">
        <f t="shared" si="3"/>
        <v/>
      </c>
      <c r="X20" s="282"/>
      <c r="Y20" s="291">
        <f t="shared" si="4"/>
        <v>42</v>
      </c>
      <c r="Z20" s="292"/>
      <c r="AB20" s="282" t="str">
        <f t="shared" si="5"/>
        <v/>
      </c>
      <c r="AC20" s="282">
        <f t="shared" si="6"/>
        <v>28</v>
      </c>
      <c r="AD20" s="282" t="str">
        <f t="shared" si="7"/>
        <v/>
      </c>
      <c r="AE20" s="282" t="str">
        <f t="shared" si="8"/>
        <v/>
      </c>
    </row>
    <row r="21" spans="2:31">
      <c r="B21" s="247">
        <v>7</v>
      </c>
      <c r="C21" s="344" t="s">
        <v>121</v>
      </c>
      <c r="D21" s="257" t="s">
        <v>132</v>
      </c>
      <c r="E21" s="7">
        <v>2</v>
      </c>
      <c r="F21" s="5"/>
      <c r="G21" s="5"/>
      <c r="H21" s="5">
        <v>2</v>
      </c>
      <c r="I21" s="5">
        <v>42</v>
      </c>
      <c r="J21" s="5" t="s">
        <v>9</v>
      </c>
      <c r="K21" s="9">
        <v>4</v>
      </c>
      <c r="L21" s="7"/>
      <c r="M21" s="5"/>
      <c r="N21" s="5"/>
      <c r="O21" s="5"/>
      <c r="P21" s="5"/>
      <c r="Q21" s="5"/>
      <c r="R21" s="9"/>
      <c r="T21" s="282" t="str">
        <f t="shared" si="0"/>
        <v/>
      </c>
      <c r="U21" s="282" t="str">
        <f t="shared" si="1"/>
        <v/>
      </c>
      <c r="V21" s="282">
        <f t="shared" si="2"/>
        <v>56</v>
      </c>
      <c r="W21" s="282" t="str">
        <f t="shared" si="3"/>
        <v/>
      </c>
      <c r="X21" s="282"/>
      <c r="Y21" s="291">
        <f t="shared" si="4"/>
        <v>56</v>
      </c>
      <c r="Z21" s="292"/>
      <c r="AB21" s="282" t="str">
        <f t="shared" si="5"/>
        <v/>
      </c>
      <c r="AC21" s="282" t="str">
        <f t="shared" si="6"/>
        <v/>
      </c>
      <c r="AD21" s="282">
        <f t="shared" si="7"/>
        <v>28</v>
      </c>
      <c r="AE21" s="282" t="str">
        <f t="shared" si="8"/>
        <v/>
      </c>
    </row>
    <row r="22" spans="2:31">
      <c r="B22" s="247">
        <v>8</v>
      </c>
      <c r="C22" s="212" t="s">
        <v>117</v>
      </c>
      <c r="D22" s="217" t="s">
        <v>221</v>
      </c>
      <c r="E22" s="10"/>
      <c r="F22" s="10"/>
      <c r="G22" s="5"/>
      <c r="H22" s="5"/>
      <c r="I22" s="5"/>
      <c r="J22" s="5"/>
      <c r="K22" s="39"/>
      <c r="L22" s="7">
        <v>2</v>
      </c>
      <c r="M22" s="5"/>
      <c r="N22" s="5">
        <v>2</v>
      </c>
      <c r="O22" s="5"/>
      <c r="P22" s="5">
        <v>67</v>
      </c>
      <c r="Q22" s="5" t="s">
        <v>75</v>
      </c>
      <c r="R22" s="9">
        <v>5</v>
      </c>
      <c r="T22" s="282" t="str">
        <f t="shared" si="0"/>
        <v/>
      </c>
      <c r="U22" s="282">
        <f t="shared" si="1"/>
        <v>56</v>
      </c>
      <c r="V22" s="282" t="str">
        <f t="shared" si="2"/>
        <v/>
      </c>
      <c r="W22" s="282" t="str">
        <f t="shared" si="3"/>
        <v/>
      </c>
      <c r="X22" s="282"/>
      <c r="Y22" s="291">
        <f t="shared" si="4"/>
        <v>56</v>
      </c>
      <c r="Z22" s="292"/>
      <c r="AB22" s="282" t="str">
        <f t="shared" si="5"/>
        <v/>
      </c>
      <c r="AC22" s="282">
        <f t="shared" si="6"/>
        <v>28</v>
      </c>
      <c r="AD22" s="282" t="str">
        <f t="shared" si="7"/>
        <v/>
      </c>
      <c r="AE22" s="282" t="str">
        <f t="shared" si="8"/>
        <v/>
      </c>
    </row>
    <row r="23" spans="2:31">
      <c r="B23" s="247">
        <v>9</v>
      </c>
      <c r="C23" s="212" t="s">
        <v>118</v>
      </c>
      <c r="D23" s="217" t="s">
        <v>133</v>
      </c>
      <c r="E23" s="10"/>
      <c r="F23" s="10"/>
      <c r="G23" s="5"/>
      <c r="H23" s="5"/>
      <c r="I23" s="5"/>
      <c r="J23" s="5"/>
      <c r="K23" s="39"/>
      <c r="L23" s="7">
        <v>2</v>
      </c>
      <c r="M23" s="5"/>
      <c r="N23" s="5">
        <v>2</v>
      </c>
      <c r="O23" s="5"/>
      <c r="P23" s="5">
        <v>42</v>
      </c>
      <c r="Q23" s="5" t="s">
        <v>75</v>
      </c>
      <c r="R23" s="9">
        <v>4</v>
      </c>
      <c r="T23" s="282" t="str">
        <f t="shared" si="0"/>
        <v/>
      </c>
      <c r="U23" s="282">
        <f t="shared" si="1"/>
        <v>56</v>
      </c>
      <c r="V23" s="282" t="str">
        <f t="shared" si="2"/>
        <v/>
      </c>
      <c r="W23" s="282" t="str">
        <f t="shared" si="3"/>
        <v/>
      </c>
      <c r="X23" s="282"/>
      <c r="Y23" s="291">
        <f t="shared" si="4"/>
        <v>56</v>
      </c>
      <c r="Z23" s="292"/>
      <c r="AB23" s="282" t="str">
        <f t="shared" si="5"/>
        <v/>
      </c>
      <c r="AC23" s="282">
        <f t="shared" si="6"/>
        <v>28</v>
      </c>
      <c r="AD23" s="282" t="str">
        <f t="shared" si="7"/>
        <v/>
      </c>
      <c r="AE23" s="282" t="str">
        <f t="shared" si="8"/>
        <v/>
      </c>
    </row>
    <row r="24" spans="2:31">
      <c r="B24" s="247">
        <v>10</v>
      </c>
      <c r="C24" s="212" t="s">
        <v>119</v>
      </c>
      <c r="D24" s="217" t="s">
        <v>134</v>
      </c>
      <c r="E24" s="10"/>
      <c r="F24" s="10"/>
      <c r="G24" s="5"/>
      <c r="H24" s="5"/>
      <c r="I24" s="5"/>
      <c r="J24" s="5"/>
      <c r="K24" s="39"/>
      <c r="L24" s="7">
        <v>2</v>
      </c>
      <c r="M24" s="5"/>
      <c r="N24" s="5">
        <v>2</v>
      </c>
      <c r="O24" s="5"/>
      <c r="P24" s="5">
        <v>67</v>
      </c>
      <c r="Q24" s="5" t="s">
        <v>9</v>
      </c>
      <c r="R24" s="9">
        <v>5</v>
      </c>
      <c r="T24" s="282" t="str">
        <f t="shared" si="0"/>
        <v/>
      </c>
      <c r="U24" s="282">
        <f t="shared" si="1"/>
        <v>56</v>
      </c>
      <c r="V24" s="282" t="str">
        <f t="shared" si="2"/>
        <v/>
      </c>
      <c r="W24" s="282" t="str">
        <f t="shared" si="3"/>
        <v/>
      </c>
      <c r="X24" s="282"/>
      <c r="Y24" s="291">
        <f t="shared" si="4"/>
        <v>56</v>
      </c>
      <c r="Z24" s="292"/>
      <c r="AB24" s="282" t="str">
        <f t="shared" si="5"/>
        <v/>
      </c>
      <c r="AC24" s="282">
        <f t="shared" si="6"/>
        <v>28</v>
      </c>
      <c r="AD24" s="282" t="str">
        <f t="shared" si="7"/>
        <v/>
      </c>
      <c r="AE24" s="282" t="str">
        <f t="shared" si="8"/>
        <v/>
      </c>
    </row>
    <row r="25" spans="2:31">
      <c r="B25" s="247">
        <v>11</v>
      </c>
      <c r="C25" s="344" t="s">
        <v>275</v>
      </c>
      <c r="D25" s="217" t="s">
        <v>222</v>
      </c>
      <c r="E25" s="10"/>
      <c r="F25" s="10"/>
      <c r="G25" s="5"/>
      <c r="H25" s="5"/>
      <c r="I25" s="5"/>
      <c r="J25" s="5"/>
      <c r="K25" s="39"/>
      <c r="L25" s="7">
        <v>1</v>
      </c>
      <c r="M25" s="5"/>
      <c r="N25" s="5">
        <v>2</v>
      </c>
      <c r="O25" s="5"/>
      <c r="P25" s="5">
        <v>31</v>
      </c>
      <c r="Q25" s="5" t="s">
        <v>9</v>
      </c>
      <c r="R25" s="9">
        <v>3</v>
      </c>
      <c r="T25" s="282" t="str">
        <f t="shared" si="0"/>
        <v/>
      </c>
      <c r="U25" s="282" t="str">
        <f t="shared" si="1"/>
        <v/>
      </c>
      <c r="V25" s="282">
        <f t="shared" si="2"/>
        <v>42</v>
      </c>
      <c r="W25" s="282" t="str">
        <f t="shared" si="3"/>
        <v/>
      </c>
      <c r="X25" s="282"/>
      <c r="Y25" s="291">
        <f t="shared" si="4"/>
        <v>42</v>
      </c>
      <c r="Z25" s="292"/>
      <c r="AB25" s="282" t="str">
        <f t="shared" si="5"/>
        <v/>
      </c>
      <c r="AC25" s="282" t="str">
        <f t="shared" si="6"/>
        <v/>
      </c>
      <c r="AD25" s="282">
        <f t="shared" si="7"/>
        <v>14</v>
      </c>
      <c r="AE25" s="282" t="str">
        <f t="shared" si="8"/>
        <v/>
      </c>
    </row>
    <row r="26" spans="2:31">
      <c r="B26" s="247">
        <v>12</v>
      </c>
      <c r="C26" s="212" t="s">
        <v>122</v>
      </c>
      <c r="D26" s="217" t="s">
        <v>223</v>
      </c>
      <c r="E26" s="10"/>
      <c r="F26" s="10"/>
      <c r="G26" s="5"/>
      <c r="H26" s="5"/>
      <c r="I26" s="5"/>
      <c r="J26" s="5"/>
      <c r="K26" s="39"/>
      <c r="L26" s="7">
        <v>2</v>
      </c>
      <c r="M26" s="5"/>
      <c r="N26" s="5">
        <v>2</v>
      </c>
      <c r="O26" s="5"/>
      <c r="P26" s="5">
        <v>67</v>
      </c>
      <c r="Q26" s="5" t="s">
        <v>75</v>
      </c>
      <c r="R26" s="9">
        <v>5</v>
      </c>
      <c r="T26" s="282" t="str">
        <f t="shared" si="0"/>
        <v/>
      </c>
      <c r="U26" s="282">
        <f t="shared" si="1"/>
        <v>56</v>
      </c>
      <c r="V26" s="282" t="str">
        <f t="shared" si="2"/>
        <v/>
      </c>
      <c r="W26" s="282" t="str">
        <f t="shared" si="3"/>
        <v/>
      </c>
      <c r="X26" s="282"/>
      <c r="Y26" s="291">
        <f t="shared" si="4"/>
        <v>56</v>
      </c>
      <c r="Z26" s="292"/>
      <c r="AB26" s="282" t="str">
        <f t="shared" si="5"/>
        <v/>
      </c>
      <c r="AC26" s="282">
        <f t="shared" si="6"/>
        <v>28</v>
      </c>
      <c r="AD26" s="282" t="str">
        <f t="shared" si="7"/>
        <v/>
      </c>
      <c r="AE26" s="282" t="str">
        <f t="shared" si="8"/>
        <v/>
      </c>
    </row>
    <row r="27" spans="2:31">
      <c r="B27" s="247">
        <v>13</v>
      </c>
      <c r="C27" s="215" t="s">
        <v>123</v>
      </c>
      <c r="D27" s="217" t="s">
        <v>136</v>
      </c>
      <c r="E27" s="95"/>
      <c r="F27" s="95"/>
      <c r="G27" s="96"/>
      <c r="H27" s="96"/>
      <c r="I27" s="96"/>
      <c r="J27" s="96"/>
      <c r="K27" s="97"/>
      <c r="L27" s="98">
        <v>2</v>
      </c>
      <c r="M27" s="96"/>
      <c r="N27" s="96">
        <v>1</v>
      </c>
      <c r="O27" s="96"/>
      <c r="P27" s="96">
        <v>31</v>
      </c>
      <c r="Q27" s="96" t="s">
        <v>75</v>
      </c>
      <c r="R27" s="99">
        <v>3</v>
      </c>
      <c r="T27" s="282" t="str">
        <f t="shared" si="0"/>
        <v/>
      </c>
      <c r="U27" s="282" t="str">
        <f t="shared" si="1"/>
        <v/>
      </c>
      <c r="V27" s="282">
        <f t="shared" si="2"/>
        <v>42</v>
      </c>
      <c r="W27" s="282" t="str">
        <f t="shared" si="3"/>
        <v/>
      </c>
      <c r="X27" s="282"/>
      <c r="Y27" s="291">
        <f t="shared" si="4"/>
        <v>42</v>
      </c>
      <c r="Z27" s="292"/>
      <c r="AB27" s="282" t="str">
        <f t="shared" si="5"/>
        <v/>
      </c>
      <c r="AC27" s="282" t="str">
        <f t="shared" si="6"/>
        <v/>
      </c>
      <c r="AD27" s="282">
        <f t="shared" si="7"/>
        <v>28</v>
      </c>
      <c r="AE27" s="282" t="str">
        <f t="shared" si="8"/>
        <v/>
      </c>
    </row>
    <row r="28" spans="2:31" ht="13.5" thickBot="1">
      <c r="B28" s="247">
        <v>14</v>
      </c>
      <c r="C28" s="200" t="s">
        <v>271</v>
      </c>
      <c r="D28" s="201" t="s">
        <v>224</v>
      </c>
      <c r="E28" s="418"/>
      <c r="F28" s="419"/>
      <c r="G28" s="419"/>
      <c r="H28" s="419"/>
      <c r="I28" s="419"/>
      <c r="J28" s="419"/>
      <c r="K28" s="487"/>
      <c r="L28" s="421" t="s">
        <v>195</v>
      </c>
      <c r="M28" s="488"/>
      <c r="N28" s="488"/>
      <c r="O28" s="488"/>
      <c r="P28" s="489"/>
      <c r="Q28" s="199" t="s">
        <v>9</v>
      </c>
      <c r="R28" s="198">
        <v>3</v>
      </c>
      <c r="V28">
        <v>90</v>
      </c>
      <c r="Y28" s="294">
        <f t="shared" si="4"/>
        <v>90</v>
      </c>
      <c r="AB28" s="282" t="str">
        <f t="shared" si="5"/>
        <v/>
      </c>
      <c r="AC28" s="282" t="str">
        <f t="shared" si="6"/>
        <v/>
      </c>
      <c r="AD28" s="282">
        <f t="shared" si="7"/>
        <v>0</v>
      </c>
      <c r="AE28" s="282" t="str">
        <f t="shared" si="8"/>
        <v/>
      </c>
    </row>
    <row r="29" spans="2:31">
      <c r="B29" s="440" t="s">
        <v>22</v>
      </c>
      <c r="C29" s="441"/>
      <c r="D29" s="442"/>
      <c r="E29" s="20">
        <f>SUM(E15:E28)</f>
        <v>14</v>
      </c>
      <c r="F29" s="44"/>
      <c r="G29" s="44">
        <f>SUM(G15:G28)</f>
        <v>8</v>
      </c>
      <c r="H29" s="44">
        <f>SUM(H15:H28)</f>
        <v>2</v>
      </c>
      <c r="I29" s="384">
        <f>SUM(I15:I28)</f>
        <v>400</v>
      </c>
      <c r="J29" s="443" t="s">
        <v>125</v>
      </c>
      <c r="K29" s="424">
        <f t="shared" ref="K29:P29" si="9">SUM(K15:K28)</f>
        <v>30</v>
      </c>
      <c r="L29" s="21">
        <f t="shared" si="9"/>
        <v>11</v>
      </c>
      <c r="M29" s="22"/>
      <c r="N29" s="22">
        <f t="shared" si="9"/>
        <v>11</v>
      </c>
      <c r="O29" s="50"/>
      <c r="P29" s="384">
        <f t="shared" si="9"/>
        <v>305</v>
      </c>
      <c r="Q29" s="443" t="s">
        <v>125</v>
      </c>
      <c r="R29" s="455">
        <f>SUM(R15:R28)</f>
        <v>28</v>
      </c>
    </row>
    <row r="30" spans="2:31" ht="13.5" thickBot="1">
      <c r="B30" s="396"/>
      <c r="C30" s="397"/>
      <c r="D30" s="398"/>
      <c r="E30" s="408">
        <f>SUM(E29:H29)</f>
        <v>24</v>
      </c>
      <c r="F30" s="409"/>
      <c r="G30" s="409"/>
      <c r="H30" s="410"/>
      <c r="I30" s="385"/>
      <c r="J30" s="444"/>
      <c r="K30" s="381"/>
      <c r="L30" s="408">
        <f>SUM(L29:O29)</f>
        <v>22</v>
      </c>
      <c r="M30" s="409"/>
      <c r="N30" s="409"/>
      <c r="O30" s="410"/>
      <c r="P30" s="385"/>
      <c r="Q30" s="444"/>
      <c r="R30" s="381"/>
    </row>
    <row r="31" spans="2:31" ht="13.5" thickBot="1">
      <c r="B31" s="14"/>
      <c r="C31" s="14"/>
      <c r="D31" s="14"/>
      <c r="E31" s="42"/>
      <c r="F31" s="42"/>
      <c r="G31" s="42"/>
      <c r="H31" s="42"/>
      <c r="I31" s="42"/>
      <c r="J31" s="43"/>
      <c r="K31" s="19"/>
      <c r="L31" s="42"/>
      <c r="M31" s="42"/>
      <c r="N31" s="42"/>
      <c r="O31" s="42"/>
      <c r="P31" s="42"/>
      <c r="Q31" s="43"/>
      <c r="R31" s="19"/>
    </row>
    <row r="32" spans="2:31" ht="12.75" customHeight="1">
      <c r="B32" s="425" t="s">
        <v>15</v>
      </c>
      <c r="C32" s="428" t="s">
        <v>13</v>
      </c>
      <c r="D32" s="399" t="s">
        <v>88</v>
      </c>
      <c r="E32" s="386" t="s">
        <v>29</v>
      </c>
      <c r="F32" s="387"/>
      <c r="G32" s="387"/>
      <c r="H32" s="387"/>
      <c r="I32" s="387"/>
      <c r="J32" s="387"/>
      <c r="K32" s="388"/>
      <c r="L32" s="386" t="s">
        <v>30</v>
      </c>
      <c r="M32" s="387"/>
      <c r="N32" s="387"/>
      <c r="O32" s="387"/>
      <c r="P32" s="387"/>
      <c r="Q32" s="387"/>
      <c r="R32" s="388"/>
    </row>
    <row r="33" spans="2:31">
      <c r="B33" s="426"/>
      <c r="C33" s="429"/>
      <c r="D33" s="400"/>
      <c r="E33" s="404" t="s">
        <v>9</v>
      </c>
      <c r="F33" s="402" t="s">
        <v>10</v>
      </c>
      <c r="G33" s="402" t="s">
        <v>11</v>
      </c>
      <c r="H33" s="436" t="s">
        <v>12</v>
      </c>
      <c r="I33" s="402" t="s">
        <v>38</v>
      </c>
      <c r="J33" s="445" t="s">
        <v>16</v>
      </c>
      <c r="K33" s="431" t="s">
        <v>17</v>
      </c>
      <c r="L33" s="404" t="s">
        <v>9</v>
      </c>
      <c r="M33" s="402" t="s">
        <v>10</v>
      </c>
      <c r="N33" s="402" t="s">
        <v>11</v>
      </c>
      <c r="O33" s="436" t="s">
        <v>12</v>
      </c>
      <c r="P33" s="402" t="s">
        <v>38</v>
      </c>
      <c r="Q33" s="445" t="s">
        <v>16</v>
      </c>
      <c r="R33" s="431" t="s">
        <v>17</v>
      </c>
    </row>
    <row r="34" spans="2:31" ht="11.25" customHeight="1" thickBot="1">
      <c r="B34" s="427"/>
      <c r="C34" s="430"/>
      <c r="D34" s="401"/>
      <c r="E34" s="405"/>
      <c r="F34" s="403"/>
      <c r="G34" s="403"/>
      <c r="H34" s="437"/>
      <c r="I34" s="403"/>
      <c r="J34" s="446"/>
      <c r="K34" s="432"/>
      <c r="L34" s="405"/>
      <c r="M34" s="403"/>
      <c r="N34" s="403"/>
      <c r="O34" s="437"/>
      <c r="P34" s="403"/>
      <c r="Q34" s="446"/>
      <c r="R34" s="432"/>
    </row>
    <row r="35" spans="2:31" ht="12" customHeight="1">
      <c r="B35" s="260">
        <v>15</v>
      </c>
      <c r="C35" s="221" t="s">
        <v>144</v>
      </c>
      <c r="D35" s="223" t="s">
        <v>225</v>
      </c>
      <c r="E35" s="492"/>
      <c r="F35" s="485"/>
      <c r="G35" s="485"/>
      <c r="H35" s="485"/>
      <c r="I35" s="485"/>
      <c r="J35" s="485"/>
      <c r="K35" s="490"/>
      <c r="L35" s="492">
        <v>1</v>
      </c>
      <c r="M35" s="485">
        <v>1</v>
      </c>
      <c r="N35" s="485"/>
      <c r="O35" s="485"/>
      <c r="P35" s="485">
        <v>20</v>
      </c>
      <c r="Q35" s="485" t="s">
        <v>9</v>
      </c>
      <c r="R35" s="490">
        <v>2</v>
      </c>
      <c r="T35" s="282" t="str">
        <f>IF(LEFT($D35,2)="DF",(SUM(E35:H35,L35:O35)*14),"")</f>
        <v/>
      </c>
      <c r="U35" s="282" t="str">
        <f t="shared" ref="U35" si="10">IF(LEFT($D35,2)="DD",(SUM(E35:H35,L35:O35)*14),"")</f>
        <v/>
      </c>
      <c r="V35" s="282">
        <f>IF(LEFT($D35,2)="DS",(SUM(E35:H35,L35:O35)*14),"")</f>
        <v>28</v>
      </c>
      <c r="W35" s="282" t="str">
        <f t="shared" ref="W35" si="11">IF(LEFT($D35,2)="DC",(SUM(E35:H35,L35:O35)*14),"")</f>
        <v/>
      </c>
      <c r="X35" s="282"/>
      <c r="Y35" s="291"/>
      <c r="Z35" s="291">
        <f>SUM(T35:Y35)</f>
        <v>28</v>
      </c>
      <c r="AB35" s="282" t="str">
        <f t="shared" ref="AB35" si="12">IF(LEFT($D35,2)="DF",(SUM(E35,L35)*14),"")</f>
        <v/>
      </c>
      <c r="AC35" s="282" t="str">
        <f t="shared" ref="AC35" si="13">IF(LEFT($D35,2)="DD",(SUM(E35,L35)*14),"")</f>
        <v/>
      </c>
      <c r="AD35" s="282">
        <f t="shared" ref="AD35" si="14">IF(LEFT($D35,2)="DS",(SUM(E35,L35)*14),"")</f>
        <v>14</v>
      </c>
      <c r="AE35" s="282" t="str">
        <f t="shared" ref="AE35" si="15">IF(LEFT($D35,2)="DC",(SUM(E35,L35)*14),"")</f>
        <v/>
      </c>
    </row>
    <row r="36" spans="2:31" ht="12.75" customHeight="1" thickBot="1">
      <c r="B36" s="197">
        <v>16</v>
      </c>
      <c r="C36" s="351" t="s">
        <v>280</v>
      </c>
      <c r="D36" s="261" t="s">
        <v>226</v>
      </c>
      <c r="E36" s="493"/>
      <c r="F36" s="486"/>
      <c r="G36" s="486"/>
      <c r="H36" s="486"/>
      <c r="I36" s="486"/>
      <c r="J36" s="486"/>
      <c r="K36" s="491"/>
      <c r="L36" s="493"/>
      <c r="M36" s="486"/>
      <c r="N36" s="486"/>
      <c r="O36" s="486"/>
      <c r="P36" s="486"/>
      <c r="Q36" s="486"/>
      <c r="R36" s="491"/>
      <c r="T36" s="282" t="str">
        <f>IF(LEFT($D36,2)="DF",(SUM(E36:H36,L36:O36)*14),"")</f>
        <v/>
      </c>
      <c r="U36" s="282" t="str">
        <f t="shared" ref="U36" si="16">IF(LEFT($D36,2)="DD",(SUM(E36:H36,L36:O36)*14),"")</f>
        <v/>
      </c>
      <c r="V36" s="282">
        <f>IF(LEFT($D36,2)="DS",(SUM(E36:H36,L36:O36)*14),"")</f>
        <v>0</v>
      </c>
      <c r="W36" s="282" t="str">
        <f t="shared" ref="W36" si="17">IF(LEFT($D36,2)="DC",(SUM(E36:H36,L36:O36)*14),"")</f>
        <v/>
      </c>
      <c r="X36" s="282"/>
      <c r="Y36" s="291"/>
      <c r="Z36" s="291">
        <f>SUM(T36:Y36)</f>
        <v>0</v>
      </c>
      <c r="AB36" s="282" t="str">
        <f t="shared" ref="AB36" si="18">IF(LEFT($D36,2)="DF",(SUM(E36,L36)*14),"")</f>
        <v/>
      </c>
      <c r="AC36" s="282" t="str">
        <f t="shared" ref="AC36" si="19">IF(LEFT($D36,2)="DD",(SUM(E36,L36)*14),"")</f>
        <v/>
      </c>
      <c r="AD36" s="282">
        <f t="shared" ref="AD36" si="20">IF(LEFT($D36,2)="DS",(SUM(E36,L36)*14),"")</f>
        <v>0</v>
      </c>
      <c r="AE36" s="282" t="str">
        <f t="shared" ref="AE36" si="21">IF(LEFT($D36,2)="DC",(SUM(E36,L36)*14),"")</f>
        <v/>
      </c>
    </row>
    <row r="37" spans="2:31" ht="12.75" customHeight="1">
      <c r="B37" s="440" t="s">
        <v>23</v>
      </c>
      <c r="C37" s="441"/>
      <c r="D37" s="442"/>
      <c r="E37" s="16"/>
      <c r="F37" s="17"/>
      <c r="G37" s="17"/>
      <c r="H37" s="18"/>
      <c r="I37" s="384"/>
      <c r="J37" s="384"/>
      <c r="K37" s="380"/>
      <c r="L37" s="16">
        <f>SUM(L35:L36)</f>
        <v>1</v>
      </c>
      <c r="M37" s="18">
        <f>SUM(M35:M36)</f>
        <v>1</v>
      </c>
      <c r="N37" s="18"/>
      <c r="O37" s="18"/>
      <c r="P37" s="483">
        <f>SUM(P35:P36)</f>
        <v>20</v>
      </c>
      <c r="Q37" s="384" t="s">
        <v>85</v>
      </c>
      <c r="R37" s="380">
        <f>SUM(R35:R36)</f>
        <v>2</v>
      </c>
      <c r="T37" s="287">
        <f>SUM(T15:T36)</f>
        <v>0</v>
      </c>
      <c r="U37" s="287">
        <f t="shared" ref="U37:Z37" si="22">SUM(U15:U36)</f>
        <v>462</v>
      </c>
      <c r="V37" s="287">
        <f t="shared" si="22"/>
        <v>300</v>
      </c>
      <c r="W37" s="287">
        <f t="shared" si="22"/>
        <v>0</v>
      </c>
      <c r="X37" s="287"/>
      <c r="Y37" s="287">
        <f t="shared" si="22"/>
        <v>734</v>
      </c>
      <c r="Z37" s="287">
        <f t="shared" si="22"/>
        <v>28</v>
      </c>
      <c r="AB37" s="287">
        <f>SUM(AB15:AB36)</f>
        <v>0</v>
      </c>
      <c r="AC37" s="287">
        <f>SUM(AC15:AC36)</f>
        <v>252</v>
      </c>
      <c r="AD37" s="287">
        <f t="shared" ref="AD37" si="23">SUM(AD15:AD36)</f>
        <v>112</v>
      </c>
      <c r="AE37" s="287">
        <f t="shared" ref="AE37" si="24">SUM(AE15:AE36)</f>
        <v>0</v>
      </c>
    </row>
    <row r="38" spans="2:31" ht="12.75" customHeight="1" thickBot="1">
      <c r="B38" s="396"/>
      <c r="C38" s="397"/>
      <c r="D38" s="398"/>
      <c r="E38" s="408"/>
      <c r="F38" s="409"/>
      <c r="G38" s="409"/>
      <c r="H38" s="410"/>
      <c r="I38" s="385"/>
      <c r="J38" s="385"/>
      <c r="K38" s="381"/>
      <c r="L38" s="408">
        <f>SUM(L37:O37)</f>
        <v>2</v>
      </c>
      <c r="M38" s="409"/>
      <c r="N38" s="409"/>
      <c r="O38" s="410"/>
      <c r="P38" s="484"/>
      <c r="Q38" s="385"/>
      <c r="R38" s="381"/>
      <c r="Y38" s="295">
        <f>Y37-Y28</f>
        <v>644</v>
      </c>
    </row>
    <row r="39" spans="2:31" ht="12.75" customHeight="1" thickBot="1"/>
    <row r="40" spans="2:31" ht="12.75" customHeight="1">
      <c r="B40" s="14"/>
      <c r="C40" s="25" t="s">
        <v>25</v>
      </c>
      <c r="D40" s="2"/>
      <c r="E40" s="26">
        <f>E29+E37</f>
        <v>14</v>
      </c>
      <c r="F40" s="27"/>
      <c r="G40" s="27">
        <f>G29+G37</f>
        <v>8</v>
      </c>
      <c r="H40" s="27">
        <f>H29+H37</f>
        <v>2</v>
      </c>
      <c r="I40" s="389">
        <f>I29+I37</f>
        <v>400</v>
      </c>
      <c r="J40" s="443" t="s">
        <v>125</v>
      </c>
      <c r="K40" s="382">
        <f>IF((K29+K37)&lt;&gt;30,"NU",30)</f>
        <v>30</v>
      </c>
      <c r="L40" s="45">
        <f>L29+L37</f>
        <v>12</v>
      </c>
      <c r="M40" s="27">
        <f>M29+M37</f>
        <v>1</v>
      </c>
      <c r="N40" s="27">
        <f>N29+N37</f>
        <v>11</v>
      </c>
      <c r="O40" s="27"/>
      <c r="P40" s="389">
        <f>P29+P37</f>
        <v>325</v>
      </c>
      <c r="Q40" s="443" t="s">
        <v>149</v>
      </c>
      <c r="R40" s="382">
        <f>IF((R29+R37)&lt;&gt;30,"NU",30)</f>
        <v>30</v>
      </c>
      <c r="Y40" s="102"/>
    </row>
    <row r="41" spans="2:31" ht="12.75" customHeight="1" thickBot="1">
      <c r="B41" s="14"/>
      <c r="C41" s="25"/>
      <c r="D41" s="2"/>
      <c r="E41" s="418">
        <f>SUM(E40:H40)</f>
        <v>24</v>
      </c>
      <c r="F41" s="419"/>
      <c r="G41" s="419"/>
      <c r="H41" s="419"/>
      <c r="I41" s="390"/>
      <c r="J41" s="444"/>
      <c r="K41" s="383"/>
      <c r="L41" s="451">
        <f>SUM(L40:O40)</f>
        <v>24</v>
      </c>
      <c r="M41" s="452"/>
      <c r="N41" s="452"/>
      <c r="O41" s="453"/>
      <c r="P41" s="390"/>
      <c r="Q41" s="444"/>
      <c r="R41" s="383"/>
    </row>
    <row r="42" spans="2:31" s="300" customFormat="1" ht="12.75" customHeight="1">
      <c r="B42" s="359"/>
      <c r="C42" s="25"/>
      <c r="D42" s="2"/>
      <c r="E42" s="362"/>
      <c r="F42" s="362"/>
      <c r="G42" s="362"/>
      <c r="H42" s="362"/>
      <c r="I42" s="357"/>
      <c r="J42" s="363"/>
      <c r="K42" s="364"/>
      <c r="L42" s="362"/>
      <c r="M42" s="362"/>
      <c r="N42" s="362"/>
      <c r="O42" s="362"/>
      <c r="P42" s="357"/>
      <c r="Q42" s="363"/>
      <c r="R42" s="364"/>
    </row>
    <row r="43" spans="2:31" s="300" customFormat="1" ht="12.75" customHeight="1" thickBot="1">
      <c r="B43" s="359"/>
      <c r="C43" s="25"/>
      <c r="D43" s="2"/>
      <c r="E43" s="365"/>
      <c r="F43" s="365"/>
      <c r="G43" s="365"/>
      <c r="H43" s="365"/>
      <c r="I43" s="358"/>
      <c r="J43" s="366"/>
      <c r="K43" s="367"/>
      <c r="L43" s="365"/>
      <c r="M43" s="365"/>
      <c r="N43" s="365"/>
      <c r="O43" s="365"/>
      <c r="P43" s="358"/>
      <c r="Q43" s="366"/>
      <c r="R43" s="367"/>
    </row>
    <row r="44" spans="2:31" s="300" customFormat="1" ht="12.75" customHeight="1">
      <c r="B44" s="425" t="s">
        <v>15</v>
      </c>
      <c r="C44" s="428" t="s">
        <v>14</v>
      </c>
      <c r="D44" s="399" t="s">
        <v>208</v>
      </c>
      <c r="E44" s="386" t="s">
        <v>29</v>
      </c>
      <c r="F44" s="387"/>
      <c r="G44" s="387"/>
      <c r="H44" s="387"/>
      <c r="I44" s="387"/>
      <c r="J44" s="387"/>
      <c r="K44" s="388"/>
      <c r="L44" s="386" t="s">
        <v>30</v>
      </c>
      <c r="M44" s="387"/>
      <c r="N44" s="387"/>
      <c r="O44" s="387"/>
      <c r="P44" s="387"/>
      <c r="Q44" s="387"/>
      <c r="R44" s="388"/>
    </row>
    <row r="45" spans="2:31" s="1" customFormat="1" ht="11.25">
      <c r="B45" s="426"/>
      <c r="C45" s="429"/>
      <c r="D45" s="400"/>
      <c r="E45" s="404" t="s">
        <v>9</v>
      </c>
      <c r="F45" s="436" t="s">
        <v>10</v>
      </c>
      <c r="G45" s="402" t="s">
        <v>11</v>
      </c>
      <c r="H45" s="402" t="s">
        <v>12</v>
      </c>
      <c r="I45" s="402" t="s">
        <v>38</v>
      </c>
      <c r="J45" s="438" t="s">
        <v>16</v>
      </c>
      <c r="K45" s="431" t="s">
        <v>17</v>
      </c>
      <c r="L45" s="404" t="s">
        <v>9</v>
      </c>
      <c r="M45" s="402" t="s">
        <v>10</v>
      </c>
      <c r="N45" s="436" t="s">
        <v>11</v>
      </c>
      <c r="O45" s="402" t="s">
        <v>12</v>
      </c>
      <c r="P45" s="402" t="s">
        <v>38</v>
      </c>
      <c r="Q45" s="438" t="s">
        <v>16</v>
      </c>
      <c r="R45" s="431" t="s">
        <v>17</v>
      </c>
    </row>
    <row r="46" spans="2:31" s="300" customFormat="1" ht="13.5" thickBot="1">
      <c r="B46" s="427"/>
      <c r="C46" s="430"/>
      <c r="D46" s="401"/>
      <c r="E46" s="405"/>
      <c r="F46" s="437"/>
      <c r="G46" s="403"/>
      <c r="H46" s="403"/>
      <c r="I46" s="403"/>
      <c r="J46" s="439"/>
      <c r="K46" s="432"/>
      <c r="L46" s="405"/>
      <c r="M46" s="403"/>
      <c r="N46" s="437"/>
      <c r="O46" s="403"/>
      <c r="P46" s="403"/>
      <c r="Q46" s="439"/>
      <c r="R46" s="432"/>
    </row>
    <row r="47" spans="2:31" s="1" customFormat="1" ht="11.25">
      <c r="B47" s="252">
        <v>17</v>
      </c>
      <c r="C47" s="311" t="s">
        <v>287</v>
      </c>
      <c r="D47" s="253" t="s">
        <v>293</v>
      </c>
      <c r="E47" s="316">
        <v>1</v>
      </c>
      <c r="F47" s="317">
        <v>1</v>
      </c>
      <c r="G47" s="317"/>
      <c r="H47" s="317"/>
      <c r="I47" s="317">
        <v>20</v>
      </c>
      <c r="J47" s="317" t="s">
        <v>9</v>
      </c>
      <c r="K47" s="318">
        <v>2</v>
      </c>
      <c r="L47" s="319"/>
      <c r="M47" s="317"/>
      <c r="N47" s="317"/>
      <c r="O47" s="317"/>
      <c r="P47" s="317"/>
      <c r="Q47" s="317"/>
      <c r="R47" s="320"/>
      <c r="S47" s="2"/>
      <c r="T47" s="2"/>
      <c r="U47" s="2"/>
    </row>
    <row r="48" spans="2:31" s="1" customFormat="1" ht="22.5">
      <c r="B48" s="196">
        <v>18</v>
      </c>
      <c r="C48" s="347" t="s">
        <v>289</v>
      </c>
      <c r="D48" s="368" t="s">
        <v>291</v>
      </c>
      <c r="E48" s="369"/>
      <c r="F48" s="206">
        <v>3</v>
      </c>
      <c r="G48" s="206"/>
      <c r="H48" s="206"/>
      <c r="I48" s="206">
        <v>31</v>
      </c>
      <c r="J48" s="206" t="s">
        <v>9</v>
      </c>
      <c r="K48" s="370">
        <v>3</v>
      </c>
      <c r="L48" s="371"/>
      <c r="M48" s="206"/>
      <c r="N48" s="206"/>
      <c r="O48" s="206"/>
      <c r="P48" s="206"/>
      <c r="Q48" s="206"/>
      <c r="R48" s="372"/>
      <c r="S48" s="2"/>
      <c r="T48" s="2"/>
      <c r="U48" s="2"/>
    </row>
    <row r="49" spans="2:31" s="1" customFormat="1" ht="11.25">
      <c r="B49" s="240">
        <v>19</v>
      </c>
      <c r="C49" s="314" t="s">
        <v>288</v>
      </c>
      <c r="D49" s="254" t="s">
        <v>294</v>
      </c>
      <c r="E49" s="321"/>
      <c r="F49" s="322"/>
      <c r="G49" s="322"/>
      <c r="H49" s="322"/>
      <c r="I49" s="323"/>
      <c r="J49" s="322"/>
      <c r="K49" s="324"/>
      <c r="L49" s="325">
        <v>1</v>
      </c>
      <c r="M49" s="239">
        <v>1</v>
      </c>
      <c r="N49" s="239"/>
      <c r="O49" s="239"/>
      <c r="P49" s="239">
        <v>45</v>
      </c>
      <c r="Q49" s="239" t="s">
        <v>75</v>
      </c>
      <c r="R49" s="326">
        <v>3</v>
      </c>
      <c r="S49" s="2"/>
      <c r="T49" s="2"/>
      <c r="U49" s="2"/>
    </row>
    <row r="50" spans="2:31" s="1" customFormat="1" ht="23.25" thickBot="1">
      <c r="B50" s="255">
        <v>20</v>
      </c>
      <c r="C50" s="315" t="s">
        <v>290</v>
      </c>
      <c r="D50" s="256" t="s">
        <v>292</v>
      </c>
      <c r="E50" s="327"/>
      <c r="F50" s="328"/>
      <c r="G50" s="328"/>
      <c r="H50" s="328"/>
      <c r="I50" s="328"/>
      <c r="J50" s="100"/>
      <c r="K50" s="329"/>
      <c r="L50" s="330"/>
      <c r="M50" s="331">
        <v>3</v>
      </c>
      <c r="N50" s="331"/>
      <c r="O50" s="331"/>
      <c r="P50" s="361">
        <v>6</v>
      </c>
      <c r="Q50" s="331" t="s">
        <v>9</v>
      </c>
      <c r="R50" s="202">
        <v>2</v>
      </c>
      <c r="S50" s="2"/>
      <c r="T50" s="2"/>
      <c r="U50" s="2"/>
    </row>
    <row r="51" spans="2:31" s="300" customFormat="1">
      <c r="B51" s="440" t="s">
        <v>24</v>
      </c>
      <c r="C51" s="441"/>
      <c r="D51" s="442"/>
      <c r="E51" s="334">
        <f>SUM(E44:E50)</f>
        <v>1</v>
      </c>
      <c r="F51" s="335">
        <f>SUM(F44:F50)</f>
        <v>4</v>
      </c>
      <c r="G51" s="335"/>
      <c r="H51" s="335"/>
      <c r="I51" s="478">
        <f>SUM(I44:I50)</f>
        <v>51</v>
      </c>
      <c r="J51" s="478" t="s">
        <v>148</v>
      </c>
      <c r="K51" s="480">
        <f t="shared" ref="K51:P51" si="25">SUM(K44:K50)</f>
        <v>5</v>
      </c>
      <c r="L51" s="310">
        <f t="shared" si="25"/>
        <v>1</v>
      </c>
      <c r="M51" s="336">
        <f t="shared" si="25"/>
        <v>4</v>
      </c>
      <c r="N51" s="336"/>
      <c r="O51" s="336"/>
      <c r="P51" s="478">
        <f t="shared" si="25"/>
        <v>51</v>
      </c>
      <c r="Q51" s="478" t="s">
        <v>210</v>
      </c>
      <c r="R51" s="480">
        <f>SUM(R44:R50)</f>
        <v>5</v>
      </c>
    </row>
    <row r="52" spans="2:31" s="300" customFormat="1" ht="13.5" thickBot="1">
      <c r="B52" s="396"/>
      <c r="C52" s="397"/>
      <c r="D52" s="398"/>
      <c r="E52" s="408">
        <f>SUM(E51:H51)</f>
        <v>5</v>
      </c>
      <c r="F52" s="409"/>
      <c r="G52" s="409"/>
      <c r="H52" s="410"/>
      <c r="I52" s="479"/>
      <c r="J52" s="479"/>
      <c r="K52" s="481"/>
      <c r="L52" s="408">
        <f>SUM(L51:O51)</f>
        <v>5</v>
      </c>
      <c r="M52" s="409"/>
      <c r="N52" s="409"/>
      <c r="O52" s="410"/>
      <c r="P52" s="479"/>
      <c r="Q52" s="479"/>
      <c r="R52" s="481"/>
      <c r="T52" s="300">
        <f>(E52+L52)*14</f>
        <v>140</v>
      </c>
    </row>
    <row r="53" spans="2:31">
      <c r="B53" s="14"/>
      <c r="C53" s="210" t="s">
        <v>187</v>
      </c>
      <c r="D53" s="482" t="s">
        <v>185</v>
      </c>
      <c r="E53" s="482"/>
      <c r="F53" s="482"/>
      <c r="G53" s="482"/>
      <c r="H53" s="482"/>
      <c r="I53" s="482"/>
      <c r="J53" s="482"/>
      <c r="K53" s="482"/>
      <c r="L53" s="203"/>
      <c r="M53" s="203"/>
      <c r="N53" s="203"/>
      <c r="O53" s="203"/>
      <c r="P53" s="203"/>
      <c r="Q53" s="203"/>
      <c r="R53" s="203"/>
      <c r="V53" s="276" t="s">
        <v>262</v>
      </c>
    </row>
    <row r="54" spans="2:31">
      <c r="B54" s="34"/>
      <c r="C54" s="23"/>
      <c r="D54" s="2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U54" s="52"/>
      <c r="V54" s="297">
        <f>14*(L35+M35)</f>
        <v>28</v>
      </c>
      <c r="W54" s="52"/>
      <c r="X54" s="52"/>
      <c r="Y54" s="52"/>
      <c r="Z54" s="51"/>
    </row>
    <row r="55" spans="2:31" s="102" customFormat="1">
      <c r="B55" s="379" t="s">
        <v>72</v>
      </c>
      <c r="C55" s="379"/>
      <c r="D55" s="379"/>
      <c r="E55" s="379" t="s">
        <v>73</v>
      </c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101"/>
      <c r="U55"/>
      <c r="V55"/>
      <c r="W55"/>
      <c r="Y55"/>
      <c r="Z55"/>
      <c r="AA55"/>
      <c r="AC55"/>
      <c r="AD55"/>
      <c r="AE55"/>
    </row>
    <row r="56" spans="2:31">
      <c r="B56" s="103"/>
      <c r="C56" s="103"/>
      <c r="D56" s="103"/>
      <c r="E56" s="103"/>
      <c r="F56" s="103"/>
      <c r="G56" s="103"/>
      <c r="H56" s="103"/>
      <c r="I56" s="103"/>
      <c r="J56" s="103"/>
      <c r="K56" s="104"/>
      <c r="L56" s="104"/>
      <c r="M56" s="105"/>
      <c r="N56" s="104"/>
      <c r="O56" s="104"/>
      <c r="P56" s="106"/>
      <c r="Q56" s="106"/>
      <c r="R56" s="106"/>
    </row>
    <row r="57" spans="2:31" s="110" customFormat="1">
      <c r="B57" s="107"/>
      <c r="C57" s="378" t="s">
        <v>321</v>
      </c>
      <c r="D57" s="378"/>
      <c r="E57" s="378" t="s">
        <v>323</v>
      </c>
      <c r="F57" s="378"/>
      <c r="G57" s="378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109"/>
      <c r="U57"/>
      <c r="V57"/>
      <c r="W57"/>
      <c r="Y57"/>
      <c r="Z57"/>
      <c r="AA57"/>
      <c r="AC57"/>
      <c r="AD57"/>
      <c r="AE57"/>
    </row>
    <row r="58" spans="2:31" s="110" customFormat="1">
      <c r="B58" s="107"/>
      <c r="C58" s="108"/>
      <c r="D58" s="108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109"/>
      <c r="U58"/>
      <c r="V58"/>
      <c r="W58"/>
      <c r="Y58"/>
      <c r="Z58"/>
      <c r="AA58"/>
      <c r="AC58"/>
      <c r="AD58"/>
      <c r="AE58"/>
    </row>
    <row r="59" spans="2:31">
      <c r="B59" s="104"/>
      <c r="C59" s="104"/>
      <c r="D59" s="111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</row>
    <row r="60" spans="2:31" s="102" customFormat="1">
      <c r="B60" s="379"/>
      <c r="C60" s="379"/>
      <c r="D60" s="379"/>
      <c r="E60" s="379" t="s">
        <v>86</v>
      </c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101"/>
      <c r="U60"/>
      <c r="V60"/>
      <c r="W60"/>
      <c r="Y60"/>
      <c r="Z60"/>
      <c r="AA60"/>
      <c r="AC60"/>
      <c r="AD60"/>
      <c r="AE60"/>
    </row>
    <row r="61" spans="2:31">
      <c r="B61" s="103"/>
      <c r="C61" s="103"/>
      <c r="D61" s="103"/>
      <c r="E61" s="103"/>
      <c r="F61" s="103"/>
      <c r="G61" s="103"/>
      <c r="H61" s="103"/>
      <c r="I61" s="103"/>
      <c r="J61" s="103"/>
      <c r="K61" s="104"/>
      <c r="L61" s="104"/>
      <c r="M61" s="105"/>
      <c r="N61" s="104"/>
      <c r="O61" s="104"/>
      <c r="P61" s="106"/>
      <c r="Q61" s="106"/>
      <c r="R61" s="106"/>
    </row>
    <row r="62" spans="2:31" s="110" customFormat="1">
      <c r="B62" s="107"/>
      <c r="C62" s="378"/>
      <c r="D62" s="378"/>
      <c r="E62" s="378" t="s">
        <v>202</v>
      </c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109"/>
      <c r="U62"/>
      <c r="V62"/>
      <c r="W62"/>
      <c r="Y62"/>
      <c r="Z62"/>
      <c r="AA62"/>
      <c r="AC62"/>
      <c r="AD62"/>
      <c r="AE62"/>
    </row>
    <row r="63" spans="2:31" s="110" customFormat="1">
      <c r="B63" s="107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9"/>
      <c r="U63"/>
      <c r="V63"/>
      <c r="W63"/>
      <c r="Y63"/>
      <c r="Z63"/>
      <c r="AA63"/>
      <c r="AC63"/>
      <c r="AD63"/>
      <c r="AE63"/>
    </row>
    <row r="64" spans="2:31">
      <c r="B64" s="104"/>
      <c r="C64" s="104"/>
      <c r="D64" s="111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</row>
    <row r="65" spans="2:31" s="102" customFormat="1">
      <c r="B65" s="379"/>
      <c r="C65" s="379"/>
      <c r="D65" s="379"/>
      <c r="E65" s="379" t="s">
        <v>87</v>
      </c>
      <c r="F65" s="379"/>
      <c r="G65" s="379"/>
      <c r="H65" s="379"/>
      <c r="I65" s="379"/>
      <c r="J65" s="379"/>
      <c r="K65" s="379"/>
      <c r="L65" s="379"/>
      <c r="M65" s="379"/>
      <c r="N65" s="379"/>
      <c r="O65" s="379"/>
      <c r="P65" s="379"/>
      <c r="Q65" s="379"/>
      <c r="R65" s="101"/>
      <c r="U65"/>
      <c r="V65"/>
      <c r="W65"/>
      <c r="Y65"/>
      <c r="Z65"/>
      <c r="AA65"/>
      <c r="AC65"/>
      <c r="AD65"/>
      <c r="AE65"/>
    </row>
    <row r="66" spans="2:31">
      <c r="B66" s="103"/>
      <c r="C66" s="103"/>
      <c r="D66" s="103"/>
      <c r="E66" s="103"/>
      <c r="F66" s="103"/>
      <c r="G66" s="103"/>
      <c r="H66" s="103"/>
      <c r="I66" s="103"/>
      <c r="J66" s="103"/>
      <c r="K66" s="104"/>
      <c r="L66" s="104"/>
      <c r="M66" s="105"/>
      <c r="N66" s="104"/>
      <c r="O66" s="104"/>
      <c r="P66" s="106"/>
      <c r="Q66" s="106"/>
      <c r="R66" s="106"/>
    </row>
    <row r="67" spans="2:31" s="110" customFormat="1">
      <c r="B67" s="107"/>
      <c r="C67" s="378"/>
      <c r="D67" s="378"/>
      <c r="E67" s="378" t="s">
        <v>74</v>
      </c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109"/>
      <c r="U67"/>
      <c r="V67"/>
      <c r="W67"/>
      <c r="Y67"/>
      <c r="Z67"/>
      <c r="AA67"/>
      <c r="AC67"/>
      <c r="AD67"/>
      <c r="AE67"/>
    </row>
  </sheetData>
  <mergeCells count="131">
    <mergeCell ref="B51:D52"/>
    <mergeCell ref="I51:I52"/>
    <mergeCell ref="J51:J52"/>
    <mergeCell ref="K51:K52"/>
    <mergeCell ref="P51:P52"/>
    <mergeCell ref="Q51:Q52"/>
    <mergeCell ref="R51:R52"/>
    <mergeCell ref="E52:H52"/>
    <mergeCell ref="L52:O52"/>
    <mergeCell ref="B44:B46"/>
    <mergeCell ref="C44:C46"/>
    <mergeCell ref="D44:D46"/>
    <mergeCell ref="E44:K44"/>
    <mergeCell ref="L44:R44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E33:E34"/>
    <mergeCell ref="F33:F34"/>
    <mergeCell ref="G33:G34"/>
    <mergeCell ref="H33:H34"/>
    <mergeCell ref="I33:I34"/>
    <mergeCell ref="J33:J34"/>
    <mergeCell ref="K33:K34"/>
    <mergeCell ref="L33:L34"/>
    <mergeCell ref="E35:E36"/>
    <mergeCell ref="F35:F36"/>
    <mergeCell ref="G35:G36"/>
    <mergeCell ref="H35:H36"/>
    <mergeCell ref="N33:N34"/>
    <mergeCell ref="O33:O34"/>
    <mergeCell ref="I35:I36"/>
    <mergeCell ref="J35:J36"/>
    <mergeCell ref="K35:K36"/>
    <mergeCell ref="L35:L36"/>
    <mergeCell ref="B2:D2"/>
    <mergeCell ref="B29:D30"/>
    <mergeCell ref="I29:I30"/>
    <mergeCell ref="B9:H9"/>
    <mergeCell ref="H13:H14"/>
    <mergeCell ref="L12:R12"/>
    <mergeCell ref="E13:E14"/>
    <mergeCell ref="F13:F14"/>
    <mergeCell ref="G13:G14"/>
    <mergeCell ref="R13:R14"/>
    <mergeCell ref="M35:M36"/>
    <mergeCell ref="R35:R36"/>
    <mergeCell ref="Q35:Q36"/>
    <mergeCell ref="P33:P34"/>
    <mergeCell ref="N35:N36"/>
    <mergeCell ref="O35:O36"/>
    <mergeCell ref="L32:R32"/>
    <mergeCell ref="P29:P30"/>
    <mergeCell ref="E30:H30"/>
    <mergeCell ref="B11:R11"/>
    <mergeCell ref="C12:C14"/>
    <mergeCell ref="E28:K28"/>
    <mergeCell ref="L28:P28"/>
    <mergeCell ref="J13:J14"/>
    <mergeCell ref="L30:O30"/>
    <mergeCell ref="J29:J30"/>
    <mergeCell ref="P13:P14"/>
    <mergeCell ref="Q13:Q14"/>
    <mergeCell ref="B12:B14"/>
    <mergeCell ref="K29:K30"/>
    <mergeCell ref="R29:R30"/>
    <mergeCell ref="L13:L14"/>
    <mergeCell ref="M13:M14"/>
    <mergeCell ref="N13:N14"/>
    <mergeCell ref="D12:D14"/>
    <mergeCell ref="E12:K12"/>
    <mergeCell ref="I13:I14"/>
    <mergeCell ref="B1:F1"/>
    <mergeCell ref="B3:N3"/>
    <mergeCell ref="B5:H5"/>
    <mergeCell ref="B6:H6"/>
    <mergeCell ref="B7:H7"/>
    <mergeCell ref="B8:H8"/>
    <mergeCell ref="Q40:Q41"/>
    <mergeCell ref="D53:K53"/>
    <mergeCell ref="P40:P41"/>
    <mergeCell ref="B37:D38"/>
    <mergeCell ref="I37:I38"/>
    <mergeCell ref="P37:P38"/>
    <mergeCell ref="E38:H38"/>
    <mergeCell ref="L38:O38"/>
    <mergeCell ref="P35:P36"/>
    <mergeCell ref="J37:J38"/>
    <mergeCell ref="M33:M34"/>
    <mergeCell ref="O13:O14"/>
    <mergeCell ref="Q29:Q30"/>
    <mergeCell ref="K13:K14"/>
    <mergeCell ref="B32:B34"/>
    <mergeCell ref="C32:C34"/>
    <mergeCell ref="D32:D34"/>
    <mergeCell ref="E32:K32"/>
    <mergeCell ref="AB13:AE13"/>
    <mergeCell ref="C62:D62"/>
    <mergeCell ref="E62:Q62"/>
    <mergeCell ref="B65:D65"/>
    <mergeCell ref="E65:Q65"/>
    <mergeCell ref="C67:D67"/>
    <mergeCell ref="E67:Q67"/>
    <mergeCell ref="B55:D55"/>
    <mergeCell ref="E55:Q55"/>
    <mergeCell ref="C57:D57"/>
    <mergeCell ref="E57:Q57"/>
    <mergeCell ref="B60:D60"/>
    <mergeCell ref="E60:Q60"/>
    <mergeCell ref="R40:R41"/>
    <mergeCell ref="E41:H41"/>
    <mergeCell ref="L41:O41"/>
    <mergeCell ref="I40:I41"/>
    <mergeCell ref="J40:J41"/>
    <mergeCell ref="K40:K41"/>
    <mergeCell ref="K37:K38"/>
    <mergeCell ref="R37:R38"/>
    <mergeCell ref="Q37:Q38"/>
    <mergeCell ref="Q33:Q34"/>
    <mergeCell ref="R33:R34"/>
  </mergeCells>
  <phoneticPr fontId="13" type="noConversion"/>
  <printOptions horizontalCentered="1"/>
  <pageMargins left="0.47244094488188981" right="0.47244094488188981" top="0.47244094488188981" bottom="0.47244094488188981" header="0.51181102362204722" footer="0.51181102362204722"/>
  <pageSetup paperSize="9" scale="80" orientation="portrait" r:id="rId1"/>
  <headerFooter alignWithMargins="0">
    <oddFooter>&amp;R4/7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0"/>
  <sheetViews>
    <sheetView topLeftCell="A16" zoomScaleNormal="100" workbookViewId="0">
      <selection activeCell="AG40" sqref="AG40"/>
    </sheetView>
  </sheetViews>
  <sheetFormatPr defaultRowHeight="12.75"/>
  <cols>
    <col min="1" max="1" width="9.140625" style="300"/>
    <col min="2" max="2" width="3.28515625" customWidth="1"/>
    <col min="3" max="3" width="33.140625" customWidth="1"/>
    <col min="4" max="4" width="11" style="3" customWidth="1"/>
    <col min="5" max="7" width="2.42578125" customWidth="1"/>
    <col min="8" max="8" width="2.140625" customWidth="1"/>
    <col min="9" max="9" width="3.7109375" customWidth="1"/>
    <col min="10" max="10" width="6.42578125" customWidth="1"/>
    <col min="11" max="11" width="5" customWidth="1"/>
    <col min="12" max="12" width="2.7109375" customWidth="1"/>
    <col min="13" max="14" width="2.42578125" customWidth="1"/>
    <col min="15" max="15" width="2.7109375" customWidth="1"/>
    <col min="16" max="16" width="4" customWidth="1"/>
    <col min="17" max="17" width="6.42578125" customWidth="1"/>
    <col min="18" max="18" width="5" customWidth="1"/>
    <col min="19" max="19" width="9.140625" customWidth="1"/>
    <col min="20" max="24" width="9.140625" hidden="1" customWidth="1"/>
    <col min="25" max="25" width="10.7109375" hidden="1" customWidth="1"/>
    <col min="26" max="31" width="9.140625" hidden="1" customWidth="1"/>
  </cols>
  <sheetData>
    <row r="1" spans="2:59" s="61" customFormat="1">
      <c r="B1" s="406" t="s">
        <v>281</v>
      </c>
      <c r="C1" s="406"/>
      <c r="D1" s="406"/>
      <c r="E1" s="406"/>
      <c r="F1" s="406"/>
      <c r="G1" s="77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59" s="61" customFormat="1">
      <c r="B2" s="415" t="s">
        <v>64</v>
      </c>
      <c r="C2" s="415"/>
      <c r="D2" s="415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2:59" s="61" customFormat="1" ht="35.1" customHeight="1">
      <c r="B3" s="407" t="s">
        <v>21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79"/>
      <c r="P3" s="79"/>
      <c r="Q3" s="79"/>
      <c r="R3" s="79"/>
      <c r="S3" s="79"/>
      <c r="T3" s="80"/>
    </row>
    <row r="4" spans="2:59" s="61" customFormat="1">
      <c r="B4" s="78"/>
      <c r="C4" s="78"/>
      <c r="D4" s="81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70"/>
      <c r="U4" s="70"/>
    </row>
    <row r="5" spans="2:59" s="61" customFormat="1">
      <c r="B5" s="374" t="s">
        <v>66</v>
      </c>
      <c r="C5" s="374"/>
      <c r="D5" s="374"/>
      <c r="E5" s="374"/>
      <c r="F5" s="374"/>
      <c r="G5" s="374"/>
      <c r="H5" s="374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3"/>
      <c r="U5" s="70"/>
    </row>
    <row r="6" spans="2:59" s="61" customFormat="1">
      <c r="B6" s="374" t="s">
        <v>67</v>
      </c>
      <c r="C6" s="374"/>
      <c r="D6" s="374"/>
      <c r="E6" s="374"/>
      <c r="F6" s="374"/>
      <c r="G6" s="374"/>
      <c r="H6" s="374"/>
      <c r="I6" s="66"/>
      <c r="J6" s="66"/>
      <c r="K6" s="67"/>
      <c r="L6" s="67"/>
      <c r="M6" s="67"/>
      <c r="N6" s="66"/>
      <c r="O6" s="66"/>
      <c r="P6" s="66"/>
      <c r="Q6" s="66"/>
      <c r="R6" s="66"/>
      <c r="S6" s="66"/>
      <c r="T6" s="64"/>
      <c r="U6" s="64"/>
      <c r="V6" s="64"/>
      <c r="W6" s="64"/>
      <c r="X6" s="64"/>
      <c r="Y6" s="6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85"/>
      <c r="BE6" s="85"/>
      <c r="BF6" s="76"/>
      <c r="BG6" s="76"/>
    </row>
    <row r="7" spans="2:59" s="61" customFormat="1">
      <c r="B7" s="376" t="s">
        <v>65</v>
      </c>
      <c r="C7" s="376"/>
      <c r="D7" s="376"/>
      <c r="E7" s="376"/>
      <c r="F7" s="376"/>
      <c r="G7" s="376"/>
      <c r="H7" s="376"/>
      <c r="I7" s="68"/>
      <c r="J7" s="68"/>
      <c r="K7" s="68"/>
      <c r="L7" s="69"/>
      <c r="M7" s="69"/>
      <c r="N7" s="69"/>
      <c r="O7" s="69"/>
      <c r="P7" s="69"/>
      <c r="Q7" s="69"/>
      <c r="R7" s="69"/>
      <c r="S7" s="69"/>
      <c r="T7" s="70"/>
      <c r="U7" s="70"/>
    </row>
    <row r="8" spans="2:59" s="61" customFormat="1">
      <c r="B8" s="376" t="s">
        <v>68</v>
      </c>
      <c r="C8" s="376"/>
      <c r="D8" s="376"/>
      <c r="E8" s="376"/>
      <c r="F8" s="376"/>
      <c r="G8" s="376"/>
      <c r="H8" s="376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</row>
    <row r="9" spans="2:59" s="61" customFormat="1">
      <c r="B9" s="374" t="s">
        <v>322</v>
      </c>
      <c r="C9" s="374"/>
      <c r="D9" s="374"/>
      <c r="E9" s="374"/>
      <c r="F9" s="374"/>
      <c r="G9" s="374"/>
      <c r="H9" s="374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4"/>
      <c r="U9" s="64"/>
    </row>
    <row r="10" spans="2:59" s="61" customFormat="1">
      <c r="B10" s="65"/>
      <c r="C10" s="65"/>
      <c r="D10" s="65"/>
      <c r="E10" s="65"/>
      <c r="F10" s="65"/>
      <c r="G10" s="65"/>
      <c r="H10" s="65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4"/>
      <c r="U10" s="64"/>
    </row>
    <row r="11" spans="2:59" ht="18.75" customHeight="1" thickBot="1">
      <c r="B11" s="460" t="s">
        <v>63</v>
      </c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V11" s="4"/>
    </row>
    <row r="12" spans="2:59" ht="13.5" customHeight="1">
      <c r="B12" s="466" t="s">
        <v>15</v>
      </c>
      <c r="C12" s="469" t="s">
        <v>6</v>
      </c>
      <c r="D12" s="399" t="s">
        <v>88</v>
      </c>
      <c r="E12" s="472" t="s">
        <v>31</v>
      </c>
      <c r="F12" s="473"/>
      <c r="G12" s="473"/>
      <c r="H12" s="473"/>
      <c r="I12" s="473"/>
      <c r="J12" s="473"/>
      <c r="K12" s="474"/>
      <c r="L12" s="472" t="s">
        <v>32</v>
      </c>
      <c r="M12" s="473"/>
      <c r="N12" s="473"/>
      <c r="O12" s="473"/>
      <c r="P12" s="473"/>
      <c r="Q12" s="473"/>
      <c r="R12" s="474"/>
    </row>
    <row r="13" spans="2:59" ht="12.75" customHeight="1">
      <c r="B13" s="467"/>
      <c r="C13" s="470"/>
      <c r="D13" s="400"/>
      <c r="E13" s="463" t="s">
        <v>9</v>
      </c>
      <c r="F13" s="462" t="s">
        <v>10</v>
      </c>
      <c r="G13" s="462" t="s">
        <v>11</v>
      </c>
      <c r="H13" s="462" t="s">
        <v>12</v>
      </c>
      <c r="I13" s="462" t="s">
        <v>38</v>
      </c>
      <c r="J13" s="438" t="s">
        <v>16</v>
      </c>
      <c r="K13" s="461" t="s">
        <v>17</v>
      </c>
      <c r="L13" s="463" t="s">
        <v>9</v>
      </c>
      <c r="M13" s="462" t="s">
        <v>10</v>
      </c>
      <c r="N13" s="462" t="s">
        <v>11</v>
      </c>
      <c r="O13" s="462" t="s">
        <v>12</v>
      </c>
      <c r="P13" s="462" t="s">
        <v>38</v>
      </c>
      <c r="Q13" s="438" t="s">
        <v>16</v>
      </c>
      <c r="R13" s="461" t="s">
        <v>17</v>
      </c>
      <c r="AB13" s="476" t="s">
        <v>261</v>
      </c>
      <c r="AC13" s="477"/>
      <c r="AD13" s="477"/>
      <c r="AE13" s="477"/>
    </row>
    <row r="14" spans="2:59" ht="13.5" thickBot="1">
      <c r="B14" s="468"/>
      <c r="C14" s="471"/>
      <c r="D14" s="401"/>
      <c r="E14" s="464"/>
      <c r="F14" s="465"/>
      <c r="G14" s="465"/>
      <c r="H14" s="465"/>
      <c r="I14" s="465"/>
      <c r="J14" s="439"/>
      <c r="K14" s="432"/>
      <c r="L14" s="464"/>
      <c r="M14" s="465"/>
      <c r="N14" s="465"/>
      <c r="O14" s="465"/>
      <c r="P14" s="465"/>
      <c r="Q14" s="439"/>
      <c r="R14" s="432"/>
      <c r="T14" s="289" t="s">
        <v>255</v>
      </c>
      <c r="U14" s="289" t="s">
        <v>260</v>
      </c>
      <c r="V14" s="289" t="s">
        <v>256</v>
      </c>
      <c r="W14" s="289" t="s">
        <v>257</v>
      </c>
      <c r="X14" s="110"/>
      <c r="Y14" s="290" t="s">
        <v>258</v>
      </c>
      <c r="Z14" s="290" t="s">
        <v>259</v>
      </c>
      <c r="AB14" s="289" t="s">
        <v>255</v>
      </c>
      <c r="AC14" s="289" t="s">
        <v>260</v>
      </c>
      <c r="AD14" s="289" t="s">
        <v>256</v>
      </c>
      <c r="AE14" s="289" t="s">
        <v>257</v>
      </c>
    </row>
    <row r="15" spans="2:59">
      <c r="B15" s="113">
        <v>1</v>
      </c>
      <c r="C15" s="211" t="s">
        <v>137</v>
      </c>
      <c r="D15" s="114" t="s">
        <v>150</v>
      </c>
      <c r="E15" s="12">
        <v>2</v>
      </c>
      <c r="F15" s="36"/>
      <c r="G15" s="36"/>
      <c r="H15" s="36">
        <v>2</v>
      </c>
      <c r="I15" s="36">
        <v>67</v>
      </c>
      <c r="J15" s="36" t="s">
        <v>75</v>
      </c>
      <c r="K15" s="13">
        <v>5</v>
      </c>
      <c r="L15" s="36"/>
      <c r="M15" s="36"/>
      <c r="N15" s="36"/>
      <c r="O15" s="36"/>
      <c r="P15" s="36"/>
      <c r="Q15" s="36"/>
      <c r="R15" s="13"/>
      <c r="T15" s="282" t="str">
        <f>IF(LEFT($D15,2)="DF",(SUM(E15:H15,L15:O15)*14),"")</f>
        <v/>
      </c>
      <c r="U15" s="282">
        <f>IF(LEFT($D15,2)="DD",(SUM(E15:H15,L15:O15)*14),"")</f>
        <v>56</v>
      </c>
      <c r="V15" s="282" t="str">
        <f>IF(LEFT($D15,2)="DS",(SUM(E15:H15,L15:O15)*14),"")</f>
        <v/>
      </c>
      <c r="W15" s="282" t="str">
        <f>IF(LEFT($D15,2)="DC",(SUM(E15:H15,L15:O15)*14),"")</f>
        <v/>
      </c>
      <c r="X15" s="282"/>
      <c r="Y15" s="291">
        <f>SUM(T15:X15)</f>
        <v>56</v>
      </c>
      <c r="Z15" s="292"/>
      <c r="AB15" s="282" t="str">
        <f>IF(LEFT($D15,2)="DF",(SUM(E15,L15)*14),"")</f>
        <v/>
      </c>
      <c r="AC15" s="282">
        <f>IF(LEFT($D15,2)="DD",(SUM(E15,L15)*14),"")</f>
        <v>28</v>
      </c>
      <c r="AD15" s="282" t="str">
        <f>IF(LEFT($D15,2)="DS",(SUM(E15,L15)*14),"")</f>
        <v/>
      </c>
      <c r="AE15" s="282" t="str">
        <f>IF(LEFT($D15,2)="DC",(SUM(E15,L15)*14),"")</f>
        <v/>
      </c>
    </row>
    <row r="16" spans="2:59">
      <c r="B16" s="112">
        <v>2</v>
      </c>
      <c r="C16" s="344" t="s">
        <v>227</v>
      </c>
      <c r="D16" s="258" t="s">
        <v>188</v>
      </c>
      <c r="E16" s="7">
        <v>2</v>
      </c>
      <c r="F16" s="10"/>
      <c r="G16" s="5">
        <v>2</v>
      </c>
      <c r="H16" s="5"/>
      <c r="I16" s="5">
        <v>42</v>
      </c>
      <c r="J16" s="5" t="s">
        <v>9</v>
      </c>
      <c r="K16" s="9">
        <v>4</v>
      </c>
      <c r="L16" s="10"/>
      <c r="M16" s="10"/>
      <c r="N16" s="10"/>
      <c r="O16" s="10"/>
      <c r="P16" s="10"/>
      <c r="Q16" s="10"/>
      <c r="R16" s="9"/>
      <c r="T16" s="282" t="str">
        <f t="shared" ref="T16:T27" si="0">IF(LEFT($D16,2)="DF",(SUM(E16:H16,L16:O16)*14),"")</f>
        <v/>
      </c>
      <c r="U16" s="282" t="str">
        <f t="shared" ref="U16:U27" si="1">IF(LEFT($D16,2)="DD",(SUM(E16:H16,L16:O16)*14),"")</f>
        <v/>
      </c>
      <c r="V16" s="282">
        <f t="shared" ref="V16:V27" si="2">IF(LEFT($D16,2)="DS",(SUM(E16:H16,L16:O16)*14),"")</f>
        <v>56</v>
      </c>
      <c r="W16" s="282" t="str">
        <f t="shared" ref="W16:W27" si="3">IF(LEFT($D16,2)="DC",(SUM(E16:H16,L16:O16)*14),"")</f>
        <v/>
      </c>
      <c r="X16" s="282"/>
      <c r="Y16" s="291">
        <f t="shared" ref="Y16:Y28" si="4">SUM(T16:X16)</f>
        <v>56</v>
      </c>
      <c r="Z16" s="292"/>
      <c r="AB16" s="282" t="str">
        <f t="shared" ref="AB16:AB28" si="5">IF(LEFT($D16,2)="DF",(SUM(E16,L16)*14),"")</f>
        <v/>
      </c>
      <c r="AC16" s="282" t="str">
        <f t="shared" ref="AC16:AC28" si="6">IF(LEFT($D16,2)="DD",(SUM(E16,L16)*14),"")</f>
        <v/>
      </c>
      <c r="AD16" s="282">
        <f t="shared" ref="AD16:AD28" si="7">IF(LEFT($D16,2)="DS",(SUM(E16,L16)*14),"")</f>
        <v>28</v>
      </c>
      <c r="AE16" s="282" t="str">
        <f t="shared" ref="AE16:AE28" si="8">IF(LEFT($D16,2)="DC",(SUM(E16,L16)*14),"")</f>
        <v/>
      </c>
    </row>
    <row r="17" spans="1:31">
      <c r="B17" s="112">
        <v>3</v>
      </c>
      <c r="C17" s="212" t="s">
        <v>142</v>
      </c>
      <c r="D17" s="258" t="s">
        <v>151</v>
      </c>
      <c r="E17" s="7">
        <v>2</v>
      </c>
      <c r="F17" s="10"/>
      <c r="G17" s="10">
        <v>1</v>
      </c>
      <c r="H17" s="10"/>
      <c r="I17" s="10">
        <v>56</v>
      </c>
      <c r="J17" s="10" t="s">
        <v>75</v>
      </c>
      <c r="K17" s="9">
        <v>4</v>
      </c>
      <c r="L17" s="10"/>
      <c r="M17" s="10"/>
      <c r="N17" s="10"/>
      <c r="O17" s="10"/>
      <c r="P17" s="10"/>
      <c r="Q17" s="10"/>
      <c r="R17" s="9"/>
      <c r="T17" s="282" t="str">
        <f t="shared" si="0"/>
        <v/>
      </c>
      <c r="U17" s="282">
        <f t="shared" si="1"/>
        <v>42</v>
      </c>
      <c r="V17" s="282" t="str">
        <f t="shared" si="2"/>
        <v/>
      </c>
      <c r="W17" s="282" t="str">
        <f t="shared" si="3"/>
        <v/>
      </c>
      <c r="X17" s="282"/>
      <c r="Y17" s="291">
        <f t="shared" si="4"/>
        <v>42</v>
      </c>
      <c r="Z17" s="292"/>
      <c r="AB17" s="282" t="str">
        <f t="shared" si="5"/>
        <v/>
      </c>
      <c r="AC17" s="282">
        <f t="shared" si="6"/>
        <v>28</v>
      </c>
      <c r="AD17" s="282" t="str">
        <f t="shared" si="7"/>
        <v/>
      </c>
      <c r="AE17" s="282" t="str">
        <f t="shared" si="8"/>
        <v/>
      </c>
    </row>
    <row r="18" spans="1:31">
      <c r="B18" s="112">
        <v>4</v>
      </c>
      <c r="C18" s="213" t="s">
        <v>138</v>
      </c>
      <c r="D18" s="259" t="s">
        <v>152</v>
      </c>
      <c r="E18" s="8">
        <v>2</v>
      </c>
      <c r="F18" s="29"/>
      <c r="G18" s="29">
        <v>1</v>
      </c>
      <c r="H18" s="29"/>
      <c r="I18" s="29">
        <v>56</v>
      </c>
      <c r="J18" s="29" t="s">
        <v>75</v>
      </c>
      <c r="K18" s="11">
        <v>4</v>
      </c>
      <c r="L18" s="29"/>
      <c r="M18" s="29"/>
      <c r="N18" s="29"/>
      <c r="O18" s="29"/>
      <c r="P18" s="29"/>
      <c r="Q18" s="29"/>
      <c r="R18" s="11"/>
      <c r="T18" s="282" t="str">
        <f t="shared" si="0"/>
        <v/>
      </c>
      <c r="U18" s="282">
        <f t="shared" si="1"/>
        <v>42</v>
      </c>
      <c r="V18" s="282" t="str">
        <f t="shared" si="2"/>
        <v/>
      </c>
      <c r="W18" s="282" t="str">
        <f t="shared" si="3"/>
        <v/>
      </c>
      <c r="X18" s="282"/>
      <c r="Y18" s="291">
        <f t="shared" si="4"/>
        <v>42</v>
      </c>
      <c r="Z18" s="292"/>
      <c r="AB18" s="282" t="str">
        <f t="shared" si="5"/>
        <v/>
      </c>
      <c r="AC18" s="282">
        <f t="shared" si="6"/>
        <v>28</v>
      </c>
      <c r="AD18" s="282" t="str">
        <f t="shared" si="7"/>
        <v/>
      </c>
      <c r="AE18" s="282" t="str">
        <f t="shared" si="8"/>
        <v/>
      </c>
    </row>
    <row r="19" spans="1:31" s="15" customFormat="1">
      <c r="B19" s="112">
        <v>5</v>
      </c>
      <c r="C19" s="213" t="s">
        <v>139</v>
      </c>
      <c r="D19" s="14" t="s">
        <v>153</v>
      </c>
      <c r="E19" s="8">
        <v>1</v>
      </c>
      <c r="F19" s="29"/>
      <c r="G19" s="6">
        <v>1</v>
      </c>
      <c r="H19" s="6"/>
      <c r="I19" s="6">
        <v>45</v>
      </c>
      <c r="J19" s="6" t="s">
        <v>9</v>
      </c>
      <c r="K19" s="11">
        <v>3</v>
      </c>
      <c r="L19" s="30"/>
      <c r="M19" s="30"/>
      <c r="N19" s="30"/>
      <c r="O19" s="30"/>
      <c r="P19" s="30"/>
      <c r="Q19" s="30"/>
      <c r="R19" s="37"/>
      <c r="T19" s="282" t="str">
        <f t="shared" si="0"/>
        <v/>
      </c>
      <c r="U19" s="282" t="str">
        <f t="shared" si="1"/>
        <v/>
      </c>
      <c r="V19" s="282">
        <f t="shared" si="2"/>
        <v>28</v>
      </c>
      <c r="W19" s="282" t="str">
        <f t="shared" si="3"/>
        <v/>
      </c>
      <c r="X19" s="282"/>
      <c r="Y19" s="291">
        <f t="shared" si="4"/>
        <v>28</v>
      </c>
      <c r="Z19" s="292"/>
      <c r="AB19" s="282" t="str">
        <f t="shared" si="5"/>
        <v/>
      </c>
      <c r="AC19" s="282" t="str">
        <f t="shared" si="6"/>
        <v/>
      </c>
      <c r="AD19" s="282">
        <f t="shared" si="7"/>
        <v>14</v>
      </c>
      <c r="AE19" s="282" t="str">
        <f t="shared" si="8"/>
        <v/>
      </c>
    </row>
    <row r="20" spans="1:31">
      <c r="B20" s="112">
        <v>6</v>
      </c>
      <c r="C20" s="212" t="s">
        <v>183</v>
      </c>
      <c r="D20" s="258" t="s">
        <v>154</v>
      </c>
      <c r="E20" s="7">
        <v>2</v>
      </c>
      <c r="F20" s="10">
        <v>1</v>
      </c>
      <c r="G20" s="5"/>
      <c r="H20" s="5"/>
      <c r="I20" s="5">
        <v>56</v>
      </c>
      <c r="J20" s="5" t="s">
        <v>75</v>
      </c>
      <c r="K20" s="9">
        <v>4</v>
      </c>
      <c r="L20" s="10"/>
      <c r="M20" s="5"/>
      <c r="N20" s="5"/>
      <c r="O20" s="5"/>
      <c r="P20" s="5"/>
      <c r="Q20" s="5"/>
      <c r="R20" s="9"/>
      <c r="T20" s="282" t="str">
        <f t="shared" si="0"/>
        <v/>
      </c>
      <c r="U20" s="282">
        <f t="shared" si="1"/>
        <v>42</v>
      </c>
      <c r="V20" s="282" t="str">
        <f t="shared" si="2"/>
        <v/>
      </c>
      <c r="W20" s="282" t="str">
        <f t="shared" si="3"/>
        <v/>
      </c>
      <c r="X20" s="282"/>
      <c r="Y20" s="291">
        <f t="shared" si="4"/>
        <v>42</v>
      </c>
      <c r="Z20" s="292"/>
      <c r="AB20" s="282" t="str">
        <f t="shared" si="5"/>
        <v/>
      </c>
      <c r="AC20" s="282">
        <f t="shared" si="6"/>
        <v>28</v>
      </c>
      <c r="AD20" s="282" t="str">
        <f t="shared" si="7"/>
        <v/>
      </c>
      <c r="AE20" s="282" t="str">
        <f t="shared" si="8"/>
        <v/>
      </c>
    </row>
    <row r="21" spans="1:31" s="235" customFormat="1">
      <c r="A21" s="300"/>
      <c r="B21" s="112">
        <v>7</v>
      </c>
      <c r="C21" s="344" t="s">
        <v>115</v>
      </c>
      <c r="D21" s="258" t="s">
        <v>132</v>
      </c>
      <c r="E21" s="7">
        <v>2</v>
      </c>
      <c r="F21" s="10"/>
      <c r="G21" s="5">
        <v>1</v>
      </c>
      <c r="H21" s="5"/>
      <c r="I21" s="5">
        <v>56</v>
      </c>
      <c r="J21" s="5" t="s">
        <v>9</v>
      </c>
      <c r="K21" s="9">
        <v>4</v>
      </c>
      <c r="L21" s="10"/>
      <c r="M21" s="5"/>
      <c r="N21" s="5"/>
      <c r="O21" s="5"/>
      <c r="P21" s="5"/>
      <c r="Q21" s="5"/>
      <c r="R21" s="9"/>
      <c r="T21" s="282" t="str">
        <f t="shared" si="0"/>
        <v/>
      </c>
      <c r="U21" s="282" t="str">
        <f t="shared" si="1"/>
        <v/>
      </c>
      <c r="V21" s="282">
        <f t="shared" si="2"/>
        <v>42</v>
      </c>
      <c r="W21" s="282" t="str">
        <f t="shared" si="3"/>
        <v/>
      </c>
      <c r="X21" s="282"/>
      <c r="Y21" s="291">
        <f t="shared" si="4"/>
        <v>42</v>
      </c>
      <c r="Z21" s="292"/>
      <c r="AB21" s="282" t="str">
        <f t="shared" si="5"/>
        <v/>
      </c>
      <c r="AC21" s="282" t="str">
        <f t="shared" si="6"/>
        <v/>
      </c>
      <c r="AD21" s="282">
        <f t="shared" si="7"/>
        <v>28</v>
      </c>
      <c r="AE21" s="282" t="str">
        <f t="shared" si="8"/>
        <v/>
      </c>
    </row>
    <row r="22" spans="1:31">
      <c r="B22" s="112">
        <v>8</v>
      </c>
      <c r="C22" s="212" t="s">
        <v>143</v>
      </c>
      <c r="D22" s="258" t="s">
        <v>155</v>
      </c>
      <c r="E22" s="7"/>
      <c r="F22" s="10"/>
      <c r="G22" s="5"/>
      <c r="H22" s="5"/>
      <c r="I22" s="5"/>
      <c r="J22" s="5"/>
      <c r="K22" s="9"/>
      <c r="L22" s="10">
        <v>2</v>
      </c>
      <c r="M22" s="5"/>
      <c r="N22" s="5">
        <v>1</v>
      </c>
      <c r="O22" s="5"/>
      <c r="P22" s="5">
        <v>56</v>
      </c>
      <c r="Q22" s="5" t="s">
        <v>9</v>
      </c>
      <c r="R22" s="9">
        <v>4</v>
      </c>
      <c r="T22" s="282" t="str">
        <f t="shared" si="0"/>
        <v/>
      </c>
      <c r="U22" s="282">
        <f t="shared" si="1"/>
        <v>42</v>
      </c>
      <c r="V22" s="282" t="str">
        <f t="shared" si="2"/>
        <v/>
      </c>
      <c r="W22" s="282" t="str">
        <f t="shared" si="3"/>
        <v/>
      </c>
      <c r="X22" s="282"/>
      <c r="Y22" s="291">
        <f t="shared" si="4"/>
        <v>42</v>
      </c>
      <c r="Z22" s="292"/>
      <c r="AB22" s="282" t="str">
        <f t="shared" si="5"/>
        <v/>
      </c>
      <c r="AC22" s="282">
        <f t="shared" si="6"/>
        <v>28</v>
      </c>
      <c r="AD22" s="282" t="str">
        <f t="shared" si="7"/>
        <v/>
      </c>
      <c r="AE22" s="282" t="str">
        <f t="shared" si="8"/>
        <v/>
      </c>
    </row>
    <row r="23" spans="1:31">
      <c r="B23" s="112">
        <v>9</v>
      </c>
      <c r="C23" s="212" t="s">
        <v>184</v>
      </c>
      <c r="D23" s="258" t="s">
        <v>156</v>
      </c>
      <c r="E23" s="7"/>
      <c r="F23" s="10"/>
      <c r="G23" s="5"/>
      <c r="H23" s="5"/>
      <c r="I23" s="5"/>
      <c r="J23" s="5"/>
      <c r="K23" s="9"/>
      <c r="L23" s="10">
        <v>1</v>
      </c>
      <c r="M23" s="5">
        <v>1</v>
      </c>
      <c r="N23" s="5"/>
      <c r="O23" s="5"/>
      <c r="P23" s="5">
        <v>45</v>
      </c>
      <c r="Q23" s="5" t="s">
        <v>75</v>
      </c>
      <c r="R23" s="9">
        <v>3</v>
      </c>
      <c r="T23" s="282" t="str">
        <f t="shared" si="0"/>
        <v/>
      </c>
      <c r="U23" s="282">
        <f t="shared" si="1"/>
        <v>28</v>
      </c>
      <c r="V23" s="282" t="str">
        <f t="shared" si="2"/>
        <v/>
      </c>
      <c r="W23" s="282" t="str">
        <f t="shared" si="3"/>
        <v/>
      </c>
      <c r="X23" s="282"/>
      <c r="Y23" s="291">
        <f t="shared" si="4"/>
        <v>28</v>
      </c>
      <c r="Z23" s="292"/>
      <c r="AB23" s="282" t="str">
        <f t="shared" si="5"/>
        <v/>
      </c>
      <c r="AC23" s="282">
        <f t="shared" si="6"/>
        <v>14</v>
      </c>
      <c r="AD23" s="282" t="str">
        <f t="shared" si="7"/>
        <v/>
      </c>
      <c r="AE23" s="282" t="str">
        <f t="shared" si="8"/>
        <v/>
      </c>
    </row>
    <row r="24" spans="1:31">
      <c r="B24" s="112">
        <v>10</v>
      </c>
      <c r="C24" s="212" t="s">
        <v>140</v>
      </c>
      <c r="D24" s="258" t="s">
        <v>157</v>
      </c>
      <c r="E24" s="7"/>
      <c r="F24" s="10"/>
      <c r="G24" s="5"/>
      <c r="H24" s="5"/>
      <c r="I24" s="5"/>
      <c r="J24" s="5"/>
      <c r="K24" s="9"/>
      <c r="L24" s="10">
        <v>2</v>
      </c>
      <c r="M24" s="5"/>
      <c r="N24" s="5">
        <v>2</v>
      </c>
      <c r="O24" s="5"/>
      <c r="P24" s="5">
        <v>42</v>
      </c>
      <c r="Q24" s="5" t="s">
        <v>75</v>
      </c>
      <c r="R24" s="9">
        <v>4</v>
      </c>
      <c r="T24" s="282" t="str">
        <f t="shared" si="0"/>
        <v/>
      </c>
      <c r="U24" s="282" t="str">
        <f t="shared" si="1"/>
        <v/>
      </c>
      <c r="V24" s="282">
        <f t="shared" si="2"/>
        <v>56</v>
      </c>
      <c r="W24" s="282" t="str">
        <f t="shared" si="3"/>
        <v/>
      </c>
      <c r="X24" s="282"/>
      <c r="Y24" s="291">
        <f t="shared" si="4"/>
        <v>56</v>
      </c>
      <c r="Z24" s="292"/>
      <c r="AB24" s="282" t="str">
        <f t="shared" si="5"/>
        <v/>
      </c>
      <c r="AC24" s="282" t="str">
        <f t="shared" si="6"/>
        <v/>
      </c>
      <c r="AD24" s="282">
        <f t="shared" si="7"/>
        <v>28</v>
      </c>
      <c r="AE24" s="282" t="str">
        <f t="shared" si="8"/>
        <v/>
      </c>
    </row>
    <row r="25" spans="1:31">
      <c r="B25" s="112">
        <v>11</v>
      </c>
      <c r="C25" s="344" t="s">
        <v>228</v>
      </c>
      <c r="D25" s="258" t="s">
        <v>230</v>
      </c>
      <c r="E25" s="7"/>
      <c r="F25" s="10"/>
      <c r="G25" s="5"/>
      <c r="H25" s="5"/>
      <c r="I25" s="5"/>
      <c r="J25" s="5"/>
      <c r="K25" s="9"/>
      <c r="L25" s="10">
        <v>2</v>
      </c>
      <c r="M25" s="5"/>
      <c r="N25" s="5">
        <v>2</v>
      </c>
      <c r="O25" s="5"/>
      <c r="P25" s="5">
        <v>42</v>
      </c>
      <c r="Q25" s="5" t="s">
        <v>9</v>
      </c>
      <c r="R25" s="9">
        <v>4</v>
      </c>
      <c r="T25" s="282" t="str">
        <f t="shared" si="0"/>
        <v/>
      </c>
      <c r="U25" s="282" t="str">
        <f t="shared" si="1"/>
        <v/>
      </c>
      <c r="V25" s="282">
        <f t="shared" si="2"/>
        <v>56</v>
      </c>
      <c r="W25" s="282" t="str">
        <f t="shared" si="3"/>
        <v/>
      </c>
      <c r="X25" s="282"/>
      <c r="Y25" s="291">
        <f t="shared" si="4"/>
        <v>56</v>
      </c>
      <c r="Z25" s="292"/>
      <c r="AB25" s="282" t="str">
        <f t="shared" si="5"/>
        <v/>
      </c>
      <c r="AC25" s="282" t="str">
        <f t="shared" si="6"/>
        <v/>
      </c>
      <c r="AD25" s="282">
        <f t="shared" si="7"/>
        <v>28</v>
      </c>
      <c r="AE25" s="282" t="str">
        <f t="shared" si="8"/>
        <v/>
      </c>
    </row>
    <row r="26" spans="1:31">
      <c r="B26" s="112">
        <v>12</v>
      </c>
      <c r="C26" s="214" t="s">
        <v>141</v>
      </c>
      <c r="D26" s="258" t="s">
        <v>158</v>
      </c>
      <c r="E26" s="98"/>
      <c r="F26" s="95"/>
      <c r="G26" s="96"/>
      <c r="H26" s="96"/>
      <c r="I26" s="96"/>
      <c r="J26" s="96"/>
      <c r="K26" s="99"/>
      <c r="L26" s="95">
        <v>2</v>
      </c>
      <c r="M26" s="96">
        <v>2</v>
      </c>
      <c r="N26" s="96"/>
      <c r="O26" s="96"/>
      <c r="P26" s="96">
        <v>67</v>
      </c>
      <c r="Q26" s="96" t="s">
        <v>75</v>
      </c>
      <c r="R26" s="99">
        <v>5</v>
      </c>
      <c r="T26" s="282" t="str">
        <f t="shared" si="0"/>
        <v/>
      </c>
      <c r="U26" s="282">
        <f t="shared" si="1"/>
        <v>56</v>
      </c>
      <c r="V26" s="282" t="str">
        <f t="shared" si="2"/>
        <v/>
      </c>
      <c r="W26" s="282" t="str">
        <f t="shared" si="3"/>
        <v/>
      </c>
      <c r="X26" s="282"/>
      <c r="Y26" s="291">
        <f t="shared" si="4"/>
        <v>56</v>
      </c>
      <c r="Z26" s="292"/>
      <c r="AB26" s="282" t="str">
        <f t="shared" si="5"/>
        <v/>
      </c>
      <c r="AC26" s="282">
        <f t="shared" si="6"/>
        <v>28</v>
      </c>
      <c r="AD26" s="282" t="str">
        <f t="shared" si="7"/>
        <v/>
      </c>
      <c r="AE26" s="282" t="str">
        <f t="shared" si="8"/>
        <v/>
      </c>
    </row>
    <row r="27" spans="1:31" s="235" customFormat="1">
      <c r="A27" s="300"/>
      <c r="B27" s="112">
        <v>13</v>
      </c>
      <c r="C27" s="344" t="s">
        <v>120</v>
      </c>
      <c r="D27" s="258" t="s">
        <v>135</v>
      </c>
      <c r="E27" s="7"/>
      <c r="F27" s="5"/>
      <c r="G27" s="5"/>
      <c r="H27" s="5"/>
      <c r="I27" s="5"/>
      <c r="J27" s="5"/>
      <c r="K27" s="9"/>
      <c r="L27" s="95">
        <v>1</v>
      </c>
      <c r="M27" s="96"/>
      <c r="N27" s="96">
        <v>2</v>
      </c>
      <c r="O27" s="96"/>
      <c r="P27" s="96">
        <v>31</v>
      </c>
      <c r="Q27" s="96" t="s">
        <v>75</v>
      </c>
      <c r="R27" s="99">
        <v>3</v>
      </c>
      <c r="T27" s="282" t="str">
        <f t="shared" si="0"/>
        <v/>
      </c>
      <c r="U27" s="282" t="str">
        <f t="shared" si="1"/>
        <v/>
      </c>
      <c r="V27" s="282">
        <f t="shared" si="2"/>
        <v>42</v>
      </c>
      <c r="W27" s="282" t="str">
        <f t="shared" si="3"/>
        <v/>
      </c>
      <c r="X27" s="282"/>
      <c r="Y27" s="291">
        <f t="shared" si="4"/>
        <v>42</v>
      </c>
      <c r="Z27" s="292"/>
      <c r="AB27" s="282" t="str">
        <f t="shared" si="5"/>
        <v/>
      </c>
      <c r="AC27" s="282" t="str">
        <f t="shared" si="6"/>
        <v/>
      </c>
      <c r="AD27" s="282">
        <f t="shared" si="7"/>
        <v>14</v>
      </c>
      <c r="AE27" s="282" t="str">
        <f t="shared" si="8"/>
        <v/>
      </c>
    </row>
    <row r="28" spans="1:31" ht="13.5" thickBot="1">
      <c r="B28" s="112">
        <v>14</v>
      </c>
      <c r="C28" s="200" t="s">
        <v>193</v>
      </c>
      <c r="D28" s="234" t="s">
        <v>159</v>
      </c>
      <c r="E28" s="502"/>
      <c r="F28" s="503"/>
      <c r="G28" s="503"/>
      <c r="H28" s="503"/>
      <c r="I28" s="503"/>
      <c r="J28" s="503"/>
      <c r="K28" s="504"/>
      <c r="L28" s="500" t="s">
        <v>196</v>
      </c>
      <c r="M28" s="501"/>
      <c r="N28" s="501"/>
      <c r="O28" s="501"/>
      <c r="P28" s="501"/>
      <c r="Q28" s="199" t="s">
        <v>9</v>
      </c>
      <c r="R28" s="202">
        <v>3</v>
      </c>
      <c r="V28">
        <v>60</v>
      </c>
      <c r="Y28" s="294">
        <f t="shared" si="4"/>
        <v>60</v>
      </c>
      <c r="AB28" s="282" t="str">
        <f t="shared" si="5"/>
        <v/>
      </c>
      <c r="AC28" s="282" t="str">
        <f t="shared" si="6"/>
        <v/>
      </c>
      <c r="AD28" s="282">
        <f t="shared" si="7"/>
        <v>0</v>
      </c>
      <c r="AE28" s="282" t="str">
        <f t="shared" si="8"/>
        <v/>
      </c>
    </row>
    <row r="29" spans="1:31">
      <c r="B29" s="440" t="s">
        <v>22</v>
      </c>
      <c r="C29" s="441"/>
      <c r="D29" s="442"/>
      <c r="E29" s="20">
        <f>SUM(E15:E28)</f>
        <v>13</v>
      </c>
      <c r="F29" s="44">
        <f>SUM(F15:F28)</f>
        <v>1</v>
      </c>
      <c r="G29" s="44">
        <f>SUM(G15:G28)</f>
        <v>6</v>
      </c>
      <c r="H29" s="44">
        <f>SUM(H15:H28)</f>
        <v>2</v>
      </c>
      <c r="I29" s="384">
        <f>SUM(I15:I28)</f>
        <v>378</v>
      </c>
      <c r="J29" s="443" t="s">
        <v>125</v>
      </c>
      <c r="K29" s="424">
        <f t="shared" ref="K29:P29" si="9">SUM(K15:K28)</f>
        <v>28</v>
      </c>
      <c r="L29" s="21">
        <f t="shared" si="9"/>
        <v>10</v>
      </c>
      <c r="M29" s="22">
        <f t="shared" si="9"/>
        <v>3</v>
      </c>
      <c r="N29" s="22">
        <f t="shared" si="9"/>
        <v>7</v>
      </c>
      <c r="O29" s="50"/>
      <c r="P29" s="384">
        <f t="shared" si="9"/>
        <v>283</v>
      </c>
      <c r="Q29" s="443" t="s">
        <v>125</v>
      </c>
      <c r="R29" s="455">
        <f>SUM(R15:R28)</f>
        <v>26</v>
      </c>
    </row>
    <row r="30" spans="1:31" ht="13.5" thickBot="1">
      <c r="B30" s="396"/>
      <c r="C30" s="397"/>
      <c r="D30" s="398"/>
      <c r="E30" s="408">
        <f>SUM(E29:H29)</f>
        <v>22</v>
      </c>
      <c r="F30" s="409"/>
      <c r="G30" s="409"/>
      <c r="H30" s="410"/>
      <c r="I30" s="385"/>
      <c r="J30" s="444"/>
      <c r="K30" s="381"/>
      <c r="L30" s="408">
        <f>SUM(L29:O29)</f>
        <v>20</v>
      </c>
      <c r="M30" s="409"/>
      <c r="N30" s="409"/>
      <c r="O30" s="410"/>
      <c r="P30" s="385"/>
      <c r="Q30" s="444"/>
      <c r="R30" s="381"/>
    </row>
    <row r="31" spans="1:31" ht="13.5" thickBot="1">
      <c r="B31" s="14"/>
      <c r="C31" s="14"/>
      <c r="D31" s="14"/>
      <c r="E31" s="42"/>
      <c r="F31" s="42"/>
      <c r="G31" s="42"/>
      <c r="H31" s="42"/>
      <c r="I31" s="42"/>
      <c r="J31" s="43"/>
      <c r="K31" s="19"/>
      <c r="L31" s="42"/>
      <c r="M31" s="42"/>
      <c r="N31" s="42"/>
      <c r="O31" s="42"/>
      <c r="P31" s="42"/>
      <c r="Q31" s="43"/>
      <c r="R31" s="19"/>
    </row>
    <row r="32" spans="1:31" ht="12.75" customHeight="1">
      <c r="B32" s="425" t="s">
        <v>15</v>
      </c>
      <c r="C32" s="428" t="s">
        <v>13</v>
      </c>
      <c r="D32" s="399" t="s">
        <v>88</v>
      </c>
      <c r="E32" s="386" t="s">
        <v>31</v>
      </c>
      <c r="F32" s="387"/>
      <c r="G32" s="387"/>
      <c r="H32" s="387"/>
      <c r="I32" s="387"/>
      <c r="J32" s="387"/>
      <c r="K32" s="388"/>
      <c r="L32" s="386" t="s">
        <v>32</v>
      </c>
      <c r="M32" s="387"/>
      <c r="N32" s="387"/>
      <c r="O32" s="387"/>
      <c r="P32" s="387"/>
      <c r="Q32" s="387"/>
      <c r="R32" s="388"/>
    </row>
    <row r="33" spans="2:31">
      <c r="B33" s="426"/>
      <c r="C33" s="429"/>
      <c r="D33" s="400"/>
      <c r="E33" s="404" t="s">
        <v>9</v>
      </c>
      <c r="F33" s="402" t="s">
        <v>10</v>
      </c>
      <c r="G33" s="402" t="s">
        <v>11</v>
      </c>
      <c r="H33" s="436" t="s">
        <v>12</v>
      </c>
      <c r="I33" s="402" t="s">
        <v>38</v>
      </c>
      <c r="J33" s="445" t="s">
        <v>16</v>
      </c>
      <c r="K33" s="431" t="s">
        <v>17</v>
      </c>
      <c r="L33" s="404" t="s">
        <v>9</v>
      </c>
      <c r="M33" s="402" t="s">
        <v>10</v>
      </c>
      <c r="N33" s="402" t="s">
        <v>11</v>
      </c>
      <c r="O33" s="436" t="s">
        <v>12</v>
      </c>
      <c r="P33" s="402" t="s">
        <v>38</v>
      </c>
      <c r="Q33" s="445" t="s">
        <v>16</v>
      </c>
      <c r="R33" s="431" t="s">
        <v>17</v>
      </c>
    </row>
    <row r="34" spans="2:31" ht="11.25" customHeight="1" thickBot="1">
      <c r="B34" s="427"/>
      <c r="C34" s="430"/>
      <c r="D34" s="401"/>
      <c r="E34" s="405"/>
      <c r="F34" s="403"/>
      <c r="G34" s="403"/>
      <c r="H34" s="437"/>
      <c r="I34" s="403"/>
      <c r="J34" s="446"/>
      <c r="K34" s="432"/>
      <c r="L34" s="405"/>
      <c r="M34" s="403"/>
      <c r="N34" s="403"/>
      <c r="O34" s="437"/>
      <c r="P34" s="403"/>
      <c r="Q34" s="446"/>
      <c r="R34" s="432"/>
    </row>
    <row r="35" spans="2:31" ht="12" customHeight="1">
      <c r="B35" s="197">
        <v>15</v>
      </c>
      <c r="C35" s="356" t="s">
        <v>146</v>
      </c>
      <c r="D35" s="223" t="s">
        <v>189</v>
      </c>
      <c r="E35" s="495">
        <v>1</v>
      </c>
      <c r="F35" s="496"/>
      <c r="G35" s="496">
        <v>1</v>
      </c>
      <c r="H35" s="496"/>
      <c r="I35" s="496">
        <v>20</v>
      </c>
      <c r="J35" s="496" t="s">
        <v>9</v>
      </c>
      <c r="K35" s="499">
        <v>2</v>
      </c>
      <c r="L35" s="492"/>
      <c r="M35" s="485"/>
      <c r="N35" s="485"/>
      <c r="O35" s="485"/>
      <c r="P35" s="485"/>
      <c r="Q35" s="485"/>
      <c r="R35" s="490"/>
      <c r="T35" s="282" t="str">
        <f>IF(LEFT($D35,2)="DF",(SUM(E35:H35,L35:O35)*14),"")</f>
        <v/>
      </c>
      <c r="U35" s="282" t="str">
        <f t="shared" ref="U35" si="10">IF(LEFT($D35,2)="DD",(SUM(E35:H35,L35:O35)*14),"")</f>
        <v/>
      </c>
      <c r="V35" s="282">
        <f>IF(LEFT($D35,2)="DS",(SUM(E35:H35,L35:O35)*14),"")</f>
        <v>28</v>
      </c>
      <c r="W35" s="282" t="str">
        <f t="shared" ref="W35" si="11">IF(LEFT($D35,2)="DC",(SUM(E35:H35,L35:O35)*14),"")</f>
        <v/>
      </c>
      <c r="X35" s="282"/>
      <c r="Y35" s="291"/>
      <c r="Z35" s="291">
        <f>SUM(T35:Y35)</f>
        <v>28</v>
      </c>
      <c r="AB35" s="282" t="str">
        <f t="shared" ref="AB35" si="12">IF(LEFT($D35,2)="DF",(SUM(E35,L35)*14),"")</f>
        <v/>
      </c>
      <c r="AC35" s="282" t="str">
        <f t="shared" ref="AC35" si="13">IF(LEFT($D35,2)="DD",(SUM(E35,L35)*14),"")</f>
        <v/>
      </c>
      <c r="AD35" s="282">
        <f t="shared" ref="AD35" si="14">IF(LEFT($D35,2)="DS",(SUM(E35,L35)*14),"")</f>
        <v>14</v>
      </c>
      <c r="AE35" s="282" t="str">
        <f t="shared" ref="AE35" si="15">IF(LEFT($D35,2)="DC",(SUM(E35,L35)*14),"")</f>
        <v/>
      </c>
    </row>
    <row r="36" spans="2:31" ht="12" customHeight="1">
      <c r="B36" s="197">
        <v>16</v>
      </c>
      <c r="C36" s="222" t="s">
        <v>229</v>
      </c>
      <c r="D36" s="223" t="s">
        <v>190</v>
      </c>
      <c r="E36" s="493"/>
      <c r="F36" s="486"/>
      <c r="G36" s="486"/>
      <c r="H36" s="486"/>
      <c r="I36" s="486"/>
      <c r="J36" s="486"/>
      <c r="K36" s="491"/>
      <c r="L36" s="493"/>
      <c r="M36" s="486"/>
      <c r="N36" s="486"/>
      <c r="O36" s="486"/>
      <c r="P36" s="486"/>
      <c r="Q36" s="486"/>
      <c r="R36" s="491"/>
      <c r="T36" s="282" t="str">
        <f t="shared" ref="T36:T40" si="16">IF(LEFT($D36,2)="DF",(SUM(E36:H36,L36:O36)*14),"")</f>
        <v/>
      </c>
      <c r="U36" s="282" t="str">
        <f t="shared" ref="U36:U40" si="17">IF(LEFT($D36,2)="DD",(SUM(E36:H36,L36:O36)*14),"")</f>
        <v/>
      </c>
      <c r="V36" s="282">
        <f t="shared" ref="V36:V40" si="18">IF(LEFT($D36,2)="DS",(SUM(E36:H36,L36:O36)*14),"")</f>
        <v>0</v>
      </c>
      <c r="W36" s="282" t="str">
        <f t="shared" ref="W36:W40" si="19">IF(LEFT($D36,2)="DC",(SUM(E36:H36,L36:O36)*14),"")</f>
        <v/>
      </c>
      <c r="X36" s="282"/>
      <c r="Y36" s="291"/>
      <c r="Z36" s="291">
        <f t="shared" ref="Z36:Z40" si="20">SUM(T36:Y36)</f>
        <v>0</v>
      </c>
      <c r="AB36" s="282" t="str">
        <f t="shared" ref="AB36:AB40" si="21">IF(LEFT($D36,2)="DF",(SUM(E36,L36)*14),"")</f>
        <v/>
      </c>
      <c r="AC36" s="282" t="str">
        <f t="shared" ref="AC36:AC40" si="22">IF(LEFT($D36,2)="DD",(SUM(E36,L36)*14),"")</f>
        <v/>
      </c>
      <c r="AD36" s="282">
        <f t="shared" ref="AD36:AD40" si="23">IF(LEFT($D36,2)="DS",(SUM(E36,L36)*14),"")</f>
        <v>0</v>
      </c>
      <c r="AE36" s="282" t="str">
        <f t="shared" ref="AE36:AE40" si="24">IF(LEFT($D36,2)="DC",(SUM(E36,L36)*14),"")</f>
        <v/>
      </c>
    </row>
    <row r="37" spans="2:31" ht="12" customHeight="1">
      <c r="B37" s="197">
        <v>17</v>
      </c>
      <c r="C37" s="222" t="s">
        <v>147</v>
      </c>
      <c r="D37" s="223" t="s">
        <v>160</v>
      </c>
      <c r="E37" s="492"/>
      <c r="F37" s="485"/>
      <c r="G37" s="485"/>
      <c r="H37" s="485"/>
      <c r="I37" s="485"/>
      <c r="J37" s="485"/>
      <c r="K37" s="490"/>
      <c r="L37" s="495">
        <v>1</v>
      </c>
      <c r="M37" s="496"/>
      <c r="N37" s="496">
        <v>1</v>
      </c>
      <c r="O37" s="496"/>
      <c r="P37" s="496">
        <v>20</v>
      </c>
      <c r="Q37" s="496" t="s">
        <v>9</v>
      </c>
      <c r="R37" s="499">
        <v>2</v>
      </c>
      <c r="T37" s="282" t="str">
        <f t="shared" si="16"/>
        <v/>
      </c>
      <c r="U37" s="282">
        <f t="shared" si="17"/>
        <v>28</v>
      </c>
      <c r="V37" s="282" t="str">
        <f t="shared" si="18"/>
        <v/>
      </c>
      <c r="W37" s="282" t="str">
        <f t="shared" si="19"/>
        <v/>
      </c>
      <c r="X37" s="282"/>
      <c r="Y37" s="291"/>
      <c r="Z37" s="291">
        <f t="shared" si="20"/>
        <v>28</v>
      </c>
      <c r="AB37" s="282" t="str">
        <f t="shared" si="21"/>
        <v/>
      </c>
      <c r="AC37" s="282">
        <f t="shared" si="22"/>
        <v>14</v>
      </c>
      <c r="AD37" s="282" t="str">
        <f t="shared" si="23"/>
        <v/>
      </c>
      <c r="AE37" s="282" t="str">
        <f t="shared" si="24"/>
        <v/>
      </c>
    </row>
    <row r="38" spans="2:31" ht="12.75" customHeight="1">
      <c r="B38" s="197">
        <v>18</v>
      </c>
      <c r="C38" s="221" t="s">
        <v>145</v>
      </c>
      <c r="D38" s="223" t="s">
        <v>161</v>
      </c>
      <c r="E38" s="493"/>
      <c r="F38" s="486"/>
      <c r="G38" s="486"/>
      <c r="H38" s="486"/>
      <c r="I38" s="486"/>
      <c r="J38" s="486"/>
      <c r="K38" s="491"/>
      <c r="L38" s="493"/>
      <c r="M38" s="486"/>
      <c r="N38" s="486"/>
      <c r="O38" s="486"/>
      <c r="P38" s="486"/>
      <c r="Q38" s="486"/>
      <c r="R38" s="491"/>
      <c r="T38" s="282" t="str">
        <f t="shared" si="16"/>
        <v/>
      </c>
      <c r="U38" s="282">
        <f t="shared" si="17"/>
        <v>0</v>
      </c>
      <c r="V38" s="282" t="str">
        <f t="shared" si="18"/>
        <v/>
      </c>
      <c r="W38" s="282" t="str">
        <f t="shared" si="19"/>
        <v/>
      </c>
      <c r="X38" s="282"/>
      <c r="Y38" s="291"/>
      <c r="Z38" s="291">
        <f t="shared" si="20"/>
        <v>0</v>
      </c>
      <c r="AB38" s="282" t="str">
        <f t="shared" si="21"/>
        <v/>
      </c>
      <c r="AC38" s="282">
        <f t="shared" si="22"/>
        <v>0</v>
      </c>
      <c r="AD38" s="282" t="str">
        <f t="shared" si="23"/>
        <v/>
      </c>
      <c r="AE38" s="282" t="str">
        <f t="shared" si="24"/>
        <v/>
      </c>
    </row>
    <row r="39" spans="2:31" ht="12" customHeight="1">
      <c r="B39" s="197">
        <v>19</v>
      </c>
      <c r="C39" s="345" t="s">
        <v>273</v>
      </c>
      <c r="D39" s="223" t="s">
        <v>191</v>
      </c>
      <c r="E39" s="492"/>
      <c r="F39" s="485"/>
      <c r="G39" s="485"/>
      <c r="H39" s="485"/>
      <c r="I39" s="485"/>
      <c r="J39" s="485"/>
      <c r="K39" s="490"/>
      <c r="L39" s="495">
        <v>1</v>
      </c>
      <c r="M39" s="496">
        <v>1</v>
      </c>
      <c r="N39" s="496"/>
      <c r="O39" s="496"/>
      <c r="P39" s="496">
        <v>20</v>
      </c>
      <c r="Q39" s="496" t="s">
        <v>9</v>
      </c>
      <c r="R39" s="499">
        <v>2</v>
      </c>
      <c r="T39" s="282" t="str">
        <f t="shared" si="16"/>
        <v/>
      </c>
      <c r="U39" s="282" t="str">
        <f t="shared" si="17"/>
        <v/>
      </c>
      <c r="V39" s="282">
        <f t="shared" si="18"/>
        <v>28</v>
      </c>
      <c r="W39" s="282" t="str">
        <f t="shared" si="19"/>
        <v/>
      </c>
      <c r="X39" s="282"/>
      <c r="Y39" s="291"/>
      <c r="Z39" s="291">
        <f t="shared" si="20"/>
        <v>28</v>
      </c>
      <c r="AB39" s="282" t="str">
        <f t="shared" si="21"/>
        <v/>
      </c>
      <c r="AC39" s="282" t="str">
        <f t="shared" si="22"/>
        <v/>
      </c>
      <c r="AD39" s="282">
        <f t="shared" si="23"/>
        <v>14</v>
      </c>
      <c r="AE39" s="282" t="str">
        <f t="shared" si="24"/>
        <v/>
      </c>
    </row>
    <row r="40" spans="2:31" ht="12.75" customHeight="1" thickBot="1">
      <c r="B40" s="197">
        <v>20</v>
      </c>
      <c r="C40" s="351" t="s">
        <v>272</v>
      </c>
      <c r="D40" s="219" t="s">
        <v>192</v>
      </c>
      <c r="E40" s="497"/>
      <c r="F40" s="494"/>
      <c r="G40" s="494"/>
      <c r="H40" s="494"/>
      <c r="I40" s="494"/>
      <c r="J40" s="494"/>
      <c r="K40" s="498"/>
      <c r="L40" s="497"/>
      <c r="M40" s="494"/>
      <c r="N40" s="494"/>
      <c r="O40" s="494"/>
      <c r="P40" s="494"/>
      <c r="Q40" s="494"/>
      <c r="R40" s="498"/>
      <c r="T40" s="282" t="str">
        <f t="shared" si="16"/>
        <v/>
      </c>
      <c r="U40" s="282" t="str">
        <f t="shared" si="17"/>
        <v/>
      </c>
      <c r="V40" s="282">
        <f t="shared" si="18"/>
        <v>0</v>
      </c>
      <c r="W40" s="282" t="str">
        <f t="shared" si="19"/>
        <v/>
      </c>
      <c r="X40" s="282"/>
      <c r="Y40" s="291"/>
      <c r="Z40" s="291">
        <f t="shared" si="20"/>
        <v>0</v>
      </c>
      <c r="AB40" s="282" t="str">
        <f t="shared" si="21"/>
        <v/>
      </c>
      <c r="AC40" s="282" t="str">
        <f t="shared" si="22"/>
        <v/>
      </c>
      <c r="AD40" s="282">
        <f t="shared" si="23"/>
        <v>0</v>
      </c>
      <c r="AE40" s="282" t="str">
        <f t="shared" si="24"/>
        <v/>
      </c>
    </row>
    <row r="41" spans="2:31" ht="12.75" customHeight="1">
      <c r="B41" s="440" t="s">
        <v>23</v>
      </c>
      <c r="C41" s="441"/>
      <c r="D41" s="442"/>
      <c r="E41" s="16">
        <f>SUM(E35:E40)</f>
        <v>1</v>
      </c>
      <c r="F41" s="17"/>
      <c r="G41" s="17">
        <f>SUM(G35:G40)</f>
        <v>1</v>
      </c>
      <c r="H41" s="114"/>
      <c r="I41" s="384">
        <f>SUM(I35:I40)</f>
        <v>20</v>
      </c>
      <c r="J41" s="384" t="s">
        <v>85</v>
      </c>
      <c r="K41" s="380">
        <f>SUM(K35:K40)</f>
        <v>2</v>
      </c>
      <c r="L41" s="16">
        <f>SUM(L37:L40)</f>
        <v>2</v>
      </c>
      <c r="M41" s="18">
        <f>SUM(M37:M40)</f>
        <v>1</v>
      </c>
      <c r="N41" s="18">
        <f>SUM(N37:N40)</f>
        <v>1</v>
      </c>
      <c r="O41" s="18"/>
      <c r="P41" s="483">
        <f>SUM(P37:P40)</f>
        <v>40</v>
      </c>
      <c r="Q41" s="384" t="s">
        <v>148</v>
      </c>
      <c r="R41" s="380">
        <f>SUM(R37:R40)</f>
        <v>4</v>
      </c>
      <c r="T41" s="273">
        <f>SUM(T15:T40)</f>
        <v>0</v>
      </c>
      <c r="U41" s="273">
        <f t="shared" ref="U41:Z41" si="25">SUM(U15:U40)</f>
        <v>336</v>
      </c>
      <c r="V41" s="273">
        <f t="shared" si="25"/>
        <v>396</v>
      </c>
      <c r="W41" s="273">
        <f t="shared" si="25"/>
        <v>0</v>
      </c>
      <c r="X41" s="273"/>
      <c r="Y41" s="273">
        <f t="shared" si="25"/>
        <v>648</v>
      </c>
      <c r="Z41" s="273">
        <f t="shared" si="25"/>
        <v>84</v>
      </c>
      <c r="AB41" s="273">
        <f>SUM(AB15:AB40)</f>
        <v>0</v>
      </c>
      <c r="AC41" s="273">
        <f t="shared" ref="AC41" si="26">SUM(AC15:AC40)</f>
        <v>196</v>
      </c>
      <c r="AD41" s="273">
        <f t="shared" ref="AD41" si="27">SUM(AD15:AD40)</f>
        <v>168</v>
      </c>
      <c r="AE41" s="273">
        <f t="shared" ref="AE41" si="28">SUM(AE15:AE40)</f>
        <v>0</v>
      </c>
    </row>
    <row r="42" spans="2:31" ht="12.75" customHeight="1" thickBot="1">
      <c r="B42" s="396"/>
      <c r="C42" s="397"/>
      <c r="D42" s="398"/>
      <c r="E42" s="408">
        <f>SUM(E41:H41)</f>
        <v>2</v>
      </c>
      <c r="F42" s="409"/>
      <c r="G42" s="409"/>
      <c r="H42" s="410"/>
      <c r="I42" s="385"/>
      <c r="J42" s="385"/>
      <c r="K42" s="381"/>
      <c r="L42" s="408">
        <f>SUM(L41:O41)</f>
        <v>4</v>
      </c>
      <c r="M42" s="409"/>
      <c r="N42" s="409"/>
      <c r="O42" s="410"/>
      <c r="P42" s="484"/>
      <c r="Q42" s="385"/>
      <c r="R42" s="381"/>
      <c r="Y42" s="295">
        <f>Y41-Y28</f>
        <v>588</v>
      </c>
    </row>
    <row r="43" spans="2:31" ht="12.75" customHeight="1" thickBot="1"/>
    <row r="44" spans="2:31" ht="12.75" customHeight="1">
      <c r="B44" s="14"/>
      <c r="C44" s="25" t="s">
        <v>25</v>
      </c>
      <c r="D44" s="2"/>
      <c r="E44" s="26">
        <f>E29+E41</f>
        <v>14</v>
      </c>
      <c r="F44" s="27">
        <f>F29+F41</f>
        <v>1</v>
      </c>
      <c r="G44" s="27">
        <f>G29+G41</f>
        <v>7</v>
      </c>
      <c r="H44" s="27">
        <f>H29+H41</f>
        <v>2</v>
      </c>
      <c r="I44" s="389">
        <f>I29+I41</f>
        <v>398</v>
      </c>
      <c r="J44" s="443" t="s">
        <v>149</v>
      </c>
      <c r="K44" s="382">
        <f>IF((K29+K41)&lt;&gt;30,"NU",30)</f>
        <v>30</v>
      </c>
      <c r="L44" s="45">
        <f>L29+L41</f>
        <v>12</v>
      </c>
      <c r="M44" s="27">
        <f>M29+M41</f>
        <v>4</v>
      </c>
      <c r="N44" s="27">
        <f>N29+N41</f>
        <v>8</v>
      </c>
      <c r="O44" s="27"/>
      <c r="P44" s="389">
        <f>P29+P41</f>
        <v>323</v>
      </c>
      <c r="Q44" s="443" t="s">
        <v>205</v>
      </c>
      <c r="R44" s="382">
        <f>IF((R29+R41)&lt;&gt;30,"NU",30)</f>
        <v>30</v>
      </c>
    </row>
    <row r="45" spans="2:31" ht="12.75" customHeight="1" thickBot="1">
      <c r="B45" s="14"/>
      <c r="C45" s="25"/>
      <c r="D45" s="2"/>
      <c r="E45" s="418">
        <f>SUM(E44:H44)</f>
        <v>24</v>
      </c>
      <c r="F45" s="419"/>
      <c r="G45" s="419"/>
      <c r="H45" s="419"/>
      <c r="I45" s="390"/>
      <c r="J45" s="444"/>
      <c r="K45" s="383"/>
      <c r="L45" s="451">
        <f>SUM(L44:O44)</f>
        <v>24</v>
      </c>
      <c r="M45" s="452"/>
      <c r="N45" s="452"/>
      <c r="O45" s="453"/>
      <c r="P45" s="390"/>
      <c r="Q45" s="444"/>
      <c r="R45" s="383"/>
    </row>
    <row r="46" spans="2:31">
      <c r="B46" s="14"/>
      <c r="C46" s="210" t="s">
        <v>187</v>
      </c>
      <c r="D46" s="482" t="s">
        <v>185</v>
      </c>
      <c r="E46" s="482"/>
      <c r="F46" s="482"/>
      <c r="G46" s="482"/>
      <c r="H46" s="482"/>
      <c r="I46" s="482"/>
      <c r="J46" s="482"/>
      <c r="K46" s="482"/>
      <c r="L46" s="203"/>
      <c r="M46" s="203"/>
      <c r="N46" s="203"/>
      <c r="O46" s="203"/>
      <c r="P46" s="203"/>
      <c r="Q46" s="203"/>
      <c r="R46" s="203"/>
      <c r="V46" s="276" t="s">
        <v>262</v>
      </c>
    </row>
    <row r="47" spans="2:31">
      <c r="B47" s="34"/>
      <c r="C47" s="23"/>
      <c r="D47" s="2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U47" s="52"/>
      <c r="V47" s="297">
        <f>14*(E16+G16+L25+N25+E35+G35+L39+M39)</f>
        <v>168</v>
      </c>
      <c r="W47" s="52"/>
      <c r="X47" s="52"/>
      <c r="Y47" s="52"/>
      <c r="Z47" s="51"/>
    </row>
    <row r="48" spans="2:31" s="102" customFormat="1">
      <c r="B48" s="379" t="s">
        <v>72</v>
      </c>
      <c r="C48" s="379"/>
      <c r="D48" s="379"/>
      <c r="E48" s="379" t="s">
        <v>73</v>
      </c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101"/>
      <c r="U48"/>
      <c r="V48"/>
      <c r="W48"/>
      <c r="Y48"/>
      <c r="Z48"/>
      <c r="AA48"/>
      <c r="AC48"/>
      <c r="AD48"/>
      <c r="AE48"/>
    </row>
    <row r="49" spans="2:31">
      <c r="B49" s="103"/>
      <c r="C49" s="103"/>
      <c r="D49" s="103"/>
      <c r="E49" s="103"/>
      <c r="F49" s="103"/>
      <c r="G49" s="103"/>
      <c r="H49" s="103"/>
      <c r="I49" s="103"/>
      <c r="J49" s="103"/>
      <c r="K49" s="104"/>
      <c r="L49" s="104"/>
      <c r="M49" s="105"/>
      <c r="N49" s="104"/>
      <c r="O49" s="104"/>
      <c r="P49" s="106"/>
      <c r="Q49" s="106"/>
      <c r="R49" s="106"/>
    </row>
    <row r="50" spans="2:31" s="110" customFormat="1">
      <c r="B50" s="107"/>
      <c r="C50" s="378" t="s">
        <v>321</v>
      </c>
      <c r="D50" s="378"/>
      <c r="E50" s="378" t="s">
        <v>323</v>
      </c>
      <c r="F50" s="378"/>
      <c r="G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109"/>
      <c r="U50"/>
      <c r="V50"/>
      <c r="W50"/>
      <c r="Y50"/>
      <c r="Z50"/>
      <c r="AA50"/>
      <c r="AC50"/>
      <c r="AD50"/>
      <c r="AE50"/>
    </row>
    <row r="51" spans="2:31" s="110" customFormat="1">
      <c r="B51" s="107"/>
      <c r="C51" s="108"/>
      <c r="D51" s="108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109"/>
      <c r="U51"/>
      <c r="V51"/>
      <c r="W51"/>
      <c r="Y51"/>
      <c r="Z51"/>
      <c r="AA51"/>
      <c r="AC51"/>
      <c r="AD51"/>
      <c r="AE51"/>
    </row>
    <row r="52" spans="2:31">
      <c r="B52" s="104"/>
      <c r="C52" s="104"/>
      <c r="D52" s="111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</row>
    <row r="53" spans="2:31" s="102" customFormat="1">
      <c r="B53" s="379"/>
      <c r="C53" s="379"/>
      <c r="D53" s="379"/>
      <c r="E53" s="379" t="s">
        <v>86</v>
      </c>
      <c r="F53" s="379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101"/>
      <c r="U53"/>
      <c r="V53"/>
      <c r="W53"/>
      <c r="Y53"/>
      <c r="Z53"/>
      <c r="AA53"/>
      <c r="AC53"/>
      <c r="AD53"/>
      <c r="AE53"/>
    </row>
    <row r="54" spans="2:31">
      <c r="B54" s="103"/>
      <c r="C54" s="103"/>
      <c r="D54" s="103"/>
      <c r="E54" s="103"/>
      <c r="F54" s="103"/>
      <c r="G54" s="103"/>
      <c r="H54" s="103"/>
      <c r="I54" s="103"/>
      <c r="J54" s="103"/>
      <c r="K54" s="104"/>
      <c r="L54" s="104"/>
      <c r="M54" s="105"/>
      <c r="N54" s="104"/>
      <c r="O54" s="104"/>
      <c r="P54" s="106"/>
      <c r="Q54" s="106"/>
      <c r="R54" s="106"/>
    </row>
    <row r="55" spans="2:31" s="110" customFormat="1">
      <c r="B55" s="107"/>
      <c r="C55" s="378"/>
      <c r="D55" s="378"/>
      <c r="E55" s="378" t="s">
        <v>202</v>
      </c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109"/>
      <c r="U55"/>
      <c r="V55"/>
      <c r="W55"/>
      <c r="Y55"/>
      <c r="Z55"/>
      <c r="AA55"/>
      <c r="AC55"/>
      <c r="AD55"/>
      <c r="AE55"/>
    </row>
    <row r="56" spans="2:31" s="110" customFormat="1">
      <c r="B56" s="107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9"/>
      <c r="U56"/>
      <c r="V56"/>
      <c r="W56"/>
      <c r="Y56"/>
      <c r="Z56"/>
      <c r="AA56"/>
      <c r="AC56"/>
      <c r="AD56"/>
      <c r="AE56"/>
    </row>
    <row r="57" spans="2:31">
      <c r="B57" s="104"/>
      <c r="C57" s="104"/>
      <c r="D57" s="111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</row>
    <row r="58" spans="2:31" s="102" customFormat="1">
      <c r="B58" s="379"/>
      <c r="C58" s="379"/>
      <c r="D58" s="379"/>
      <c r="E58" s="379" t="s">
        <v>87</v>
      </c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101"/>
      <c r="U58"/>
      <c r="V58"/>
      <c r="W58"/>
      <c r="Y58"/>
      <c r="Z58"/>
      <c r="AA58"/>
      <c r="AC58"/>
      <c r="AD58"/>
      <c r="AE58"/>
    </row>
    <row r="59" spans="2:31">
      <c r="B59" s="103"/>
      <c r="C59" s="103"/>
      <c r="D59" s="103"/>
      <c r="E59" s="103"/>
      <c r="F59" s="103"/>
      <c r="G59" s="103"/>
      <c r="H59" s="103"/>
      <c r="I59" s="103"/>
      <c r="J59" s="103"/>
      <c r="K59" s="104"/>
      <c r="L59" s="104"/>
      <c r="M59" s="105"/>
      <c r="N59" s="104"/>
      <c r="O59" s="104"/>
      <c r="P59" s="106"/>
      <c r="Q59" s="106"/>
      <c r="R59" s="106"/>
    </row>
    <row r="60" spans="2:31" s="110" customFormat="1">
      <c r="B60" s="107"/>
      <c r="C60" s="378"/>
      <c r="D60" s="378"/>
      <c r="E60" s="378" t="s">
        <v>74</v>
      </c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109"/>
      <c r="U60"/>
      <c r="V60"/>
      <c r="W60"/>
      <c r="Y60"/>
      <c r="Z60"/>
      <c r="AA60"/>
      <c r="AC60"/>
      <c r="AD60"/>
      <c r="AE60"/>
    </row>
  </sheetData>
  <mergeCells count="131">
    <mergeCell ref="B2:D2"/>
    <mergeCell ref="B1:F1"/>
    <mergeCell ref="B3:N3"/>
    <mergeCell ref="L28:P28"/>
    <mergeCell ref="E12:K12"/>
    <mergeCell ref="L12:R12"/>
    <mergeCell ref="E13:E14"/>
    <mergeCell ref="F13:F14"/>
    <mergeCell ref="G13:G14"/>
    <mergeCell ref="H13:H14"/>
    <mergeCell ref="M13:M14"/>
    <mergeCell ref="N13:N14"/>
    <mergeCell ref="O13:O14"/>
    <mergeCell ref="I13:I14"/>
    <mergeCell ref="J13:J14"/>
    <mergeCell ref="K13:K14"/>
    <mergeCell ref="L13:L14"/>
    <mergeCell ref="B5:H5"/>
    <mergeCell ref="B6:H6"/>
    <mergeCell ref="B7:H7"/>
    <mergeCell ref="B8:H8"/>
    <mergeCell ref="B9:H9"/>
    <mergeCell ref="E28:K28"/>
    <mergeCell ref="B11:R11"/>
    <mergeCell ref="Q13:Q14"/>
    <mergeCell ref="R13:R14"/>
    <mergeCell ref="K29:K30"/>
    <mergeCell ref="R29:R30"/>
    <mergeCell ref="P13:P14"/>
    <mergeCell ref="Q29:Q30"/>
    <mergeCell ref="R33:R34"/>
    <mergeCell ref="Q33:Q34"/>
    <mergeCell ref="P33:P34"/>
    <mergeCell ref="K33:K34"/>
    <mergeCell ref="O33:O34"/>
    <mergeCell ref="E32:K32"/>
    <mergeCell ref="L32:R32"/>
    <mergeCell ref="E33:E34"/>
    <mergeCell ref="F33:F34"/>
    <mergeCell ref="P29:P30"/>
    <mergeCell ref="E30:H30"/>
    <mergeCell ref="L30:O30"/>
    <mergeCell ref="J29:J30"/>
    <mergeCell ref="N33:N34"/>
    <mergeCell ref="R41:R42"/>
    <mergeCell ref="Q41:Q42"/>
    <mergeCell ref="L42:O42"/>
    <mergeCell ref="K41:K42"/>
    <mergeCell ref="Q35:Q36"/>
    <mergeCell ref="R35:R36"/>
    <mergeCell ref="M39:M40"/>
    <mergeCell ref="Q39:Q40"/>
    <mergeCell ref="R39:R40"/>
    <mergeCell ref="R37:R38"/>
    <mergeCell ref="Q37:Q38"/>
    <mergeCell ref="N39:N40"/>
    <mergeCell ref="M37:M38"/>
    <mergeCell ref="N37:N38"/>
    <mergeCell ref="M35:M36"/>
    <mergeCell ref="K37:K38"/>
    <mergeCell ref="L37:L38"/>
    <mergeCell ref="P41:P42"/>
    <mergeCell ref="L39:L40"/>
    <mergeCell ref="O37:O38"/>
    <mergeCell ref="N35:N36"/>
    <mergeCell ref="O35:O36"/>
    <mergeCell ref="P35:P36"/>
    <mergeCell ref="P37:P38"/>
    <mergeCell ref="F39:F40"/>
    <mergeCell ref="K39:K40"/>
    <mergeCell ref="P39:P40"/>
    <mergeCell ref="O39:O40"/>
    <mergeCell ref="K35:K36"/>
    <mergeCell ref="L35:L36"/>
    <mergeCell ref="I37:I38"/>
    <mergeCell ref="L33:L34"/>
    <mergeCell ref="F37:F38"/>
    <mergeCell ref="H35:H36"/>
    <mergeCell ref="I35:I36"/>
    <mergeCell ref="J35:J36"/>
    <mergeCell ref="M33:M34"/>
    <mergeCell ref="J33:J34"/>
    <mergeCell ref="G39:G40"/>
    <mergeCell ref="B41:D42"/>
    <mergeCell ref="I41:I42"/>
    <mergeCell ref="E42:H42"/>
    <mergeCell ref="D46:K46"/>
    <mergeCell ref="B29:D30"/>
    <mergeCell ref="I29:I30"/>
    <mergeCell ref="G37:G38"/>
    <mergeCell ref="H37:H38"/>
    <mergeCell ref="J39:J40"/>
    <mergeCell ref="J37:J38"/>
    <mergeCell ref="E37:E38"/>
    <mergeCell ref="G33:G34"/>
    <mergeCell ref="H33:H34"/>
    <mergeCell ref="I33:I34"/>
    <mergeCell ref="B32:B34"/>
    <mergeCell ref="C32:C34"/>
    <mergeCell ref="D32:D34"/>
    <mergeCell ref="E35:E36"/>
    <mergeCell ref="F35:F36"/>
    <mergeCell ref="G35:G36"/>
    <mergeCell ref="H39:H40"/>
    <mergeCell ref="J41:J42"/>
    <mergeCell ref="I39:I40"/>
    <mergeCell ref="E39:E40"/>
    <mergeCell ref="B12:B14"/>
    <mergeCell ref="C12:C14"/>
    <mergeCell ref="D12:D14"/>
    <mergeCell ref="AB13:AE13"/>
    <mergeCell ref="C55:D55"/>
    <mergeCell ref="E55:Q55"/>
    <mergeCell ref="B58:D58"/>
    <mergeCell ref="E58:Q58"/>
    <mergeCell ref="C60:D60"/>
    <mergeCell ref="E60:Q60"/>
    <mergeCell ref="B48:D48"/>
    <mergeCell ref="E48:Q48"/>
    <mergeCell ref="C50:D50"/>
    <mergeCell ref="E50:Q50"/>
    <mergeCell ref="B53:D53"/>
    <mergeCell ref="E53:Q53"/>
    <mergeCell ref="R44:R45"/>
    <mergeCell ref="E45:H45"/>
    <mergeCell ref="L45:O45"/>
    <mergeCell ref="I44:I45"/>
    <mergeCell ref="J44:J45"/>
    <mergeCell ref="K44:K45"/>
    <mergeCell ref="P44:P45"/>
    <mergeCell ref="Q44:Q45"/>
  </mergeCells>
  <phoneticPr fontId="13" type="noConversion"/>
  <printOptions horizontalCentered="1"/>
  <pageMargins left="0.47244094488188981" right="0.47244094488188981" top="0.47244094488188981" bottom="0.47244094488188981" header="0.51181102362204722" footer="0.51181102362204722"/>
  <pageSetup paperSize="9" scale="82" orientation="portrait" r:id="rId1"/>
  <headerFooter alignWithMargins="0">
    <oddFooter>&amp;R5/7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G75"/>
  <sheetViews>
    <sheetView zoomScaleNormal="100" zoomScaleSheetLayoutView="100" workbookViewId="0">
      <selection activeCell="P54" sqref="P54"/>
    </sheetView>
  </sheetViews>
  <sheetFormatPr defaultRowHeight="12.75"/>
  <cols>
    <col min="1" max="1" width="9.140625" style="300"/>
    <col min="2" max="2" width="2.85546875" customWidth="1"/>
    <col min="3" max="3" width="5.28515625" customWidth="1"/>
    <col min="4" max="4" width="33.42578125" customWidth="1"/>
    <col min="5" max="7" width="10.7109375" customWidth="1"/>
    <col min="8" max="8" width="9.42578125" customWidth="1"/>
    <col min="9" max="9" width="8.28515625" customWidth="1"/>
    <col min="10" max="10" width="9" customWidth="1"/>
    <col min="11" max="11" width="6.42578125" customWidth="1"/>
    <col min="12" max="12" width="8.28515625" customWidth="1"/>
    <col min="13" max="13" width="9.140625" customWidth="1"/>
  </cols>
  <sheetData>
    <row r="1" spans="2:59" s="61" customFormat="1">
      <c r="B1" s="406" t="s">
        <v>281</v>
      </c>
      <c r="C1" s="406"/>
      <c r="D1" s="406"/>
      <c r="E1" s="406"/>
      <c r="F1" s="406"/>
      <c r="G1" s="77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59" s="61" customFormat="1">
      <c r="B2" s="415" t="s">
        <v>64</v>
      </c>
      <c r="C2" s="415"/>
      <c r="D2" s="415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2:59" s="61" customFormat="1" ht="22.5" customHeight="1">
      <c r="B3" s="407" t="s">
        <v>21</v>
      </c>
      <c r="C3" s="407"/>
      <c r="D3" s="407"/>
      <c r="E3" s="407"/>
      <c r="F3" s="407"/>
      <c r="G3" s="407"/>
      <c r="H3" s="407"/>
      <c r="I3" s="407"/>
      <c r="J3" s="407"/>
      <c r="K3" s="79"/>
      <c r="L3" s="79"/>
      <c r="M3" s="79"/>
      <c r="N3" s="79"/>
      <c r="O3" s="79"/>
      <c r="P3" s="79"/>
      <c r="Q3" s="79"/>
      <c r="R3" s="79"/>
      <c r="S3" s="79"/>
      <c r="T3" s="80"/>
    </row>
    <row r="4" spans="2:59" s="61" customFormat="1">
      <c r="B4" s="78"/>
      <c r="C4" s="78"/>
      <c r="D4" s="81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70"/>
      <c r="U4" s="70"/>
    </row>
    <row r="5" spans="2:59" s="61" customFormat="1">
      <c r="B5" s="374" t="s">
        <v>66</v>
      </c>
      <c r="C5" s="374"/>
      <c r="D5" s="374"/>
      <c r="E5" s="374"/>
      <c r="F5" s="374"/>
      <c r="G5" s="374"/>
      <c r="H5" s="374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3"/>
      <c r="U5" s="70"/>
    </row>
    <row r="6" spans="2:59" s="61" customFormat="1">
      <c r="B6" s="374" t="s">
        <v>67</v>
      </c>
      <c r="C6" s="374"/>
      <c r="D6" s="374"/>
      <c r="E6" s="374"/>
      <c r="F6" s="374"/>
      <c r="G6" s="374"/>
      <c r="H6" s="374"/>
      <c r="I6" s="66"/>
      <c r="J6" s="66"/>
      <c r="K6" s="67"/>
      <c r="L6" s="67"/>
      <c r="M6" s="67"/>
      <c r="N6" s="66"/>
      <c r="O6" s="66"/>
      <c r="P6" s="66"/>
      <c r="Q6" s="66"/>
      <c r="R6" s="66"/>
      <c r="S6" s="66"/>
      <c r="T6" s="64"/>
      <c r="U6" s="64"/>
      <c r="V6" s="64"/>
      <c r="W6" s="64"/>
      <c r="X6" s="64"/>
      <c r="Y6" s="6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85"/>
      <c r="BE6" s="85"/>
      <c r="BF6" s="76"/>
      <c r="BG6" s="76"/>
    </row>
    <row r="7" spans="2:59" s="61" customFormat="1">
      <c r="B7" s="376" t="s">
        <v>65</v>
      </c>
      <c r="C7" s="376"/>
      <c r="D7" s="376"/>
      <c r="E7" s="376"/>
      <c r="F7" s="376"/>
      <c r="G7" s="376"/>
      <c r="H7" s="376"/>
      <c r="I7" s="68"/>
      <c r="J7" s="68"/>
      <c r="K7" s="68"/>
      <c r="L7" s="69"/>
      <c r="M7" s="69"/>
      <c r="N7" s="69"/>
      <c r="O7" s="69"/>
      <c r="P7" s="69"/>
      <c r="Q7" s="69"/>
      <c r="R7" s="69"/>
      <c r="S7" s="69"/>
      <c r="T7" s="70"/>
      <c r="U7" s="70"/>
    </row>
    <row r="8" spans="2:59" s="61" customFormat="1">
      <c r="B8" s="376" t="s">
        <v>68</v>
      </c>
      <c r="C8" s="376"/>
      <c r="D8" s="376"/>
      <c r="E8" s="376"/>
      <c r="F8" s="376"/>
      <c r="G8" s="376"/>
      <c r="H8" s="376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</row>
    <row r="9" spans="2:59" s="61" customFormat="1">
      <c r="B9" s="374" t="s">
        <v>322</v>
      </c>
      <c r="C9" s="374"/>
      <c r="D9" s="374"/>
      <c r="E9" s="374"/>
      <c r="F9" s="374"/>
      <c r="G9" s="374"/>
      <c r="H9" s="374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4"/>
      <c r="U9" s="64"/>
    </row>
    <row r="10" spans="2:59" s="61" customFormat="1" ht="13.5" thickBot="1">
      <c r="B10" s="275"/>
      <c r="C10" s="275"/>
      <c r="D10" s="275"/>
      <c r="E10" s="275"/>
      <c r="F10" s="275"/>
      <c r="G10" s="275"/>
      <c r="H10" s="275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4"/>
      <c r="U10" s="64"/>
    </row>
    <row r="11" spans="2:59" ht="23.25" customHeight="1">
      <c r="D11" s="191" t="s">
        <v>60</v>
      </c>
      <c r="E11" s="525" t="s">
        <v>59</v>
      </c>
      <c r="F11" s="526"/>
      <c r="G11" s="527" t="s">
        <v>263</v>
      </c>
      <c r="H11" s="528"/>
    </row>
    <row r="12" spans="2:59" ht="15" customHeight="1" thickBot="1">
      <c r="D12" s="55" t="s">
        <v>57</v>
      </c>
      <c r="E12" s="46" t="s">
        <v>0</v>
      </c>
      <c r="F12" s="47" t="s">
        <v>1</v>
      </c>
      <c r="G12" s="48" t="s">
        <v>0</v>
      </c>
      <c r="H12" s="47" t="s">
        <v>1</v>
      </c>
    </row>
    <row r="13" spans="2:59" ht="15" customHeight="1">
      <c r="D13" s="53" t="s">
        <v>2</v>
      </c>
      <c r="E13" s="56">
        <v>14</v>
      </c>
      <c r="F13" s="57">
        <v>14</v>
      </c>
      <c r="G13" s="87">
        <v>24</v>
      </c>
      <c r="H13" s="88">
        <v>24</v>
      </c>
    </row>
    <row r="14" spans="2:59" ht="15" customHeight="1">
      <c r="D14" s="54" t="s">
        <v>3</v>
      </c>
      <c r="E14" s="58">
        <v>14</v>
      </c>
      <c r="F14" s="59">
        <v>14</v>
      </c>
      <c r="G14" s="89">
        <v>24</v>
      </c>
      <c r="H14" s="90">
        <v>24</v>
      </c>
    </row>
    <row r="15" spans="2:59" ht="15" customHeight="1">
      <c r="D15" s="54" t="s">
        <v>4</v>
      </c>
      <c r="E15" s="58">
        <v>14</v>
      </c>
      <c r="F15" s="59">
        <v>14</v>
      </c>
      <c r="G15" s="91">
        <v>24</v>
      </c>
      <c r="H15" s="92">
        <v>24</v>
      </c>
    </row>
    <row r="16" spans="2:59" ht="15" customHeight="1" thickBot="1">
      <c r="D16" s="55" t="s">
        <v>58</v>
      </c>
      <c r="E16" s="46">
        <v>14</v>
      </c>
      <c r="F16" s="47" t="s">
        <v>70</v>
      </c>
      <c r="G16" s="93">
        <v>24</v>
      </c>
      <c r="H16" s="94">
        <v>24</v>
      </c>
    </row>
    <row r="17" spans="2:21" ht="15" customHeight="1" thickBot="1">
      <c r="D17" s="49"/>
      <c r="F17" s="192" t="s">
        <v>71</v>
      </c>
      <c r="G17" s="513">
        <f>AVERAGE(G13:H16)</f>
        <v>24</v>
      </c>
      <c r="H17" s="514"/>
    </row>
    <row r="18" spans="2:21" s="49" customFormat="1" ht="13.5" customHeight="1">
      <c r="C18" s="186"/>
      <c r="D18" s="511" t="s">
        <v>265</v>
      </c>
      <c r="E18" s="511"/>
      <c r="F18" s="511"/>
      <c r="G18" s="511"/>
      <c r="H18" s="511"/>
    </row>
    <row r="19" spans="2:21" s="49" customFormat="1" ht="13.5" customHeight="1">
      <c r="C19" s="186"/>
      <c r="D19" s="512" t="s">
        <v>178</v>
      </c>
      <c r="E19" s="512"/>
      <c r="F19" s="512"/>
      <c r="G19" s="512"/>
      <c r="H19" s="512"/>
    </row>
    <row r="20" spans="2:21" s="61" customFormat="1">
      <c r="B20" s="275"/>
      <c r="C20" s="275"/>
      <c r="D20" s="275" t="s">
        <v>264</v>
      </c>
      <c r="E20" s="275"/>
      <c r="F20" s="275"/>
      <c r="G20" s="275"/>
      <c r="H20" s="27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4"/>
      <c r="U20" s="64"/>
    </row>
    <row r="21" spans="2:21" s="61" customFormat="1">
      <c r="B21" s="275"/>
      <c r="C21" s="275"/>
      <c r="D21" s="275"/>
      <c r="E21" s="275"/>
      <c r="F21" s="275"/>
      <c r="G21" s="275"/>
      <c r="H21" s="275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4"/>
      <c r="U21" s="64"/>
    </row>
    <row r="22" spans="2:21" s="49" customFormat="1" ht="20.25" customHeight="1">
      <c r="B22" s="524" t="s">
        <v>162</v>
      </c>
      <c r="C22" s="524"/>
      <c r="D22" s="524"/>
      <c r="E22" s="524"/>
      <c r="F22" s="524"/>
      <c r="G22" s="524"/>
      <c r="H22" s="524"/>
      <c r="I22" s="524"/>
      <c r="J22" s="118"/>
      <c r="K22" s="118"/>
      <c r="L22" s="118"/>
      <c r="M22" s="118"/>
      <c r="N22" s="118"/>
      <c r="O22" s="118"/>
      <c r="P22" s="118"/>
      <c r="Q22" s="118"/>
      <c r="R22" s="118"/>
      <c r="U22" s="119"/>
    </row>
    <row r="23" spans="2:21" s="49" customFormat="1" ht="7.5" customHeight="1" thickBot="1"/>
    <row r="24" spans="2:21" s="49" customFormat="1" ht="14.25" customHeight="1">
      <c r="C24" s="509" t="s">
        <v>15</v>
      </c>
      <c r="D24" s="509" t="s">
        <v>39</v>
      </c>
      <c r="E24" s="509" t="s">
        <v>46</v>
      </c>
      <c r="F24" s="120" t="s">
        <v>35</v>
      </c>
      <c r="G24" s="121" t="s">
        <v>35</v>
      </c>
      <c r="H24" s="122"/>
      <c r="I24" s="122"/>
      <c r="J24" s="122"/>
    </row>
    <row r="25" spans="2:21" s="49" customFormat="1" ht="13.5" customHeight="1" thickBot="1">
      <c r="C25" s="510"/>
      <c r="D25" s="510"/>
      <c r="E25" s="510"/>
      <c r="F25" s="123" t="s">
        <v>36</v>
      </c>
      <c r="G25" s="124" t="s">
        <v>163</v>
      </c>
      <c r="H25" s="125"/>
      <c r="I25" s="122"/>
      <c r="J25" s="122"/>
    </row>
    <row r="26" spans="2:21" s="49" customFormat="1" ht="15" customHeight="1">
      <c r="C26" s="505">
        <v>1</v>
      </c>
      <c r="D26" s="127" t="s">
        <v>34</v>
      </c>
      <c r="E26" s="224">
        <f>'an I'!Y43+'an II'!Y41+'an III'!Y38+'an IV'!Y42</f>
        <v>2422</v>
      </c>
      <c r="F26" s="515">
        <f>(E26+E27)/E29*100</f>
        <v>91.097724230254357</v>
      </c>
      <c r="G26" s="522" t="s">
        <v>164</v>
      </c>
      <c r="H26" s="122"/>
      <c r="I26" s="122"/>
      <c r="J26" s="122"/>
    </row>
    <row r="27" spans="2:21" s="49" customFormat="1" ht="15" customHeight="1">
      <c r="C27" s="506"/>
      <c r="D27" s="130" t="s">
        <v>69</v>
      </c>
      <c r="E27" s="225">
        <f>'an I'!Y27+'an II'!Y29+'an III'!Y28+'an IV'!Y28</f>
        <v>300</v>
      </c>
      <c r="F27" s="516"/>
      <c r="G27" s="523"/>
      <c r="H27" s="122"/>
      <c r="I27" s="122"/>
      <c r="J27" s="122"/>
    </row>
    <row r="28" spans="2:21" s="49" customFormat="1" ht="15" customHeight="1">
      <c r="C28" s="131">
        <v>2</v>
      </c>
      <c r="D28" s="132" t="s">
        <v>40</v>
      </c>
      <c r="E28" s="226">
        <f>'an I'!Z42+'an II'!Z40+'an III'!Z37+'an IV'!Z41</f>
        <v>266</v>
      </c>
      <c r="F28" s="227">
        <f>F29-F26</f>
        <v>8.9022757697456427</v>
      </c>
      <c r="G28" s="133" t="s">
        <v>165</v>
      </c>
      <c r="H28" s="122"/>
      <c r="I28" s="122"/>
      <c r="J28" s="122"/>
    </row>
    <row r="29" spans="2:21" s="49" customFormat="1" ht="15.75" customHeight="1" thickBot="1">
      <c r="C29" s="131"/>
      <c r="D29" s="134" t="s">
        <v>42</v>
      </c>
      <c r="E29" s="228">
        <f>SUM(E26:E28)</f>
        <v>2988</v>
      </c>
      <c r="F29" s="229">
        <v>100</v>
      </c>
      <c r="G29" s="135">
        <v>100</v>
      </c>
      <c r="H29" s="122"/>
      <c r="I29" s="122"/>
      <c r="J29" s="122"/>
    </row>
    <row r="30" spans="2:21" s="49" customFormat="1" ht="15.75" customHeight="1" thickBot="1">
      <c r="C30" s="115">
        <v>3</v>
      </c>
      <c r="D30" s="116" t="s">
        <v>37</v>
      </c>
      <c r="E30" s="115">
        <f>'an I'!T55+'an II'!T54+'an III'!T52</f>
        <v>420</v>
      </c>
      <c r="F30" s="136"/>
      <c r="G30" s="136"/>
      <c r="H30" s="122"/>
      <c r="I30" s="122"/>
      <c r="J30" s="122"/>
    </row>
    <row r="31" spans="2:21" s="49" customFormat="1" ht="13.5" thickBot="1">
      <c r="C31" s="137"/>
      <c r="D31" s="138" t="s">
        <v>43</v>
      </c>
      <c r="E31" s="139">
        <f>E29+E30</f>
        <v>3408</v>
      </c>
      <c r="F31" s="140"/>
      <c r="G31" s="140"/>
      <c r="H31" s="122"/>
      <c r="I31" s="122"/>
      <c r="J31" s="122"/>
    </row>
    <row r="32" spans="2:21" s="49" customFormat="1" ht="15.75" customHeight="1" thickBot="1">
      <c r="C32" s="125"/>
      <c r="D32" s="143"/>
      <c r="E32" s="122"/>
      <c r="F32" s="141"/>
      <c r="G32" s="142"/>
      <c r="H32" s="122"/>
      <c r="I32" s="122"/>
      <c r="J32" s="122"/>
    </row>
    <row r="33" spans="3:10" s="49" customFormat="1">
      <c r="C33" s="509" t="s">
        <v>15</v>
      </c>
      <c r="D33" s="509" t="s">
        <v>39</v>
      </c>
      <c r="E33" s="509" t="s">
        <v>46</v>
      </c>
      <c r="F33" s="120" t="s">
        <v>35</v>
      </c>
      <c r="G33" s="121" t="s">
        <v>35</v>
      </c>
      <c r="H33" s="507" t="s">
        <v>166</v>
      </c>
      <c r="I33" s="508"/>
    </row>
    <row r="34" spans="3:10" s="49" customFormat="1" ht="15.75" customHeight="1" thickBot="1">
      <c r="C34" s="510"/>
      <c r="D34" s="510"/>
      <c r="E34" s="510"/>
      <c r="F34" s="123" t="s">
        <v>36</v>
      </c>
      <c r="G34" s="124" t="s">
        <v>163</v>
      </c>
      <c r="H34" s="144" t="s">
        <v>44</v>
      </c>
      <c r="I34" s="145" t="s">
        <v>45</v>
      </c>
    </row>
    <row r="35" spans="3:10" s="49" customFormat="1" ht="15.75" customHeight="1">
      <c r="C35" s="131">
        <v>1</v>
      </c>
      <c r="D35" s="146" t="s">
        <v>18</v>
      </c>
      <c r="E35" s="147">
        <f>'an I'!T42+'an II'!T40+'an III'!T37+'an IV'!T41</f>
        <v>784</v>
      </c>
      <c r="F35" s="148">
        <f>E35/E39*100</f>
        <v>26.238286479250334</v>
      </c>
      <c r="G35" s="149" t="s">
        <v>167</v>
      </c>
      <c r="H35" s="150">
        <f>'an I'!AB42+'an II'!AB40+'an III'!AB37+'an IV'!AB41</f>
        <v>392</v>
      </c>
      <c r="I35" s="151">
        <f>E35-H35</f>
        <v>392</v>
      </c>
    </row>
    <row r="36" spans="3:10" s="49" customFormat="1" ht="15" customHeight="1">
      <c r="C36" s="131">
        <v>2</v>
      </c>
      <c r="D36" s="152" t="s">
        <v>168</v>
      </c>
      <c r="E36" s="153">
        <f>'an I'!U42+'an II'!U40+'an III'!U37+'an IV'!U41</f>
        <v>1270</v>
      </c>
      <c r="F36" s="117">
        <f>E36/E39*100</f>
        <v>42.503346720214189</v>
      </c>
      <c r="G36" s="133" t="s">
        <v>169</v>
      </c>
      <c r="H36" s="154">
        <f>'an I'!AC42+'an II'!AC40+'an III'!AC37+'an IV'!AC41</f>
        <v>616</v>
      </c>
      <c r="I36" s="155">
        <f>E36-H36</f>
        <v>654</v>
      </c>
    </row>
    <row r="37" spans="3:10" s="49" customFormat="1" ht="15.75" customHeight="1">
      <c r="C37" s="131">
        <v>3</v>
      </c>
      <c r="D37" s="156" t="s">
        <v>20</v>
      </c>
      <c r="E37" s="153">
        <f>'an I'!V42+'an II'!V40+'an III'!V37+'an IV'!V41</f>
        <v>766</v>
      </c>
      <c r="F37" s="117">
        <f>E37/E39*100</f>
        <v>25.63587684069612</v>
      </c>
      <c r="G37" s="133" t="s">
        <v>170</v>
      </c>
      <c r="H37" s="154">
        <f>'an I'!AD42+'an II'!AD40+'an III'!AD37+'an IV'!AD41</f>
        <v>322</v>
      </c>
      <c r="I37" s="155">
        <f>E37-H37</f>
        <v>444</v>
      </c>
    </row>
    <row r="38" spans="3:10" s="49" customFormat="1" ht="15" customHeight="1" thickBot="1">
      <c r="C38" s="131">
        <v>4</v>
      </c>
      <c r="D38" s="156" t="s">
        <v>19</v>
      </c>
      <c r="E38" s="153">
        <f>'an I'!W42+'an II'!W40+'an III'!W37+'an IV'!W41</f>
        <v>168</v>
      </c>
      <c r="F38" s="117">
        <f>F39-F36-F35-F37</f>
        <v>5.6224899598393563</v>
      </c>
      <c r="G38" s="133" t="s">
        <v>171</v>
      </c>
      <c r="H38" s="154">
        <f>'an I'!AE42+'an II'!AE40+'an III'!AE37+'an IV'!AE41</f>
        <v>14</v>
      </c>
      <c r="I38" s="155">
        <f>E38-H38</f>
        <v>154</v>
      </c>
    </row>
    <row r="39" spans="3:10" s="49" customFormat="1" ht="13.5" thickBot="1">
      <c r="C39" s="157"/>
      <c r="D39" s="158" t="s">
        <v>54</v>
      </c>
      <c r="E39" s="159">
        <f>SUM(E35:E38)</f>
        <v>2988</v>
      </c>
      <c r="F39" s="160">
        <v>100</v>
      </c>
      <c r="G39" s="161">
        <v>100</v>
      </c>
      <c r="H39" s="162">
        <f>SUM(H35:H38)</f>
        <v>1344</v>
      </c>
      <c r="I39" s="163">
        <f>SUM(I35:I38)</f>
        <v>1644</v>
      </c>
    </row>
    <row r="40" spans="3:10" s="49" customFormat="1" ht="24.75" customHeight="1" thickBot="1">
      <c r="C40" s="122"/>
      <c r="D40" s="164" t="s">
        <v>172</v>
      </c>
      <c r="E40" s="298">
        <f>'an I'!V48+'an II'!V47+'an III'!V54+'an IV'!V47</f>
        <v>294</v>
      </c>
      <c r="F40" s="299">
        <f>E40/E39*100</f>
        <v>9.8393574297188753</v>
      </c>
      <c r="G40" s="165" t="s">
        <v>173</v>
      </c>
      <c r="H40" s="166"/>
      <c r="I40" s="166"/>
    </row>
    <row r="41" spans="3:10" s="49" customFormat="1" ht="7.5" customHeight="1" thickBot="1">
      <c r="C41" s="125"/>
      <c r="D41" s="167"/>
      <c r="E41" s="142"/>
      <c r="F41" s="142"/>
      <c r="G41" s="142"/>
      <c r="H41" s="122"/>
      <c r="I41" s="122"/>
      <c r="J41" s="122"/>
    </row>
    <row r="42" spans="3:10" s="49" customFormat="1" ht="13.5" customHeight="1" thickBot="1">
      <c r="C42" s="122"/>
      <c r="D42" s="168" t="s">
        <v>41</v>
      </c>
      <c r="E42" s="296">
        <f>H39/I39</f>
        <v>0.81751824817518248</v>
      </c>
      <c r="F42" s="122"/>
      <c r="G42" s="122"/>
      <c r="H42" s="122"/>
      <c r="I42" s="122"/>
      <c r="J42" s="122"/>
    </row>
    <row r="43" spans="3:10" s="49" customFormat="1" ht="13.5" customHeight="1" thickBot="1">
      <c r="C43" s="122"/>
      <c r="D43" s="122"/>
      <c r="E43" s="122"/>
      <c r="F43" s="122"/>
      <c r="G43" s="122"/>
      <c r="H43" s="122"/>
      <c r="I43" s="122"/>
      <c r="J43" s="122"/>
    </row>
    <row r="44" spans="3:10" s="49" customFormat="1" ht="13.5" customHeight="1">
      <c r="C44" s="126" t="s">
        <v>47</v>
      </c>
      <c r="D44" s="505" t="s">
        <v>174</v>
      </c>
      <c r="E44" s="507" t="s">
        <v>175</v>
      </c>
      <c r="F44" s="520"/>
      <c r="G44" s="520"/>
      <c r="H44" s="508"/>
      <c r="I44" s="517" t="s">
        <v>33</v>
      </c>
      <c r="J44" s="518"/>
    </row>
    <row r="45" spans="3:10" s="49" customFormat="1" ht="13.5" customHeight="1" thickBot="1">
      <c r="C45" s="115" t="s">
        <v>48</v>
      </c>
      <c r="D45" s="519"/>
      <c r="E45" s="144" t="s">
        <v>49</v>
      </c>
      <c r="F45" s="169" t="s">
        <v>50</v>
      </c>
      <c r="G45" s="170" t="s">
        <v>55</v>
      </c>
      <c r="H45" s="171" t="s">
        <v>56</v>
      </c>
      <c r="I45" s="144" t="s">
        <v>47</v>
      </c>
      <c r="J45" s="171" t="s">
        <v>51</v>
      </c>
    </row>
    <row r="46" spans="3:10" s="49" customFormat="1" ht="13.5" customHeight="1">
      <c r="C46" s="128">
        <v>1</v>
      </c>
      <c r="D46" s="172" t="s">
        <v>52</v>
      </c>
      <c r="E46" s="173">
        <v>8</v>
      </c>
      <c r="F46" s="174">
        <v>10</v>
      </c>
      <c r="G46" s="175">
        <v>8</v>
      </c>
      <c r="H46" s="176">
        <v>8</v>
      </c>
      <c r="I46" s="150">
        <f>SUM(E46:H46)</f>
        <v>34</v>
      </c>
      <c r="J46" s="177">
        <f>I46/I48*100</f>
        <v>50.746268656716417</v>
      </c>
    </row>
    <row r="47" spans="3:10" s="49" customFormat="1" ht="13.5" customHeight="1" thickBot="1">
      <c r="C47" s="129">
        <v>2</v>
      </c>
      <c r="D47" s="178" t="s">
        <v>53</v>
      </c>
      <c r="E47" s="173">
        <v>10</v>
      </c>
      <c r="F47" s="174">
        <v>7</v>
      </c>
      <c r="G47" s="175">
        <v>7</v>
      </c>
      <c r="H47" s="176">
        <v>9</v>
      </c>
      <c r="I47" s="144">
        <f>SUM(E47:H47)</f>
        <v>33</v>
      </c>
      <c r="J47" s="179">
        <f>J48-J46</f>
        <v>49.253731343283583</v>
      </c>
    </row>
    <row r="48" spans="3:10" s="49" customFormat="1" ht="13.5" customHeight="1" thickBot="1">
      <c r="C48" s="180"/>
      <c r="D48" s="181" t="s">
        <v>54</v>
      </c>
      <c r="E48" s="162">
        <f>SUM(E46:E47)</f>
        <v>18</v>
      </c>
      <c r="F48" s="182">
        <f>SUM(F46:F47)</f>
        <v>17</v>
      </c>
      <c r="G48" s="183">
        <f>SUM(G46:G47)</f>
        <v>15</v>
      </c>
      <c r="H48" s="184">
        <f>SUM(H46:H47)</f>
        <v>17</v>
      </c>
      <c r="I48" s="162">
        <f>SUM(I46:I47)</f>
        <v>67</v>
      </c>
      <c r="J48" s="185">
        <v>100</v>
      </c>
    </row>
    <row r="49" spans="2:31" s="49" customFormat="1" ht="13.5" customHeight="1">
      <c r="C49" s="125"/>
      <c r="D49" s="189"/>
      <c r="E49" s="166"/>
      <c r="F49" s="166"/>
      <c r="G49" s="166"/>
      <c r="H49" s="166"/>
      <c r="I49" s="166"/>
      <c r="J49" s="190"/>
    </row>
    <row r="50" spans="2:31" s="49" customFormat="1" ht="13.5" customHeight="1">
      <c r="C50" s="125"/>
      <c r="D50" s="521" t="s">
        <v>305</v>
      </c>
      <c r="E50" s="521"/>
      <c r="F50" s="521"/>
      <c r="G50" s="521"/>
      <c r="H50" s="521"/>
      <c r="I50" s="521"/>
      <c r="J50" s="521"/>
      <c r="K50" s="86"/>
      <c r="L50" s="86"/>
      <c r="M50" s="86"/>
      <c r="N50" s="76"/>
      <c r="O50" s="76"/>
    </row>
    <row r="51" spans="2:31" s="49" customFormat="1" ht="13.5" customHeight="1">
      <c r="C51" s="521" t="s">
        <v>304</v>
      </c>
      <c r="D51" s="521"/>
      <c r="E51" s="521"/>
      <c r="F51" s="521"/>
      <c r="G51" s="521"/>
      <c r="H51" s="521"/>
      <c r="I51" s="521"/>
      <c r="J51" s="521"/>
      <c r="K51" s="86"/>
      <c r="L51" s="86"/>
      <c r="M51" s="86"/>
      <c r="N51" s="86"/>
      <c r="O51" s="86"/>
    </row>
    <row r="52" spans="2:31" s="49" customFormat="1" ht="13.5" customHeight="1">
      <c r="C52" s="125"/>
      <c r="D52" s="521" t="s">
        <v>176</v>
      </c>
      <c r="E52" s="521"/>
      <c r="F52" s="521"/>
      <c r="G52" s="521"/>
      <c r="H52" s="521"/>
      <c r="I52" s="521"/>
      <c r="J52" s="521"/>
      <c r="K52" s="521"/>
      <c r="L52" s="86"/>
      <c r="M52" s="86"/>
      <c r="N52" s="86"/>
      <c r="O52" s="86"/>
    </row>
    <row r="53" spans="2:31" s="49" customFormat="1" ht="13.5" customHeight="1">
      <c r="C53" s="521" t="s">
        <v>177</v>
      </c>
      <c r="D53" s="521"/>
      <c r="E53" s="521"/>
      <c r="F53" s="521"/>
      <c r="G53" s="521"/>
      <c r="H53" s="521"/>
      <c r="I53" s="521"/>
      <c r="J53" s="521"/>
      <c r="K53" s="86"/>
      <c r="L53" s="86"/>
      <c r="M53" s="86"/>
      <c r="N53" s="86"/>
      <c r="O53" s="86"/>
    </row>
    <row r="54" spans="2:31" s="49" customFormat="1" ht="13.5" customHeight="1">
      <c r="C54" s="186"/>
      <c r="D54" s="187"/>
      <c r="E54" s="188"/>
      <c r="F54" s="188"/>
      <c r="G54" s="188"/>
    </row>
    <row r="55" spans="2:31" s="49" customFormat="1" ht="13.5" customHeight="1">
      <c r="C55" s="186"/>
      <c r="D55" s="187"/>
      <c r="E55" s="188"/>
      <c r="F55" s="188"/>
      <c r="G55" s="188"/>
    </row>
    <row r="56" spans="2:31" s="102" customFormat="1">
      <c r="B56" s="379" t="s">
        <v>72</v>
      </c>
      <c r="C56" s="379"/>
      <c r="D56" s="379"/>
      <c r="E56" s="379" t="s">
        <v>73</v>
      </c>
      <c r="F56" s="379"/>
      <c r="G56" s="379"/>
      <c r="H56" s="379"/>
      <c r="I56" s="379"/>
      <c r="J56" s="379"/>
      <c r="K56" s="379"/>
      <c r="L56" s="101"/>
      <c r="M56" s="101"/>
      <c r="N56" s="101"/>
      <c r="O56" s="101"/>
      <c r="P56" s="101"/>
      <c r="Q56" s="101"/>
      <c r="R56" s="101"/>
      <c r="U56"/>
      <c r="V56"/>
      <c r="W56"/>
      <c r="Y56"/>
      <c r="Z56"/>
      <c r="AA56"/>
      <c r="AC56"/>
      <c r="AD56"/>
      <c r="AE56"/>
    </row>
    <row r="57" spans="2:31" ht="8.25" customHeight="1">
      <c r="B57" s="103"/>
      <c r="C57" s="103"/>
      <c r="D57" s="103"/>
      <c r="E57" s="103"/>
      <c r="F57" s="103"/>
      <c r="G57" s="103"/>
      <c r="H57" s="103"/>
      <c r="I57" s="103"/>
      <c r="J57" s="103"/>
      <c r="K57" s="104"/>
      <c r="L57" s="104"/>
      <c r="M57" s="105"/>
      <c r="N57" s="104"/>
      <c r="O57" s="104"/>
      <c r="P57" s="106"/>
      <c r="Q57" s="106"/>
      <c r="R57" s="106"/>
    </row>
    <row r="58" spans="2:31" s="110" customFormat="1">
      <c r="B58" s="107"/>
      <c r="C58" s="378" t="s">
        <v>321</v>
      </c>
      <c r="D58" s="378"/>
      <c r="E58" s="378" t="s">
        <v>323</v>
      </c>
      <c r="F58" s="378"/>
      <c r="G58" s="378"/>
      <c r="H58" s="378"/>
      <c r="I58" s="378"/>
      <c r="J58" s="378"/>
      <c r="K58" s="378"/>
      <c r="L58" s="193"/>
      <c r="M58" s="193"/>
      <c r="N58" s="193"/>
      <c r="O58" s="193"/>
      <c r="P58" s="193"/>
      <c r="Q58" s="193"/>
      <c r="R58" s="109"/>
      <c r="U58"/>
      <c r="V58"/>
      <c r="W58"/>
      <c r="Y58"/>
      <c r="Z58"/>
      <c r="AA58"/>
      <c r="AC58"/>
      <c r="AD58"/>
      <c r="AE58"/>
    </row>
    <row r="59" spans="2:31" s="110" customFormat="1">
      <c r="B59" s="107"/>
      <c r="C59" s="108"/>
      <c r="D59" s="108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109"/>
      <c r="U59"/>
      <c r="V59"/>
      <c r="W59"/>
      <c r="Y59"/>
      <c r="Z59"/>
      <c r="AA59"/>
      <c r="AC59"/>
      <c r="AD59"/>
      <c r="AE59"/>
    </row>
    <row r="60" spans="2:31" s="102" customFormat="1">
      <c r="B60" s="379"/>
      <c r="C60" s="379"/>
      <c r="D60" s="379"/>
      <c r="E60" s="379" t="s">
        <v>86</v>
      </c>
      <c r="F60" s="379"/>
      <c r="G60" s="379"/>
      <c r="H60" s="379"/>
      <c r="I60" s="379"/>
      <c r="J60" s="379"/>
      <c r="K60" s="379"/>
      <c r="L60" s="101"/>
      <c r="M60" s="101"/>
      <c r="N60" s="101"/>
      <c r="O60" s="101"/>
      <c r="P60" s="101"/>
      <c r="Q60" s="101"/>
      <c r="R60" s="101"/>
      <c r="U60"/>
      <c r="V60"/>
      <c r="W60"/>
      <c r="Y60"/>
      <c r="Z60"/>
      <c r="AA60"/>
      <c r="AC60"/>
      <c r="AD60"/>
      <c r="AE60"/>
    </row>
    <row r="61" spans="2:31" ht="6.75" customHeight="1">
      <c r="B61" s="103"/>
      <c r="C61" s="103"/>
      <c r="D61" s="103"/>
      <c r="E61" s="103"/>
      <c r="F61" s="103"/>
      <c r="G61" s="103"/>
      <c r="H61" s="103"/>
      <c r="I61" s="103"/>
      <c r="J61" s="103"/>
      <c r="K61" s="104"/>
      <c r="L61" s="104"/>
      <c r="M61" s="105"/>
      <c r="N61" s="104"/>
      <c r="O61" s="104"/>
      <c r="P61" s="106"/>
      <c r="Q61" s="106"/>
      <c r="R61" s="106"/>
    </row>
    <row r="62" spans="2:31" s="110" customFormat="1">
      <c r="B62" s="107"/>
      <c r="C62" s="378"/>
      <c r="D62" s="378"/>
      <c r="E62" s="378" t="s">
        <v>202</v>
      </c>
      <c r="F62" s="378"/>
      <c r="G62" s="378"/>
      <c r="H62" s="378"/>
      <c r="I62" s="378"/>
      <c r="J62" s="378"/>
      <c r="K62" s="378"/>
      <c r="L62" s="193"/>
      <c r="M62" s="193"/>
      <c r="N62" s="193"/>
      <c r="O62" s="193"/>
      <c r="P62" s="193"/>
      <c r="Q62" s="193"/>
      <c r="R62" s="109"/>
      <c r="U62"/>
      <c r="V62"/>
      <c r="W62"/>
      <c r="Y62"/>
      <c r="Z62"/>
      <c r="AA62"/>
      <c r="AC62"/>
      <c r="AD62"/>
      <c r="AE62"/>
    </row>
    <row r="63" spans="2:31" s="110" customFormat="1">
      <c r="B63" s="107"/>
      <c r="C63" s="108"/>
      <c r="D63" s="108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109"/>
      <c r="U63"/>
      <c r="V63"/>
      <c r="W63"/>
      <c r="Y63"/>
      <c r="Z63"/>
      <c r="AA63"/>
      <c r="AC63"/>
      <c r="AD63"/>
      <c r="AE63"/>
    </row>
    <row r="64" spans="2:31" s="102" customFormat="1">
      <c r="B64" s="379"/>
      <c r="C64" s="379"/>
      <c r="D64" s="379"/>
      <c r="E64" s="379" t="s">
        <v>87</v>
      </c>
      <c r="F64" s="379"/>
      <c r="G64" s="379"/>
      <c r="H64" s="379"/>
      <c r="I64" s="379"/>
      <c r="J64" s="379"/>
      <c r="K64" s="379"/>
      <c r="L64" s="101"/>
      <c r="M64" s="101"/>
      <c r="N64" s="101"/>
      <c r="O64" s="101"/>
      <c r="P64" s="101"/>
      <c r="Q64" s="101"/>
      <c r="R64" s="101"/>
      <c r="U64"/>
      <c r="V64"/>
      <c r="W64"/>
      <c r="Y64"/>
      <c r="Z64"/>
      <c r="AA64"/>
      <c r="AC64"/>
      <c r="AD64"/>
      <c r="AE64"/>
    </row>
    <row r="65" spans="2:31" ht="8.25" customHeight="1">
      <c r="B65" s="103"/>
      <c r="C65" s="103"/>
      <c r="D65" s="103"/>
      <c r="E65" s="103"/>
      <c r="F65" s="103"/>
      <c r="G65" s="103"/>
      <c r="H65" s="103"/>
      <c r="I65" s="103"/>
      <c r="J65" s="103"/>
      <c r="K65" s="104"/>
      <c r="L65" s="104"/>
      <c r="M65" s="105"/>
      <c r="N65" s="104"/>
      <c r="O65" s="104"/>
      <c r="P65" s="106"/>
      <c r="Q65" s="106"/>
      <c r="R65" s="106"/>
    </row>
    <row r="66" spans="2:31" s="110" customFormat="1">
      <c r="B66" s="107"/>
      <c r="C66" s="378"/>
      <c r="D66" s="378"/>
      <c r="E66" s="378" t="s">
        <v>74</v>
      </c>
      <c r="F66" s="378"/>
      <c r="G66" s="378"/>
      <c r="H66" s="378"/>
      <c r="I66" s="378"/>
      <c r="J66" s="378"/>
      <c r="K66" s="378"/>
      <c r="L66" s="193"/>
      <c r="M66" s="193"/>
      <c r="N66" s="193"/>
      <c r="O66" s="193"/>
      <c r="P66" s="193"/>
      <c r="Q66" s="193"/>
      <c r="R66" s="109"/>
      <c r="U66"/>
      <c r="V66"/>
      <c r="W66"/>
      <c r="Y66"/>
      <c r="Z66"/>
      <c r="AA66"/>
      <c r="AC66"/>
      <c r="AD66"/>
      <c r="AE66"/>
    </row>
    <row r="69" spans="2:31" ht="12" customHeight="1"/>
    <row r="74" spans="2:31" ht="12.75" customHeight="1"/>
    <row r="75" spans="2:31" ht="13.5" customHeight="1"/>
  </sheetData>
  <mergeCells count="43">
    <mergeCell ref="C33:C34"/>
    <mergeCell ref="G26:G27"/>
    <mergeCell ref="B22:I22"/>
    <mergeCell ref="B7:H7"/>
    <mergeCell ref="B8:H8"/>
    <mergeCell ref="B9:H9"/>
    <mergeCell ref="E11:F11"/>
    <mergeCell ref="G11:H11"/>
    <mergeCell ref="I44:J44"/>
    <mergeCell ref="E58:K58"/>
    <mergeCell ref="E56:K56"/>
    <mergeCell ref="E60:K60"/>
    <mergeCell ref="D44:D45"/>
    <mergeCell ref="E44:H44"/>
    <mergeCell ref="B56:D56"/>
    <mergeCell ref="C58:D58"/>
    <mergeCell ref="D50:J50"/>
    <mergeCell ref="D52:K52"/>
    <mergeCell ref="C51:J51"/>
    <mergeCell ref="C53:J53"/>
    <mergeCell ref="B64:D64"/>
    <mergeCell ref="E64:K64"/>
    <mergeCell ref="B60:D60"/>
    <mergeCell ref="C62:D62"/>
    <mergeCell ref="E66:K66"/>
    <mergeCell ref="C66:D66"/>
    <mergeCell ref="E62:K62"/>
    <mergeCell ref="B1:F1"/>
    <mergeCell ref="B5:H5"/>
    <mergeCell ref="B6:H6"/>
    <mergeCell ref="C26:C27"/>
    <mergeCell ref="H33:I33"/>
    <mergeCell ref="D33:D34"/>
    <mergeCell ref="E33:E34"/>
    <mergeCell ref="B2:D2"/>
    <mergeCell ref="C24:C25"/>
    <mergeCell ref="D24:D25"/>
    <mergeCell ref="E24:E25"/>
    <mergeCell ref="D18:H18"/>
    <mergeCell ref="D19:H19"/>
    <mergeCell ref="G17:H17"/>
    <mergeCell ref="B3:J3"/>
    <mergeCell ref="F26:F27"/>
  </mergeCells>
  <phoneticPr fontId="13" type="noConversion"/>
  <printOptions horizontalCentered="1"/>
  <pageMargins left="0.6692913385826772" right="0.47244094488188981" top="0.47244094488188981" bottom="0.47244094488188981" header="0.51181102362204722" footer="0.51181102362204722"/>
  <pageSetup paperSize="9" scale="80" orientation="portrait" horizontalDpi="1200" verticalDpi="1200" r:id="rId1"/>
  <headerFooter alignWithMargins="0">
    <oddFooter>&amp;R6/7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6"/>
  <sheetViews>
    <sheetView topLeftCell="A4" zoomScaleNormal="100" workbookViewId="0">
      <selection activeCell="O21" sqref="O21"/>
    </sheetView>
  </sheetViews>
  <sheetFormatPr defaultRowHeight="12.75"/>
  <cols>
    <col min="1" max="1" width="9.140625" style="300"/>
    <col min="2" max="2" width="4" customWidth="1"/>
    <col min="3" max="3" width="4.7109375" customWidth="1"/>
    <col min="4" max="4" width="20.140625" customWidth="1"/>
    <col min="5" max="5" width="22.7109375" customWidth="1"/>
    <col min="6" max="6" width="4.140625" customWidth="1"/>
    <col min="7" max="7" width="44.85546875" customWidth="1"/>
    <col min="8" max="8" width="4.5703125" customWidth="1"/>
  </cols>
  <sheetData>
    <row r="1" spans="2:51" s="61" customFormat="1">
      <c r="B1" s="406" t="s">
        <v>281</v>
      </c>
      <c r="C1" s="406"/>
      <c r="D1" s="406"/>
      <c r="E1" s="406"/>
      <c r="F1" s="406"/>
      <c r="G1" s="77"/>
      <c r="H1" s="78"/>
      <c r="I1" s="78"/>
      <c r="J1" s="78"/>
      <c r="K1" s="78"/>
    </row>
    <row r="2" spans="2:51" s="61" customFormat="1">
      <c r="B2" s="415" t="s">
        <v>64</v>
      </c>
      <c r="C2" s="415"/>
      <c r="D2" s="415"/>
      <c r="E2" s="78"/>
      <c r="F2" s="78"/>
      <c r="G2" s="78"/>
      <c r="H2" s="78"/>
      <c r="I2" s="78"/>
      <c r="J2" s="78"/>
      <c r="K2" s="78"/>
    </row>
    <row r="3" spans="2:51" s="61" customFormat="1" ht="22.5" customHeight="1">
      <c r="B3" s="407" t="s">
        <v>21</v>
      </c>
      <c r="C3" s="407"/>
      <c r="D3" s="407"/>
      <c r="E3" s="407"/>
      <c r="F3" s="407"/>
      <c r="G3" s="407"/>
      <c r="H3" s="407"/>
      <c r="I3" s="79"/>
      <c r="J3" s="79"/>
      <c r="K3" s="79"/>
      <c r="L3" s="80"/>
    </row>
    <row r="4" spans="2:51" s="61" customFormat="1">
      <c r="B4" s="78"/>
      <c r="C4" s="78"/>
      <c r="D4" s="81"/>
      <c r="E4" s="67"/>
      <c r="F4" s="67"/>
      <c r="G4" s="67"/>
      <c r="H4" s="67"/>
      <c r="I4" s="67"/>
      <c r="J4" s="67"/>
      <c r="K4" s="67"/>
      <c r="L4" s="70"/>
      <c r="M4" s="70"/>
    </row>
    <row r="5" spans="2:51" s="61" customFormat="1">
      <c r="B5" s="374" t="s">
        <v>66</v>
      </c>
      <c r="C5" s="374"/>
      <c r="D5" s="374"/>
      <c r="E5" s="374"/>
      <c r="F5" s="374"/>
      <c r="G5" s="374"/>
      <c r="H5" s="374"/>
      <c r="I5" s="82"/>
      <c r="J5" s="82"/>
      <c r="K5" s="82"/>
      <c r="L5" s="83"/>
      <c r="M5" s="70"/>
    </row>
    <row r="6" spans="2:51" s="61" customFormat="1">
      <c r="B6" s="374" t="s">
        <v>67</v>
      </c>
      <c r="C6" s="374"/>
      <c r="D6" s="374"/>
      <c r="E6" s="374"/>
      <c r="F6" s="374"/>
      <c r="G6" s="374"/>
      <c r="H6" s="374"/>
      <c r="I6" s="66"/>
      <c r="J6" s="66"/>
      <c r="K6" s="66"/>
      <c r="L6" s="64"/>
      <c r="M6" s="64"/>
      <c r="N6" s="64"/>
      <c r="O6" s="64"/>
      <c r="P6" s="64"/>
      <c r="Q6" s="6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85"/>
      <c r="AW6" s="85"/>
      <c r="AX6" s="76"/>
      <c r="AY6" s="76"/>
    </row>
    <row r="7" spans="2:51" s="61" customFormat="1">
      <c r="B7" s="376" t="s">
        <v>65</v>
      </c>
      <c r="C7" s="376"/>
      <c r="D7" s="376"/>
      <c r="E7" s="376"/>
      <c r="F7" s="376"/>
      <c r="G7" s="376"/>
      <c r="H7" s="376"/>
      <c r="I7" s="68"/>
      <c r="J7" s="68"/>
      <c r="K7" s="69"/>
      <c r="L7" s="70"/>
      <c r="M7" s="70"/>
    </row>
    <row r="8" spans="2:51" s="61" customFormat="1">
      <c r="B8" s="376" t="s">
        <v>68</v>
      </c>
      <c r="C8" s="376"/>
      <c r="D8" s="376"/>
      <c r="E8" s="376"/>
      <c r="F8" s="376"/>
      <c r="G8" s="376"/>
      <c r="H8" s="376"/>
      <c r="I8" s="70"/>
      <c r="J8" s="70"/>
      <c r="K8" s="70"/>
      <c r="L8" s="70"/>
      <c r="M8" s="70"/>
    </row>
    <row r="9" spans="2:51" s="61" customFormat="1">
      <c r="B9" s="374" t="s">
        <v>322</v>
      </c>
      <c r="C9" s="374"/>
      <c r="D9" s="374"/>
      <c r="E9" s="374"/>
      <c r="F9" s="374"/>
      <c r="G9" s="374"/>
      <c r="H9" s="374"/>
      <c r="I9" s="66"/>
      <c r="J9" s="66"/>
      <c r="K9" s="66"/>
      <c r="L9" s="64"/>
      <c r="M9" s="64"/>
    </row>
    <row r="11" spans="2:51" ht="15">
      <c r="D11" s="194" t="s">
        <v>306</v>
      </c>
      <c r="E11" s="195"/>
      <c r="F11" s="195"/>
      <c r="G11" s="195"/>
    </row>
    <row r="12" spans="2:51" s="102" customFormat="1"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2:51" s="102" customFormat="1">
      <c r="C13" s="302"/>
      <c r="D13" s="379" t="s">
        <v>179</v>
      </c>
      <c r="E13" s="379"/>
      <c r="F13" s="1"/>
      <c r="G13" s="303" t="s">
        <v>180</v>
      </c>
    </row>
    <row r="14" spans="2:51" s="102" customFormat="1">
      <c r="C14" s="301"/>
      <c r="D14" s="304"/>
      <c r="F14" s="1"/>
      <c r="G14" s="305"/>
    </row>
    <row r="15" spans="2:51" s="102" customFormat="1" ht="26.25" customHeight="1">
      <c r="C15" s="301"/>
      <c r="D15" s="529" t="s">
        <v>307</v>
      </c>
      <c r="E15" s="529"/>
      <c r="F15" s="307"/>
      <c r="G15" s="309" t="s">
        <v>317</v>
      </c>
      <c r="H15" s="307"/>
    </row>
    <row r="16" spans="2:51" s="102" customFormat="1" ht="31.5" customHeight="1">
      <c r="C16" s="301"/>
      <c r="D16" s="529" t="s">
        <v>308</v>
      </c>
      <c r="E16" s="529"/>
      <c r="F16" s="308"/>
      <c r="G16" s="309" t="s">
        <v>318</v>
      </c>
    </row>
    <row r="17" spans="2:23" s="102" customFormat="1" ht="24" customHeight="1">
      <c r="C17" s="302"/>
      <c r="D17" s="529" t="s">
        <v>309</v>
      </c>
      <c r="E17" s="529"/>
      <c r="F17" s="308"/>
      <c r="G17" s="309" t="s">
        <v>319</v>
      </c>
    </row>
    <row r="18" spans="2:23" s="102" customFormat="1" ht="27.75" customHeight="1">
      <c r="C18" s="302"/>
      <c r="D18" s="529" t="s">
        <v>310</v>
      </c>
      <c r="E18" s="529"/>
      <c r="F18" s="308"/>
      <c r="G18" s="531" t="s">
        <v>320</v>
      </c>
    </row>
    <row r="19" spans="2:23" s="102" customFormat="1" ht="31.5" customHeight="1">
      <c r="C19" s="301"/>
      <c r="D19" s="529" t="s">
        <v>311</v>
      </c>
      <c r="E19" s="529"/>
      <c r="F19" s="308"/>
      <c r="G19" s="306"/>
    </row>
    <row r="20" spans="2:23" s="102" customFormat="1" ht="27" customHeight="1">
      <c r="C20" s="301"/>
      <c r="D20" s="529" t="s">
        <v>312</v>
      </c>
      <c r="E20" s="529"/>
      <c r="F20" s="308"/>
      <c r="G20" s="306"/>
    </row>
    <row r="21" spans="2:23" s="102" customFormat="1" ht="21.75" customHeight="1">
      <c r="C21" s="301"/>
      <c r="D21" s="529" t="s">
        <v>313</v>
      </c>
      <c r="E21" s="529"/>
      <c r="F21" s="308"/>
      <c r="G21" s="306"/>
    </row>
    <row r="22" spans="2:23" s="102" customFormat="1" ht="19.5" customHeight="1">
      <c r="C22" s="301"/>
      <c r="D22" s="529" t="s">
        <v>314</v>
      </c>
      <c r="E22" s="529"/>
      <c r="F22" s="308"/>
      <c r="G22" s="306"/>
    </row>
    <row r="23" spans="2:23" s="102" customFormat="1" ht="30.75" customHeight="1">
      <c r="B23" s="306"/>
      <c r="C23" s="308"/>
      <c r="D23" s="529" t="s">
        <v>315</v>
      </c>
      <c r="E23" s="529"/>
      <c r="F23" s="308"/>
    </row>
    <row r="24" spans="2:23" s="102" customFormat="1" ht="24" customHeight="1">
      <c r="B24" s="306"/>
      <c r="C24" s="308"/>
      <c r="D24" s="530" t="s">
        <v>316</v>
      </c>
      <c r="E24" s="530"/>
      <c r="F24" s="308"/>
    </row>
    <row r="26" spans="2:23" s="102" customFormat="1">
      <c r="B26" s="379" t="s">
        <v>72</v>
      </c>
      <c r="C26" s="379"/>
      <c r="D26" s="379"/>
      <c r="E26" s="379" t="s">
        <v>73</v>
      </c>
      <c r="F26" s="379"/>
      <c r="G26" s="379"/>
      <c r="H26" s="379"/>
      <c r="I26" s="101"/>
      <c r="J26" s="101"/>
      <c r="M26"/>
      <c r="N26"/>
      <c r="O26"/>
      <c r="Q26"/>
      <c r="R26"/>
      <c r="S26"/>
      <c r="U26"/>
      <c r="V26"/>
      <c r="W26"/>
    </row>
    <row r="27" spans="2:23" ht="7.5" customHeight="1">
      <c r="B27" s="103"/>
      <c r="C27" s="103"/>
      <c r="D27" s="103"/>
      <c r="E27" s="103"/>
      <c r="F27" s="103"/>
      <c r="G27" s="103"/>
      <c r="H27" s="103"/>
      <c r="I27" s="103"/>
      <c r="J27" s="103"/>
    </row>
    <row r="28" spans="2:23" s="110" customFormat="1">
      <c r="B28" s="107"/>
      <c r="C28" s="378" t="s">
        <v>321</v>
      </c>
      <c r="D28" s="378"/>
      <c r="E28" s="378" t="s">
        <v>323</v>
      </c>
      <c r="F28" s="378"/>
      <c r="G28" s="378"/>
      <c r="H28" s="378"/>
      <c r="I28" s="193"/>
      <c r="J28" s="193"/>
      <c r="M28"/>
      <c r="N28"/>
      <c r="O28"/>
      <c r="Q28"/>
      <c r="R28"/>
      <c r="S28"/>
      <c r="U28"/>
      <c r="V28"/>
      <c r="W28"/>
    </row>
    <row r="29" spans="2:23" s="110" customFormat="1">
      <c r="B29" s="107"/>
      <c r="C29" s="108"/>
      <c r="D29" s="108"/>
      <c r="E29" s="108"/>
      <c r="F29" s="108"/>
      <c r="G29" s="108"/>
      <c r="H29" s="108"/>
      <c r="I29" s="108"/>
      <c r="J29" s="108"/>
      <c r="M29"/>
      <c r="N29"/>
      <c r="O29"/>
      <c r="Q29"/>
      <c r="R29"/>
      <c r="S29"/>
      <c r="U29"/>
      <c r="V29"/>
      <c r="W29"/>
    </row>
    <row r="30" spans="2:23" s="102" customFormat="1">
      <c r="B30" s="379"/>
      <c r="C30" s="379"/>
      <c r="D30" s="379"/>
      <c r="E30" s="379" t="s">
        <v>86</v>
      </c>
      <c r="F30" s="379"/>
      <c r="G30" s="379"/>
      <c r="H30" s="379"/>
      <c r="I30" s="101"/>
      <c r="J30" s="101"/>
      <c r="M30"/>
      <c r="N30"/>
      <c r="O30"/>
      <c r="Q30"/>
      <c r="R30"/>
      <c r="S30"/>
      <c r="U30"/>
      <c r="V30"/>
      <c r="W30"/>
    </row>
    <row r="31" spans="2:23" ht="7.5" customHeight="1">
      <c r="B31" s="103"/>
      <c r="C31" s="103"/>
      <c r="D31" s="103"/>
      <c r="E31" s="103"/>
      <c r="F31" s="103"/>
      <c r="G31" s="103"/>
      <c r="H31" s="103"/>
      <c r="I31" s="103"/>
      <c r="J31" s="103"/>
    </row>
    <row r="32" spans="2:23" s="110" customFormat="1">
      <c r="B32" s="107"/>
      <c r="C32" s="378"/>
      <c r="D32" s="378"/>
      <c r="E32" s="378" t="s">
        <v>202</v>
      </c>
      <c r="F32" s="378"/>
      <c r="G32" s="378"/>
      <c r="H32" s="378"/>
      <c r="I32" s="193"/>
      <c r="J32" s="193"/>
      <c r="M32"/>
      <c r="N32"/>
      <c r="O32"/>
      <c r="Q32"/>
      <c r="R32"/>
      <c r="S32"/>
      <c r="U32"/>
      <c r="V32"/>
      <c r="W32"/>
    </row>
    <row r="33" spans="2:23" s="110" customFormat="1">
      <c r="B33" s="107"/>
      <c r="C33" s="108"/>
      <c r="D33" s="108"/>
      <c r="E33" s="108"/>
      <c r="F33" s="108"/>
      <c r="G33" s="108"/>
      <c r="H33" s="108"/>
      <c r="I33" s="108"/>
      <c r="J33" s="108"/>
      <c r="M33"/>
      <c r="N33"/>
      <c r="O33"/>
      <c r="Q33"/>
      <c r="R33"/>
      <c r="S33"/>
      <c r="U33"/>
      <c r="V33"/>
      <c r="W33"/>
    </row>
    <row r="34" spans="2:23" s="102" customFormat="1">
      <c r="B34" s="379"/>
      <c r="C34" s="379"/>
      <c r="D34" s="379"/>
      <c r="E34" s="379" t="s">
        <v>87</v>
      </c>
      <c r="F34" s="379"/>
      <c r="G34" s="379"/>
      <c r="H34" s="379"/>
      <c r="I34" s="101"/>
      <c r="J34" s="101"/>
      <c r="M34"/>
      <c r="N34"/>
      <c r="O34"/>
      <c r="Q34"/>
      <c r="R34"/>
      <c r="S34"/>
      <c r="U34"/>
      <c r="V34"/>
      <c r="W34"/>
    </row>
    <row r="35" spans="2:23" ht="6.75" customHeight="1">
      <c r="B35" s="103"/>
      <c r="C35" s="103"/>
      <c r="D35" s="103"/>
      <c r="E35" s="103"/>
      <c r="F35" s="103"/>
      <c r="G35" s="103"/>
      <c r="H35" s="103"/>
      <c r="I35" s="103"/>
      <c r="J35" s="103"/>
    </row>
    <row r="36" spans="2:23" s="110" customFormat="1">
      <c r="B36" s="107"/>
      <c r="C36" s="378"/>
      <c r="D36" s="378"/>
      <c r="E36" s="378" t="s">
        <v>74</v>
      </c>
      <c r="F36" s="378"/>
      <c r="G36" s="378"/>
      <c r="H36" s="378"/>
      <c r="I36" s="193"/>
      <c r="J36" s="193"/>
      <c r="M36"/>
      <c r="N36"/>
      <c r="O36"/>
      <c r="Q36"/>
      <c r="R36"/>
      <c r="S36"/>
      <c r="U36"/>
      <c r="V36"/>
      <c r="W36"/>
    </row>
  </sheetData>
  <mergeCells count="31">
    <mergeCell ref="D21:E21"/>
    <mergeCell ref="D22:E22"/>
    <mergeCell ref="D23:E23"/>
    <mergeCell ref="D24:E24"/>
    <mergeCell ref="D17:E17"/>
    <mergeCell ref="B8:H8"/>
    <mergeCell ref="B9:H9"/>
    <mergeCell ref="D13:E13"/>
    <mergeCell ref="D15:E15"/>
    <mergeCell ref="D16:E16"/>
    <mergeCell ref="B1:F1"/>
    <mergeCell ref="B2:D2"/>
    <mergeCell ref="B5:H5"/>
    <mergeCell ref="B6:H6"/>
    <mergeCell ref="B7:H7"/>
    <mergeCell ref="B3:H3"/>
    <mergeCell ref="E30:H30"/>
    <mergeCell ref="E32:H32"/>
    <mergeCell ref="E34:H34"/>
    <mergeCell ref="E36:H36"/>
    <mergeCell ref="B34:D34"/>
    <mergeCell ref="D18:E18"/>
    <mergeCell ref="D20:E20"/>
    <mergeCell ref="D19:E19"/>
    <mergeCell ref="B26:D26"/>
    <mergeCell ref="C28:D28"/>
    <mergeCell ref="E26:H26"/>
    <mergeCell ref="E28:H28"/>
    <mergeCell ref="C36:D36"/>
    <mergeCell ref="B30:D30"/>
    <mergeCell ref="C32:D32"/>
  </mergeCells>
  <printOptions horizontalCentered="1"/>
  <pageMargins left="0.51181102362204722" right="0.11811023622047245" top="0.15748031496062992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7</vt:i4>
      </vt:variant>
      <vt:variant>
        <vt:lpstr>Zone denumite</vt:lpstr>
      </vt:variant>
      <vt:variant>
        <vt:i4>4</vt:i4>
      </vt:variant>
    </vt:vector>
  </HeadingPairs>
  <TitlesOfParts>
    <vt:vector size="11" baseType="lpstr">
      <vt:lpstr>pagina 1</vt:lpstr>
      <vt:lpstr>an I</vt:lpstr>
      <vt:lpstr>an II</vt:lpstr>
      <vt:lpstr>an III</vt:lpstr>
      <vt:lpstr>an IV</vt:lpstr>
      <vt:lpstr>Bilant</vt:lpstr>
      <vt:lpstr>COMPETENTE</vt:lpstr>
      <vt:lpstr>'an IV'!Zona_de_imprimat</vt:lpstr>
      <vt:lpstr>Bilant!Zona_de_imprimat</vt:lpstr>
      <vt:lpstr>COMPETENTE!Zona_de_imprimat</vt:lpstr>
      <vt:lpstr>'pagina 1'!Zona_de_imprimat</vt:lpstr>
    </vt:vector>
  </TitlesOfParts>
  <Company>Universitatea Suceava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P01 Anexa 1.</dc:title>
  <dc:creator>DMC</dc:creator>
  <cp:lastModifiedBy>sergiuh</cp:lastModifiedBy>
  <cp:lastPrinted>2023-05-23T06:02:29Z</cp:lastPrinted>
  <dcterms:created xsi:type="dcterms:W3CDTF">1998-09-29T12:25:23Z</dcterms:created>
  <dcterms:modified xsi:type="dcterms:W3CDTF">2024-07-09T07:48:43Z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D2819F8">
    <vt:lpwstr/>
  </property>
  <property fmtid="{D5CDD505-2E9C-101B-9397-08002B2CF9AE}" pid="19" name="IVID2A3708F4">
    <vt:lpwstr/>
  </property>
  <property fmtid="{D5CDD505-2E9C-101B-9397-08002B2CF9AE}" pid="20" name="IVIDD631307">
    <vt:lpwstr/>
  </property>
  <property fmtid="{D5CDD505-2E9C-101B-9397-08002B2CF9AE}" pid="21" name="IVID10231BE6">
    <vt:lpwstr/>
  </property>
  <property fmtid="{D5CDD505-2E9C-101B-9397-08002B2CF9AE}" pid="22" name="IVID1C180FE9">
    <vt:lpwstr/>
  </property>
  <property fmtid="{D5CDD505-2E9C-101B-9397-08002B2CF9AE}" pid="23" name="IVID10E61F36">
    <vt:lpwstr/>
  </property>
</Properties>
</file>