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ch.silvic.info\Desktop\"/>
    </mc:Choice>
  </mc:AlternateContent>
  <xr:revisionPtr revIDLastSave="0" documentId="13_ncr:1_{D216BFC9-C5C5-47FA-B3E9-1B7E2064B6CC}" xr6:coauthVersionLast="47" xr6:coauthVersionMax="47" xr10:uidLastSave="{00000000-0000-0000-0000-000000000000}"/>
  <bookViews>
    <workbookView xWindow="-108" yWindow="-108" windowWidth="30936" windowHeight="16776" activeTab="4" xr2:uid="{0F145A64-627E-42C5-95B5-559D7EE6F8A6}"/>
  </bookViews>
  <sheets>
    <sheet name="pagina 1" sheetId="1" r:id="rId1"/>
    <sheet name="an I" sheetId="2" r:id="rId2"/>
    <sheet name="an II" sheetId="13" r:id="rId3"/>
    <sheet name="an III" sheetId="14" r:id="rId4"/>
    <sheet name="Bilant" sheetId="11" r:id="rId5"/>
    <sheet name="COMPETENTE" sheetId="8" r:id="rId6"/>
    <sheet name="Grilă Competențe" sheetId="17" r:id="rId7"/>
    <sheet name="calcul" sheetId="16" r:id="rId8"/>
    <sheet name="conditii ARACIS" sheetId="15" r:id="rId9"/>
  </sheets>
  <definedNames>
    <definedName name="Cerceteaza" localSheetId="5">COMPETENTE!#REF!</definedName>
    <definedName name="Granita" localSheetId="5">COMPETENTE!#REF!</definedName>
    <definedName name="Obiective" localSheetId="5">COMPETENTE!#REF!</definedName>
    <definedName name="_xlnm.Print_Area" localSheetId="1">'an I'!$A$1:$Q$71</definedName>
    <definedName name="_xlnm.Print_Area" localSheetId="2">'an II'!$A$1:$Q$68</definedName>
    <definedName name="_xlnm.Print_Area" localSheetId="3">'an III'!$A$1:$Q$66</definedName>
    <definedName name="_xlnm.Print_Area" localSheetId="4">Bilant!$A$1:$J$67</definedName>
    <definedName name="_xlnm.Print_Area" localSheetId="5">COMPETENTE!$A$1:$E$50</definedName>
    <definedName name="_xlnm.Print_Area" localSheetId="6">'Grilă Competențe'!$A$1:$V$81</definedName>
    <definedName name="_xlnm.Print_Area" localSheetId="0">'pagina 1'!$A$1:$I$45</definedName>
    <definedName name="Proiecteaza" localSheetId="5">COMPETENTE!#REF!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4" l="1"/>
  <c r="W21" i="14"/>
  <c r="T48" i="13"/>
  <c r="X48" i="13"/>
  <c r="S48" i="13"/>
  <c r="X37" i="13"/>
  <c r="U37" i="13"/>
  <c r="H37" i="2"/>
  <c r="O44" i="2"/>
  <c r="O42" i="2"/>
  <c r="O30" i="2"/>
  <c r="O24" i="2"/>
  <c r="O25" i="2"/>
  <c r="O26" i="2"/>
  <c r="O27" i="2"/>
  <c r="O28" i="2"/>
  <c r="O23" i="2"/>
  <c r="H22" i="2"/>
  <c r="H17" i="2"/>
  <c r="H18" i="2"/>
  <c r="H19" i="2"/>
  <c r="H20" i="2"/>
  <c r="H16" i="2"/>
  <c r="H15" i="2"/>
  <c r="T35" i="13"/>
  <c r="H37" i="13"/>
  <c r="H35" i="13"/>
  <c r="O28" i="13"/>
  <c r="O23" i="13"/>
  <c r="O24" i="13"/>
  <c r="O25" i="13"/>
  <c r="O26" i="13"/>
  <c r="O27" i="13"/>
  <c r="O22" i="13"/>
  <c r="H17" i="13"/>
  <c r="H18" i="13"/>
  <c r="H19" i="13"/>
  <c r="H20" i="13"/>
  <c r="H16" i="13"/>
  <c r="H15" i="13"/>
  <c r="O44" i="13"/>
  <c r="O42" i="13"/>
  <c r="O52" i="14"/>
  <c r="O51" i="14"/>
  <c r="O38" i="14"/>
  <c r="O36" i="14"/>
  <c r="O23" i="14"/>
  <c r="O24" i="14"/>
  <c r="O25" i="14"/>
  <c r="O26" i="14"/>
  <c r="O22" i="14"/>
  <c r="H18" i="14"/>
  <c r="H19" i="14"/>
  <c r="H20" i="14"/>
  <c r="H21" i="14"/>
  <c r="H17" i="14"/>
  <c r="H16" i="14"/>
  <c r="H15" i="14"/>
  <c r="T38" i="14"/>
  <c r="T36" i="14"/>
  <c r="S18" i="14"/>
  <c r="S19" i="14"/>
  <c r="U21" i="14"/>
  <c r="S20" i="14"/>
  <c r="T25" i="14"/>
  <c r="T26" i="14"/>
  <c r="T26" i="13"/>
  <c r="W28" i="13"/>
  <c r="W30" i="2"/>
  <c r="U29" i="2"/>
  <c r="H50" i="14" l="1"/>
  <c r="H49" i="14"/>
  <c r="O56" i="13"/>
  <c r="H55" i="13"/>
  <c r="O59" i="2"/>
  <c r="H58" i="2"/>
  <c r="U16" i="14"/>
  <c r="U17" i="14"/>
  <c r="U18" i="14"/>
  <c r="U19" i="14"/>
  <c r="U20" i="14"/>
  <c r="T21" i="14"/>
  <c r="O49" i="2" l="1"/>
  <c r="K49" i="2"/>
  <c r="L49" i="2"/>
  <c r="U42" i="2"/>
  <c r="T24" i="2" l="1"/>
  <c r="T25" i="2"/>
  <c r="T26" i="2"/>
  <c r="T27" i="2"/>
  <c r="T28" i="2"/>
  <c r="T30" i="2" l="1"/>
  <c r="K28" i="14"/>
  <c r="F28" i="14"/>
  <c r="D28" i="14"/>
  <c r="M28" i="14"/>
  <c r="M29" i="13"/>
  <c r="K29" i="13"/>
  <c r="F29" i="13"/>
  <c r="D29" i="13"/>
  <c r="O60" i="2"/>
  <c r="H60" i="2"/>
  <c r="AC24" i="14"/>
  <c r="AB24" i="14"/>
  <c r="U24" i="14"/>
  <c r="T24" i="14"/>
  <c r="S24" i="14"/>
  <c r="T28" i="14"/>
  <c r="T22" i="14"/>
  <c r="AC20" i="13"/>
  <c r="AB20" i="13"/>
  <c r="S20" i="13"/>
  <c r="T20" i="13"/>
  <c r="U20" i="13"/>
  <c r="K31" i="2"/>
  <c r="K52" i="2" s="1"/>
  <c r="U28" i="2"/>
  <c r="W28" i="2" s="1"/>
  <c r="H28" i="14" l="1"/>
  <c r="O28" i="14"/>
  <c r="W20" i="13"/>
  <c r="W24" i="14"/>
  <c r="M57" i="13" l="1"/>
  <c r="U56" i="13"/>
  <c r="U55" i="13"/>
  <c r="U57" i="13" s="1"/>
  <c r="T28" i="13"/>
  <c r="S44" i="13" l="1"/>
  <c r="T42" i="13"/>
  <c r="S25" i="2"/>
  <c r="S26" i="2"/>
  <c r="S27" i="2"/>
  <c r="S24" i="2"/>
  <c r="S22" i="13"/>
  <c r="T27" i="13"/>
  <c r="S25" i="13"/>
  <c r="T24" i="13"/>
  <c r="AF36" i="14"/>
  <c r="AE36" i="14"/>
  <c r="AC38" i="14"/>
  <c r="AB38" i="14"/>
  <c r="AC26" i="14"/>
  <c r="AC25" i="14"/>
  <c r="AA20" i="14"/>
  <c r="AC23" i="14"/>
  <c r="AB23" i="14"/>
  <c r="Z20" i="14"/>
  <c r="AB25" i="14"/>
  <c r="AC22" i="14"/>
  <c r="AB22" i="14"/>
  <c r="T18" i="14"/>
  <c r="T44" i="13"/>
  <c r="AA44" i="13"/>
  <c r="Z44" i="13"/>
  <c r="AC42" i="13"/>
  <c r="AB42" i="13"/>
  <c r="AB27" i="13"/>
  <c r="AC27" i="13"/>
  <c r="AC28" i="13"/>
  <c r="AC26" i="13"/>
  <c r="AB26" i="13"/>
  <c r="AA25" i="13"/>
  <c r="AB24" i="13"/>
  <c r="AC24" i="13"/>
  <c r="AB23" i="13"/>
  <c r="AC23" i="13"/>
  <c r="AA22" i="13"/>
  <c r="Z22" i="13"/>
  <c r="AC21" i="13"/>
  <c r="AA18" i="13"/>
  <c r="Z18" i="13"/>
  <c r="U21" i="13"/>
  <c r="W21" i="13" s="1"/>
  <c r="T21" i="13"/>
  <c r="AC20" i="2" l="1"/>
  <c r="T27" i="14" l="1"/>
  <c r="T23" i="14"/>
  <c r="AC27" i="14" l="1"/>
  <c r="J29" i="13"/>
  <c r="Q29" i="13"/>
  <c r="E29" i="13"/>
  <c r="T22" i="13"/>
  <c r="W22" i="13" s="1"/>
  <c r="AB20" i="2"/>
  <c r="D49" i="2"/>
  <c r="U44" i="2"/>
  <c r="U34" i="14"/>
  <c r="K40" i="14"/>
  <c r="L28" i="14"/>
  <c r="AB27" i="14"/>
  <c r="AI46" i="13"/>
  <c r="AI51" i="2"/>
  <c r="U36" i="14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15" i="17"/>
  <c r="Z25" i="13" l="1"/>
  <c r="U27" i="13"/>
  <c r="S26" i="13"/>
  <c r="S24" i="13"/>
  <c r="T23" i="13"/>
  <c r="T23" i="2"/>
  <c r="T21" i="2"/>
  <c r="Z15" i="2"/>
  <c r="S15" i="2"/>
  <c r="O39" i="14"/>
  <c r="O46" i="13" l="1"/>
  <c r="E49" i="2"/>
  <c r="H57" i="13"/>
  <c r="U58" i="2"/>
  <c r="Q54" i="14"/>
  <c r="L54" i="14"/>
  <c r="K54" i="14"/>
  <c r="J54" i="14"/>
  <c r="E54" i="14"/>
  <c r="D54" i="14"/>
  <c r="Q57" i="13"/>
  <c r="L57" i="13"/>
  <c r="K57" i="13"/>
  <c r="J57" i="13"/>
  <c r="E57" i="13"/>
  <c r="D57" i="13"/>
  <c r="Q60" i="2"/>
  <c r="L60" i="2"/>
  <c r="U59" i="2" s="1"/>
  <c r="K60" i="2"/>
  <c r="J60" i="2"/>
  <c r="E60" i="2"/>
  <c r="D60" i="2"/>
  <c r="AA18" i="14"/>
  <c r="AF44" i="14"/>
  <c r="G23" i="16" s="1"/>
  <c r="AE44" i="14"/>
  <c r="G22" i="16" s="1"/>
  <c r="AD44" i="14"/>
  <c r="AC19" i="14"/>
  <c r="AB19" i="14"/>
  <c r="Z18" i="14"/>
  <c r="AC17" i="14"/>
  <c r="AB17" i="14"/>
  <c r="AC16" i="14"/>
  <c r="AB16" i="14"/>
  <c r="AA15" i="14"/>
  <c r="Z15" i="14"/>
  <c r="AE46" i="13"/>
  <c r="G18" i="16" s="1"/>
  <c r="AA15" i="13"/>
  <c r="AD46" i="13"/>
  <c r="AA19" i="13"/>
  <c r="Z19" i="13"/>
  <c r="AF46" i="13"/>
  <c r="G19" i="16" s="1"/>
  <c r="AC17" i="13"/>
  <c r="AB17" i="13"/>
  <c r="Z15" i="13"/>
  <c r="AD51" i="2"/>
  <c r="U37" i="2"/>
  <c r="X37" i="2" s="1"/>
  <c r="AF20" i="2"/>
  <c r="AF18" i="2"/>
  <c r="AC19" i="2"/>
  <c r="AA17" i="2"/>
  <c r="AA16" i="2"/>
  <c r="AA15" i="2"/>
  <c r="Z16" i="2"/>
  <c r="Z17" i="2"/>
  <c r="AE18" i="2"/>
  <c r="AE51" i="2" s="1"/>
  <c r="G14" i="16" s="1"/>
  <c r="AB19" i="2"/>
  <c r="S20" i="2"/>
  <c r="T20" i="2"/>
  <c r="U20" i="2"/>
  <c r="S21" i="2"/>
  <c r="U21" i="2"/>
  <c r="O29" i="13"/>
  <c r="S15" i="14"/>
  <c r="T15" i="14"/>
  <c r="T41" i="14" s="1"/>
  <c r="U15" i="14"/>
  <c r="J28" i="14"/>
  <c r="E28" i="14"/>
  <c r="E43" i="14" s="1"/>
  <c r="S36" i="13"/>
  <c r="U36" i="13"/>
  <c r="S37" i="13"/>
  <c r="T37" i="13"/>
  <c r="S41" i="13"/>
  <c r="T41" i="13"/>
  <c r="Q49" i="2"/>
  <c r="K50" i="2"/>
  <c r="T44" i="2"/>
  <c r="X44" i="2" s="1"/>
  <c r="H49" i="2"/>
  <c r="D50" i="2"/>
  <c r="J31" i="2"/>
  <c r="J49" i="2"/>
  <c r="T34" i="14"/>
  <c r="T35" i="14"/>
  <c r="S37" i="14"/>
  <c r="O37" i="14"/>
  <c r="O40" i="14" s="1"/>
  <c r="S36" i="14"/>
  <c r="X36" i="14" s="1"/>
  <c r="T19" i="14"/>
  <c r="Q31" i="2"/>
  <c r="T19" i="2"/>
  <c r="U19" i="2"/>
  <c r="S19" i="2"/>
  <c r="T19" i="13"/>
  <c r="W13" i="16"/>
  <c r="T25" i="13"/>
  <c r="T16" i="14"/>
  <c r="S16" i="14"/>
  <c r="S17" i="14"/>
  <c r="S22" i="14"/>
  <c r="S23" i="14"/>
  <c r="S25" i="14"/>
  <c r="S26" i="14"/>
  <c r="S27" i="14"/>
  <c r="T17" i="14"/>
  <c r="T20" i="14"/>
  <c r="U22" i="14"/>
  <c r="U23" i="14"/>
  <c r="U25" i="14"/>
  <c r="U26" i="14"/>
  <c r="U27" i="14"/>
  <c r="U23" i="2"/>
  <c r="U24" i="2"/>
  <c r="W24" i="2" s="1"/>
  <c r="U25" i="2"/>
  <c r="U26" i="2"/>
  <c r="U27" i="2"/>
  <c r="S23" i="2"/>
  <c r="S29" i="2"/>
  <c r="U38" i="14"/>
  <c r="T29" i="2"/>
  <c r="T42" i="2"/>
  <c r="S34" i="14"/>
  <c r="S35" i="14"/>
  <c r="S38" i="14"/>
  <c r="S39" i="14"/>
  <c r="M46" i="13"/>
  <c r="L46" i="13"/>
  <c r="K46" i="13"/>
  <c r="Q46" i="13"/>
  <c r="J46" i="13"/>
  <c r="J49" i="13" s="1"/>
  <c r="S42" i="13"/>
  <c r="U42" i="13"/>
  <c r="S43" i="13"/>
  <c r="U43" i="13"/>
  <c r="U44" i="13"/>
  <c r="X44" i="13" s="1"/>
  <c r="U45" i="13"/>
  <c r="U35" i="13"/>
  <c r="S35" i="13"/>
  <c r="S16" i="13"/>
  <c r="T16" i="13"/>
  <c r="U16" i="13"/>
  <c r="S17" i="13"/>
  <c r="T17" i="13"/>
  <c r="U17" i="13"/>
  <c r="S18" i="13"/>
  <c r="T18" i="13"/>
  <c r="U18" i="13"/>
  <c r="S19" i="13"/>
  <c r="U19" i="13"/>
  <c r="S23" i="13"/>
  <c r="U23" i="13"/>
  <c r="U24" i="13"/>
  <c r="U25" i="13"/>
  <c r="U26" i="13"/>
  <c r="S27" i="13"/>
  <c r="U15" i="13"/>
  <c r="T15" i="13"/>
  <c r="S15" i="13"/>
  <c r="S42" i="2"/>
  <c r="U16" i="2"/>
  <c r="U17" i="2"/>
  <c r="U18" i="2"/>
  <c r="U30" i="2"/>
  <c r="U15" i="2"/>
  <c r="T16" i="2"/>
  <c r="T17" i="2"/>
  <c r="T18" i="2"/>
  <c r="T15" i="2"/>
  <c r="S16" i="2"/>
  <c r="S17" i="2"/>
  <c r="S18" i="2"/>
  <c r="S30" i="2"/>
  <c r="L31" i="2"/>
  <c r="L52" i="2" s="1"/>
  <c r="M31" i="2"/>
  <c r="M52" i="2" s="1"/>
  <c r="E31" i="2"/>
  <c r="E52" i="2" s="1"/>
  <c r="F31" i="2"/>
  <c r="F52" i="2" s="1"/>
  <c r="S28" i="13"/>
  <c r="U28" i="13"/>
  <c r="U28" i="14"/>
  <c r="S28" i="14"/>
  <c r="S43" i="2"/>
  <c r="T43" i="2"/>
  <c r="Q28" i="14"/>
  <c r="G47" i="11"/>
  <c r="G48" i="11"/>
  <c r="F49" i="11"/>
  <c r="E49" i="11"/>
  <c r="D49" i="11"/>
  <c r="L40" i="14"/>
  <c r="K41" i="14" s="1"/>
  <c r="M43" i="14"/>
  <c r="D40" i="14"/>
  <c r="F40" i="14"/>
  <c r="F43" i="14" s="1"/>
  <c r="G43" i="14"/>
  <c r="Q40" i="14"/>
  <c r="J40" i="14"/>
  <c r="H40" i="14"/>
  <c r="D46" i="13"/>
  <c r="E46" i="13"/>
  <c r="E49" i="13" s="1"/>
  <c r="F49" i="13"/>
  <c r="D31" i="2"/>
  <c r="D52" i="2" s="1"/>
  <c r="Q14" i="16"/>
  <c r="P14" i="16"/>
  <c r="H54" i="14"/>
  <c r="O57" i="13"/>
  <c r="D55" i="14"/>
  <c r="O54" i="14"/>
  <c r="S41" i="14" l="1"/>
  <c r="S43" i="14" s="1"/>
  <c r="U41" i="14"/>
  <c r="W26" i="13"/>
  <c r="W48" i="13" s="1"/>
  <c r="U48" i="13"/>
  <c r="AC44" i="14"/>
  <c r="F23" i="16" s="1"/>
  <c r="Z44" i="14"/>
  <c r="E22" i="16" s="1"/>
  <c r="G49" i="11"/>
  <c r="H47" i="11" s="1"/>
  <c r="H48" i="11" s="1"/>
  <c r="K55" i="14"/>
  <c r="T54" i="14" s="1"/>
  <c r="AB44" i="14"/>
  <c r="F22" i="16" s="1"/>
  <c r="W15" i="14"/>
  <c r="AA44" i="14"/>
  <c r="W18" i="14"/>
  <c r="AA46" i="13"/>
  <c r="E19" i="16" s="1"/>
  <c r="U62" i="2"/>
  <c r="AF51" i="2"/>
  <c r="G15" i="16" s="1"/>
  <c r="N14" i="16" s="1"/>
  <c r="H39" i="11" s="1"/>
  <c r="D41" i="14"/>
  <c r="X38" i="14"/>
  <c r="X42" i="13"/>
  <c r="Z51" i="2"/>
  <c r="E14" i="16" s="1"/>
  <c r="D53" i="2"/>
  <c r="W20" i="14"/>
  <c r="AC51" i="2"/>
  <c r="F15" i="16" s="1"/>
  <c r="D61" i="2"/>
  <c r="W29" i="2"/>
  <c r="Q52" i="2"/>
  <c r="W15" i="2"/>
  <c r="AB51" i="2"/>
  <c r="F14" i="16" s="1"/>
  <c r="W19" i="2"/>
  <c r="W18" i="2"/>
  <c r="W16" i="2"/>
  <c r="J52" i="2"/>
  <c r="Q43" i="14"/>
  <c r="D29" i="14"/>
  <c r="W23" i="14"/>
  <c r="W16" i="14"/>
  <c r="L43" i="14"/>
  <c r="W22" i="14"/>
  <c r="W26" i="14"/>
  <c r="X34" i="14"/>
  <c r="X41" i="14" s="1"/>
  <c r="D49" i="13"/>
  <c r="D50" i="13" s="1"/>
  <c r="H16" i="11" s="1"/>
  <c r="W15" i="13"/>
  <c r="H46" i="13"/>
  <c r="Q49" i="13"/>
  <c r="AC46" i="13"/>
  <c r="F19" i="16" s="1"/>
  <c r="M49" i="13"/>
  <c r="W27" i="13"/>
  <c r="W23" i="13"/>
  <c r="K47" i="13"/>
  <c r="W24" i="13"/>
  <c r="W19" i="13"/>
  <c r="D58" i="13"/>
  <c r="AB46" i="13"/>
  <c r="F18" i="16" s="1"/>
  <c r="K58" i="13"/>
  <c r="W25" i="13"/>
  <c r="D47" i="13"/>
  <c r="H29" i="13"/>
  <c r="W27" i="2"/>
  <c r="W25" i="2"/>
  <c r="W21" i="2"/>
  <c r="F6" i="16"/>
  <c r="F21" i="16" s="1"/>
  <c r="W18" i="13"/>
  <c r="X35" i="13"/>
  <c r="W17" i="13"/>
  <c r="Z46" i="13"/>
  <c r="L49" i="13"/>
  <c r="K30" i="13"/>
  <c r="G5" i="16"/>
  <c r="G17" i="16" s="1"/>
  <c r="W16" i="13"/>
  <c r="W19" i="14"/>
  <c r="D43" i="14"/>
  <c r="D44" i="14" s="1"/>
  <c r="H17" i="11" s="1"/>
  <c r="G6" i="16"/>
  <c r="G21" i="16" s="1"/>
  <c r="W25" i="14"/>
  <c r="K29" i="14"/>
  <c r="J43" i="14"/>
  <c r="W17" i="14"/>
  <c r="H43" i="14"/>
  <c r="D32" i="2"/>
  <c r="T51" i="2"/>
  <c r="F4" i="16" s="1"/>
  <c r="F13" i="16" s="1"/>
  <c r="W23" i="2"/>
  <c r="W20" i="2"/>
  <c r="K61" i="2"/>
  <c r="AA51" i="2"/>
  <c r="H31" i="2"/>
  <c r="H52" i="2" s="1"/>
  <c r="W26" i="2"/>
  <c r="G24" i="16"/>
  <c r="E23" i="16"/>
  <c r="E24" i="16" s="1"/>
  <c r="O43" i="14"/>
  <c r="O49" i="13"/>
  <c r="X42" i="2"/>
  <c r="X51" i="2" s="1"/>
  <c r="O31" i="2"/>
  <c r="O52" i="2" s="1"/>
  <c r="U51" i="2"/>
  <c r="G4" i="16" s="1"/>
  <c r="K32" i="2"/>
  <c r="S51" i="2"/>
  <c r="H15" i="11"/>
  <c r="N13" i="16"/>
  <c r="F5" i="16"/>
  <c r="F17" i="16" s="1"/>
  <c r="D30" i="13"/>
  <c r="W17" i="2"/>
  <c r="K53" i="2"/>
  <c r="I15" i="11" s="1"/>
  <c r="K43" i="14"/>
  <c r="K49" i="13"/>
  <c r="W41" i="14" l="1"/>
  <c r="W43" i="14" s="1"/>
  <c r="F24" i="16"/>
  <c r="AG44" i="14"/>
  <c r="AH44" i="14" s="1"/>
  <c r="D28" i="11"/>
  <c r="N2" i="16" s="1"/>
  <c r="S53" i="2"/>
  <c r="W51" i="2"/>
  <c r="J6" i="16"/>
  <c r="J21" i="16" s="1"/>
  <c r="H49" i="13"/>
  <c r="T57" i="13"/>
  <c r="D31" i="11" s="1"/>
  <c r="E4" i="16"/>
  <c r="E13" i="16" s="1"/>
  <c r="E5" i="16"/>
  <c r="H5" i="16" s="1"/>
  <c r="S49" i="13"/>
  <c r="M14" i="16"/>
  <c r="AH46" i="13"/>
  <c r="M13" i="16"/>
  <c r="K44" i="14"/>
  <c r="I17" i="11" s="1"/>
  <c r="E6" i="16"/>
  <c r="H6" i="16" s="1"/>
  <c r="AG46" i="13"/>
  <c r="I5" i="16"/>
  <c r="E18" i="16"/>
  <c r="L13" i="16" s="1"/>
  <c r="G37" i="11" s="1"/>
  <c r="K50" i="13"/>
  <c r="I16" i="11" s="1"/>
  <c r="G39" i="11"/>
  <c r="N15" i="16"/>
  <c r="E15" i="16"/>
  <c r="L14" i="16" s="1"/>
  <c r="AH51" i="2"/>
  <c r="C24" i="16"/>
  <c r="F7" i="16"/>
  <c r="D38" i="11" s="1"/>
  <c r="J4" i="16"/>
  <c r="H38" i="11" l="1"/>
  <c r="D27" i="11"/>
  <c r="W53" i="2"/>
  <c r="C5" i="16"/>
  <c r="C17" i="16" s="1"/>
  <c r="E17" i="16"/>
  <c r="H4" i="16"/>
  <c r="H7" i="16" s="1"/>
  <c r="J5" i="16"/>
  <c r="J17" i="16" s="1"/>
  <c r="W49" i="13"/>
  <c r="M15" i="16"/>
  <c r="I17" i="16"/>
  <c r="D29" i="11"/>
  <c r="G38" i="11"/>
  <c r="G40" i="11" s="1"/>
  <c r="C6" i="16"/>
  <c r="C21" i="16" s="1"/>
  <c r="E21" i="16"/>
  <c r="H18" i="11"/>
  <c r="I6" i="16"/>
  <c r="E7" i="16"/>
  <c r="D37" i="11" s="1"/>
  <c r="S13" i="16"/>
  <c r="Z48" i="13"/>
  <c r="I4" i="16"/>
  <c r="H37" i="11"/>
  <c r="L15" i="16"/>
  <c r="G7" i="16"/>
  <c r="D39" i="11" s="1"/>
  <c r="C4" i="16"/>
  <c r="C13" i="16" s="1"/>
  <c r="G13" i="16"/>
  <c r="S14" i="16"/>
  <c r="J13" i="16"/>
  <c r="H40" i="11" l="1"/>
  <c r="D42" i="11" s="1"/>
  <c r="J7" i="16"/>
  <c r="Q13" i="16"/>
  <c r="Q16" i="16" s="1"/>
  <c r="K5" i="16"/>
  <c r="I13" i="16"/>
  <c r="K4" i="16"/>
  <c r="I21" i="16"/>
  <c r="K6" i="16"/>
  <c r="D30" i="11"/>
  <c r="D32" i="11" s="1"/>
  <c r="D40" i="11"/>
  <c r="S15" i="16"/>
  <c r="I7" i="16"/>
  <c r="E9" i="16"/>
  <c r="I9" i="16" l="1"/>
  <c r="L4" i="16" s="1"/>
  <c r="E37" i="11"/>
  <c r="D43" i="11" a="1"/>
  <c r="D43" i="11" s="1"/>
  <c r="P13" i="16"/>
  <c r="P16" i="16" s="1"/>
  <c r="E29" i="11"/>
  <c r="E27" i="11"/>
  <c r="E39" i="11"/>
  <c r="E3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Leonard Duduman</author>
  </authors>
  <commentList>
    <comment ref="B15" authorId="0" shapeId="0" xr:uid="{0114AED1-3ED5-41F8-B160-1C9BAED1219E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Geografie Fizică și Umană (Geografie)</t>
        </r>
      </text>
    </comment>
    <comment ref="B16" authorId="0" shapeId="0" xr:uid="{1B10B4FE-9977-4A92-B2F2-9FDC69CEFCDA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Botanica forestiera 1 (Silvicultura)</t>
        </r>
      </text>
    </comment>
    <comment ref="B17" authorId="0" shapeId="0" xr:uid="{ED5B9FC4-442A-44BB-AFEA-2FDCB8746E84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Biologie animală (Biochimie an 2)
</t>
        </r>
      </text>
    </comment>
    <comment ref="B18" authorId="0" shapeId="0" xr:uid="{E0723973-AB34-4C96-915D-3F5273C817C9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Mutat din S2 în S1 pentru suprapunere cu Silvicultura
(suprapunere cu Fizică Biofizică)</t>
        </r>
      </text>
    </comment>
    <comment ref="B19" authorId="0" shapeId="0" xr:uid="{1F5FE82A-223E-455E-9AA2-29983902FE58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GIS și aplicații în silvicultură (Silvicultură)</t>
        </r>
      </text>
    </comment>
    <comment ref="B22" authorId="0" shapeId="0" xr:uid="{CA43966C-64AA-48A1-9F2D-418F52BC9D41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Disciplină nouă, suprapunere cu Silvicultura</t>
        </r>
      </text>
    </comment>
    <comment ref="B23" authorId="0" shapeId="0" xr:uid="{C9A686DE-39BE-4C1A-9584-9F1F5DA7F5BE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Microbiologie generală (Biologie)</t>
        </r>
      </text>
    </comment>
    <comment ref="B24" authorId="0" shapeId="0" xr:uid="{EFE86B54-38E9-4191-8EF8-D41DD4AB5E13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Botanică Forestieră 2 (Silvicultură)</t>
        </r>
      </text>
    </comment>
    <comment ref="M25" authorId="0" shapeId="0" xr:uid="{EBEF9F6F-A8C9-43C9-A017-6FBA9C7507CA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+1</t>
        </r>
      </text>
    </comment>
    <comment ref="B26" authorId="0" shapeId="0" xr:uid="{9B035094-D36E-4F74-BA0D-AD2F43B88D9F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mutat din S1 în S2 pentru suprapunere cu Silvicultura</t>
        </r>
      </text>
    </comment>
    <comment ref="B27" authorId="0" shapeId="0" xr:uid="{5DB6B1E3-1F6A-4EEF-94CA-366CA92B929A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Suprapunere cu Chimia analitică și instrumentală (Biochimie)</t>
        </r>
      </text>
    </comment>
    <comment ref="M30" authorId="0" shapeId="0" xr:uid="{63452113-A320-442E-A499-1ADF30A0953B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Standarde noi (112 ore de practică incluse în cele 14 săptămâni) (56 ore S2 și 56 ore în S4)
</t>
        </r>
      </text>
    </comment>
    <comment ref="A37" authorId="0" shapeId="0" xr:uid="{763D48B8-AF90-437E-B786-897B628BE389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conform HCA 40/2025</t>
        </r>
      </text>
    </comment>
    <comment ref="B42" authorId="0" shapeId="0" xr:uid="{6F658791-8D4A-4C02-B7DD-BED58B0EC20E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Pachet optionale suprapus cu Silvicultura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Leonard Duduman</author>
  </authors>
  <commentList>
    <comment ref="B15" authorId="0" shapeId="0" xr:uid="{0A3FFD6F-6C6E-462B-B237-FFE3565D6947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Ecologie Forestieră (Silvicultura)</t>
        </r>
      </text>
    </comment>
    <comment ref="B16" authorId="0" shapeId="0" xr:uid="{03F8F68B-75C9-4689-A2BE-2DEC3B0966D8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Geologie generală (Geografie)</t>
        </r>
      </text>
    </comment>
    <comment ref="B17" authorId="0" shapeId="0" xr:uid="{03F564C6-CE79-4D79-9DA5-B098BFF5D2C8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Biostatistică (Silvicultură)
</t>
        </r>
      </text>
    </comment>
    <comment ref="B18" authorId="0" shapeId="0" xr:uid="{7D457A28-1EA9-4E66-B8E8-54E5C61F873E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Chimie-Biochimie (Silvicultură) și  Biochimie (Prot. Cons. Mediu - FIA)</t>
        </r>
      </text>
    </comment>
    <comment ref="B19" authorId="0" shapeId="0" xr:uid="{5452056B-3875-4688-A0BE-D73A70E672D8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Pedologie Forestieră (Silvicultură)</t>
        </r>
      </text>
    </comment>
    <comment ref="B20" authorId="0" shapeId="0" xr:uid="{C0387011-BB5C-4DB2-BB64-3E01A5A3D6AA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Suprapunere cu Fitopatologie Forestieră (Silvicultură)</t>
        </r>
      </text>
    </comment>
    <comment ref="B22" authorId="0" shapeId="0" xr:uid="{BB7E5E88-CEA8-4E21-9783-F893FA9D75E8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Suprapunere cu Fiziologia animală de la Biologie
Disciplină nouă, solicitată la ultima vizită Aracis, 
</t>
        </r>
      </text>
    </comment>
    <comment ref="B23" authorId="0" shapeId="0" xr:uid="{C36D20E4-EE9A-4B22-A290-1ADD8438EF8A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Genetică Forestieră (Silvicultură)</t>
        </r>
      </text>
    </comment>
    <comment ref="B24" authorId="0" shapeId="0" xr:uid="{C832B601-929B-40B4-8FF5-0525B82DF447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Înlocuiește Fiziologia vegetală si animala din S3. Este mutată în S4 pentru suprapunere cu Fiziologie Forestieră (Silvicultura)
</t>
        </r>
      </text>
    </comment>
    <comment ref="B25" authorId="0" shapeId="0" xr:uid="{DED34059-BDF6-4655-9477-64FD6490C3DC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Geografia Mediului (Geografie)</t>
        </r>
      </text>
    </comment>
    <comment ref="B26" authorId="0" shapeId="0" xr:uid="{AB8C0D2E-B6A6-4DFB-BBCA-B1E3AEB76105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Meteorologie-climatologie forestieră (silvicultură)</t>
        </r>
      </text>
    </comment>
    <comment ref="K27" authorId="0" shapeId="0" xr:uid="{1DBBE9DA-61FB-43C2-AD30-D8B6E9254830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-1 oră curs</t>
        </r>
      </text>
    </comment>
    <comment ref="A37" authorId="0" shapeId="0" xr:uid="{86B647F8-6158-49C5-99E2-BF1A08A6C4A6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conform HCA 40/2025</t>
        </r>
      </text>
    </comment>
    <comment ref="K44" authorId="0" shapeId="0" xr:uid="{68C70D2C-36FB-463E-A0E2-AFA9540F635F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Se reduce 1 oră curs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tech.silvic.info</author>
    <author>Mihai Leonard Duduman</author>
  </authors>
  <commentList>
    <comment ref="D18" authorId="0" shapeId="0" xr:uid="{A2A52557-E079-4C99-BEF9-6DCCCBA9A7D6}">
      <text>
        <r>
          <rPr>
            <b/>
            <sz val="9"/>
            <color indexed="81"/>
            <rFont val="Tahoma"/>
            <family val="2"/>
            <charset val="238"/>
          </rPr>
          <t>tech.silvic.info: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B19" authorId="1" shapeId="0" xr:uid="{41B13465-FCE0-41A5-A7B2-54BE6A7EE885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Suprapunere cu Entomologie Forestieră 1 (Silvicultură)</t>
        </r>
      </text>
    </comment>
    <comment ref="B20" authorId="1" shapeId="0" xr:uid="{CF8CAA39-8ABA-4ED6-8711-89B9477C98E8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Mutată din S6 în S5 pentru suprapunere cu Silvicultura</t>
        </r>
      </text>
    </comment>
    <comment ref="B21" authorId="1" shapeId="0" xr:uid="{D590FDCD-E98C-4639-A181-A9C66A589CD2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Silvicultura</t>
        </r>
      </text>
    </comment>
    <comment ref="K25" authorId="1" shapeId="0" xr:uid="{39286BC4-ACA0-4A2C-B736-1C9715930D9B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+1</t>
        </r>
      </text>
    </comment>
    <comment ref="B26" authorId="1" shapeId="0" xr:uid="{530C7E4A-30C3-4B20-80C0-137801188DBF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Mutată din S5 in S6 pt suprapunere cu programul de Biochimie (Ecotoxicologie)</t>
        </r>
      </text>
    </comment>
    <comment ref="K26" authorId="1" shapeId="0" xr:uid="{037B23CC-8F4B-4F70-830A-BAA95DB3BAC6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-1</t>
        </r>
      </text>
    </comment>
    <comment ref="M26" authorId="1" shapeId="0" xr:uid="{CA539854-8672-4A8E-99BA-408475C502C1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+1</t>
        </r>
      </text>
    </comment>
    <comment ref="B36" authorId="1" shapeId="0" xr:uid="{779F94A1-8C5A-4A67-B63B-CA10EF559259}">
      <text>
        <r>
          <rPr>
            <b/>
            <sz val="9"/>
            <color indexed="81"/>
            <rFont val="Segoe UI"/>
            <charset val="1"/>
          </rPr>
          <t>Mihai Leonard Duduman:</t>
        </r>
        <r>
          <rPr>
            <sz val="9"/>
            <color indexed="81"/>
            <rFont val="Segoe UI"/>
            <charset val="1"/>
          </rPr>
          <t xml:space="preserve">
Suprapunere cu Faună cinegetică și salmonicultrură 2 (Silvicultură)
</t>
        </r>
      </text>
    </comment>
    <comment ref="B38" authorId="1" shapeId="0" xr:uid="{D77A5175-92C6-420C-9526-10F9D79EE453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Pachet suprapus cu Silvicultura (Metodologia Cercetării în Silvicultură/ Managementul conflictelor de mediu)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<sst xmlns="http://schemas.openxmlformats.org/spreadsheetml/2006/main" count="939" uniqueCount="452">
  <si>
    <t>Sem. I</t>
  </si>
  <si>
    <t>Sem. II</t>
  </si>
  <si>
    <t>I</t>
  </si>
  <si>
    <t>II</t>
  </si>
  <si>
    <t>III</t>
  </si>
  <si>
    <t>ANUL I</t>
  </si>
  <si>
    <t>Discipline obligatorii</t>
  </si>
  <si>
    <t>C</t>
  </si>
  <si>
    <t>S</t>
  </si>
  <si>
    <t>L</t>
  </si>
  <si>
    <t>P</t>
  </si>
  <si>
    <t>Nr. crt.</t>
  </si>
  <si>
    <t>Forma verificare</t>
  </si>
  <si>
    <t>Nr. credite</t>
  </si>
  <si>
    <t>DISCIPLINE FUNDAMENTALE</t>
  </si>
  <si>
    <t>DISCIPLINE COMPLEMENTARE</t>
  </si>
  <si>
    <t xml:space="preserve">PLAN  DE ÎNVĂŢĂMÂNT </t>
  </si>
  <si>
    <t>Universitatea ,,Ştefan cel Mare" Suceava</t>
  </si>
  <si>
    <t>Total ore obligatorii pe săptămână</t>
  </si>
  <si>
    <t>Total ore opţionale pe săptămână</t>
  </si>
  <si>
    <t>RECAPITULAŢIE</t>
  </si>
  <si>
    <t>PLAN DE ÎNVĂŢĂMÂNT</t>
  </si>
  <si>
    <t>Total</t>
  </si>
  <si>
    <t xml:space="preserve">% </t>
  </si>
  <si>
    <t>realizat</t>
  </si>
  <si>
    <t>DISCIPLINE FACULTATIVE</t>
  </si>
  <si>
    <t>I*</t>
  </si>
  <si>
    <t>CATEGORIA DISCIPLINEI</t>
  </si>
  <si>
    <t xml:space="preserve">DISCIPLINE OPŢIONALE </t>
  </si>
  <si>
    <t>TOTAL Ore program de studiu</t>
  </si>
  <si>
    <t>Curs</t>
  </si>
  <si>
    <t>Aplicaţii</t>
  </si>
  <si>
    <t>Total nr. ore
fizice</t>
  </si>
  <si>
    <t>Nr.</t>
  </si>
  <si>
    <t>crt.</t>
  </si>
  <si>
    <t>An I</t>
  </si>
  <si>
    <t>An II</t>
  </si>
  <si>
    <t>%</t>
  </si>
  <si>
    <t>Examen</t>
  </si>
  <si>
    <t>TOTAL</t>
  </si>
  <si>
    <t>An III</t>
  </si>
  <si>
    <t>Anul de studii</t>
  </si>
  <si>
    <t>Nr. săptămâni</t>
  </si>
  <si>
    <t>Structura anului universitar</t>
  </si>
  <si>
    <t>ANUL II</t>
  </si>
  <si>
    <t>ANUL III</t>
  </si>
  <si>
    <t>Facultatea de Silvicultură</t>
  </si>
  <si>
    <t>Domeniul de licenţă:  Ştiinţa mediului</t>
  </si>
  <si>
    <t>Forma de învăţământ: cu frecvenţă</t>
  </si>
  <si>
    <t>Durata studiilor: 3 ani</t>
  </si>
  <si>
    <t>Cod disciplină USV-FS.EPM.</t>
  </si>
  <si>
    <t>Semestrul 1</t>
  </si>
  <si>
    <t>Semestrul 2</t>
  </si>
  <si>
    <t>Biologie vegetală</t>
  </si>
  <si>
    <t>E</t>
  </si>
  <si>
    <t>Biologie animală</t>
  </si>
  <si>
    <t>Matematică</t>
  </si>
  <si>
    <t>Informatică</t>
  </si>
  <si>
    <t>Geografia mediului</t>
  </si>
  <si>
    <t>Taxonomie vegetală</t>
  </si>
  <si>
    <t>Taxonomie animală</t>
  </si>
  <si>
    <t>Fizica mediului</t>
  </si>
  <si>
    <t>Chimia mediului</t>
  </si>
  <si>
    <t>3E+2C</t>
  </si>
  <si>
    <t>Discipline opţionale</t>
  </si>
  <si>
    <t>Semestrul 3</t>
  </si>
  <si>
    <t>Semestrul 4</t>
  </si>
  <si>
    <t>Ecologie generală</t>
  </si>
  <si>
    <t>Ecofiziologie vegetală şi animală</t>
  </si>
  <si>
    <t>Biostatistică</t>
  </si>
  <si>
    <t xml:space="preserve">Biochimie generală </t>
  </si>
  <si>
    <t>Genetică ecologică</t>
  </si>
  <si>
    <t>Geologia mediului</t>
  </si>
  <si>
    <t>Meteorologie - Climatologie</t>
  </si>
  <si>
    <t>Microbiologie</t>
  </si>
  <si>
    <t>Ecologia peisajului</t>
  </si>
  <si>
    <t>Fitosociologie şi vegetaţia României</t>
  </si>
  <si>
    <t>Semestrul 5</t>
  </si>
  <si>
    <t>Semestrul 6</t>
  </si>
  <si>
    <t>Metodologia întocmirii studiilor de impact</t>
  </si>
  <si>
    <t>Economia mediului</t>
  </si>
  <si>
    <t xml:space="preserve">Modificări globale ale mediului </t>
  </si>
  <si>
    <t>Ecotoxicologie</t>
  </si>
  <si>
    <t>Monitoring ecologic</t>
  </si>
  <si>
    <t>Ecologie umană</t>
  </si>
  <si>
    <t>Modelarea proceselor ecologice</t>
  </si>
  <si>
    <t>Managementul conflictelor de mediu</t>
  </si>
  <si>
    <t>BILANŢ</t>
  </si>
  <si>
    <t>recomandat</t>
  </si>
  <si>
    <t>Număr de ore</t>
  </si>
  <si>
    <t>Forma de verificare</t>
  </si>
  <si>
    <t>Număr forme de verificare</t>
  </si>
  <si>
    <t>DS.02.08</t>
  </si>
  <si>
    <t>DS.02.09</t>
  </si>
  <si>
    <t>DF.02.11</t>
  </si>
  <si>
    <t>Ecologia populaţiilor</t>
  </si>
  <si>
    <t>DS.03.03</t>
  </si>
  <si>
    <t>DF.03.04</t>
  </si>
  <si>
    <t>DF.04.09</t>
  </si>
  <si>
    <t>DS.03.14</t>
  </si>
  <si>
    <t>DS.06.10</t>
  </si>
  <si>
    <t>nr ore didactice pe sapt</t>
  </si>
  <si>
    <t>nr ore pe tot ciclul de licenta</t>
  </si>
  <si>
    <t>nr credite obligatorii pe semestru</t>
  </si>
  <si>
    <t>nr credite obligatorii</t>
  </si>
  <si>
    <t>nr discipline pe sem (oblig+optionale)</t>
  </si>
  <si>
    <t>minim</t>
  </si>
  <si>
    <t>durata practicii (ore)</t>
  </si>
  <si>
    <t>max</t>
  </si>
  <si>
    <t>nr credite elaborare licenta</t>
  </si>
  <si>
    <t>nr credite sport (ca disc. obligatorie)</t>
  </si>
  <si>
    <t>raport ore curs/ore aplicative</t>
  </si>
  <si>
    <t>1/1 cu max 50% abatere</t>
  </si>
  <si>
    <t>in favoarea orelor aplicative</t>
  </si>
  <si>
    <t>echivalenta 1 credit ECTS in ore</t>
  </si>
  <si>
    <t>nu se iau in calcul orele de la practica sau elaborare licenta</t>
  </si>
  <si>
    <t>Discipline</t>
  </si>
  <si>
    <t>minim 10% discipline complementare obligatorii</t>
  </si>
  <si>
    <t>(printre care sport, limba straina)</t>
  </si>
  <si>
    <t>max  150 / 120 credite</t>
  </si>
  <si>
    <t>Foarte important: 30-60 credite la alegerea studentului</t>
  </si>
  <si>
    <t>Discipline fundamentale DF</t>
  </si>
  <si>
    <t>Discipline complementare DC</t>
  </si>
  <si>
    <t>10-20 %</t>
  </si>
  <si>
    <t>35-50 %</t>
  </si>
  <si>
    <t>35-45 %</t>
  </si>
  <si>
    <t>(justificat, chiar 30%)</t>
  </si>
  <si>
    <t>70-83 %</t>
  </si>
  <si>
    <t>activitati obligatorii (70-83 %)</t>
  </si>
  <si>
    <t>Discipline obligatorii DOB</t>
  </si>
  <si>
    <t>Discipline opționale (la alegere) DOP</t>
  </si>
  <si>
    <t>30-17 %</t>
  </si>
  <si>
    <t>Discipline facultative DFAC</t>
  </si>
  <si>
    <t>suplimentar</t>
  </si>
  <si>
    <t>(include creditele pentru practica si pt elaborarea - nu sustinerea - examenului de licenta)</t>
  </si>
  <si>
    <t>Doar discipline de semestru</t>
  </si>
  <si>
    <t>Disciplinele pot sa se abata de la lista ARACIS</t>
  </si>
  <si>
    <t>Obs</t>
  </si>
  <si>
    <t>Majoritatea opționalelor sa fie DS</t>
  </si>
  <si>
    <t>Discipline de specialitate DS</t>
  </si>
  <si>
    <t>(5-6 pe semestru)</t>
  </si>
  <si>
    <t>(circa 30 discipline)</t>
  </si>
  <si>
    <t>(11-14 DF obligatorii)</t>
  </si>
  <si>
    <t>(11-15 DS obligatorii)</t>
  </si>
  <si>
    <t>(3-6 discipline DC obligatorii - la stiinta mediului chiar 9)</t>
  </si>
  <si>
    <t>max 20% - se prefera ca DOP discipline DS si DC</t>
  </si>
  <si>
    <t>DF cu minim 2 ore de curs</t>
  </si>
  <si>
    <t>Cel putin 50% examene ca forma de evaluare</t>
  </si>
  <si>
    <t>Practica de finalizare a studiilor - sem VI, max 7 credite</t>
  </si>
  <si>
    <t>10 credite pentru promovarea licentei (suplimentar fata de 180)</t>
  </si>
  <si>
    <t>Indeplinire criteriu</t>
  </si>
  <si>
    <t xml:space="preserve">Ştiinţa solului </t>
  </si>
  <si>
    <t xml:space="preserve">Controlul integrat al dăunătorilor </t>
  </si>
  <si>
    <t>DF</t>
  </si>
  <si>
    <t>DS</t>
  </si>
  <si>
    <t>DC</t>
  </si>
  <si>
    <t>DOB</t>
  </si>
  <si>
    <t>DOP</t>
  </si>
  <si>
    <t>an1</t>
  </si>
  <si>
    <t>an2</t>
  </si>
  <si>
    <t>an3</t>
  </si>
  <si>
    <t>total ore</t>
  </si>
  <si>
    <t>curs</t>
  </si>
  <si>
    <t>ap</t>
  </si>
  <si>
    <t>DF.03.01</t>
  </si>
  <si>
    <t>DF.01.03</t>
  </si>
  <si>
    <t>DS.03.05</t>
  </si>
  <si>
    <t>DF.04.08</t>
  </si>
  <si>
    <t xml:space="preserve"> ore curs</t>
  </si>
  <si>
    <t>ore aplicatii</t>
  </si>
  <si>
    <t>I* - ore de studiu individual pe semestru</t>
  </si>
  <si>
    <t>Practică de specialitate</t>
  </si>
  <si>
    <t xml:space="preserve">Elaborarea lucrării de licenţă  </t>
  </si>
  <si>
    <t>min. 30 credite pentru care a optat studentul</t>
  </si>
  <si>
    <t>min 30</t>
  </si>
  <si>
    <t>sunt exact 30</t>
  </si>
  <si>
    <t xml:space="preserve"> Nr.ore fizice 
pe săptămână</t>
  </si>
  <si>
    <t>DF.01.02</t>
  </si>
  <si>
    <t>DC.01.04</t>
  </si>
  <si>
    <t>Dezvoltare durabilă</t>
  </si>
  <si>
    <t xml:space="preserve">Teledetecţie </t>
  </si>
  <si>
    <t>Indicatori - Calcul</t>
  </si>
  <si>
    <t>Dreptul mediului, legislații, politici și strategii</t>
  </si>
  <si>
    <t>Practica de specialitate</t>
  </si>
  <si>
    <t>raport optionale</t>
  </si>
  <si>
    <t>total practica</t>
  </si>
  <si>
    <t>Sisteme informatice geografice (SIG)</t>
  </si>
  <si>
    <t>nr. total ore an 1</t>
  </si>
  <si>
    <t>nr. total ore an 2</t>
  </si>
  <si>
    <t>nr. total ore an 3</t>
  </si>
  <si>
    <t>Educatie fizică</t>
  </si>
  <si>
    <t>DS.05.02</t>
  </si>
  <si>
    <t>Antreprenoriat</t>
  </si>
  <si>
    <t>din care practică</t>
  </si>
  <si>
    <t>DF.01.05</t>
  </si>
  <si>
    <t>DS.02.07</t>
  </si>
  <si>
    <t>Riscuri și hazarde naturale</t>
  </si>
  <si>
    <t>Gestionarea resurselor de apă</t>
  </si>
  <si>
    <t>Atmosfera și calitatea aerului</t>
  </si>
  <si>
    <t>Reconstrucţia ecologică a terenurilor degradate</t>
  </si>
  <si>
    <t>Gestionarea faunei de interes cinegetic</t>
  </si>
  <si>
    <t>Managementul biodiversității și ecodiversității</t>
  </si>
  <si>
    <t>DF.01.01</t>
  </si>
  <si>
    <t>Geografia fizică</t>
  </si>
  <si>
    <t>DS.02.10</t>
  </si>
  <si>
    <t>DF.02.12</t>
  </si>
  <si>
    <t>DC.06.19</t>
  </si>
  <si>
    <t>DS.06.17</t>
  </si>
  <si>
    <t>DS.06.18</t>
  </si>
  <si>
    <t>Poluarea şi protecția mediului</t>
  </si>
  <si>
    <t>DS.06.06</t>
  </si>
  <si>
    <t>DS.06.09</t>
  </si>
  <si>
    <t>DC.05.13</t>
  </si>
  <si>
    <t>DC.05.14</t>
  </si>
  <si>
    <t>Bazele gestionarii pădurilor</t>
  </si>
  <si>
    <t>DC.01.15</t>
  </si>
  <si>
    <t>DC.01.16</t>
  </si>
  <si>
    <t>Practică pentru lucrarea de licență</t>
  </si>
  <si>
    <t>A</t>
  </si>
  <si>
    <t>practica 22 ore pe saptamana</t>
  </si>
  <si>
    <t>credite la discipline obligatorii şi  37 credite la discipline opţionale.</t>
  </si>
  <si>
    <t>Discipline facultative</t>
  </si>
  <si>
    <t xml:space="preserve">Cod disciplină USV DPPD NIV 1 </t>
  </si>
  <si>
    <t>Sem. 1</t>
  </si>
  <si>
    <t>Sem. 2</t>
  </si>
  <si>
    <t>Psihologia educaţiei</t>
  </si>
  <si>
    <t>Pedagogie I</t>
  </si>
  <si>
    <t>Limba franceză II</t>
  </si>
  <si>
    <t>Limba franceză I</t>
  </si>
  <si>
    <t>Limba engleză II</t>
  </si>
  <si>
    <t>DC.02.13</t>
  </si>
  <si>
    <t>DC.02.19</t>
  </si>
  <si>
    <t>DC.02.20</t>
  </si>
  <si>
    <t>Total ore facultative pe săptămână</t>
  </si>
  <si>
    <t>1E</t>
  </si>
  <si>
    <t>Sem. 3</t>
  </si>
  <si>
    <t>Sem. 4</t>
  </si>
  <si>
    <t>Pedagogie II</t>
  </si>
  <si>
    <t>Didactica specialităţii</t>
  </si>
  <si>
    <t>Limba engleză III</t>
  </si>
  <si>
    <t>Limba franceză III</t>
  </si>
  <si>
    <t>Limba engleză IV</t>
  </si>
  <si>
    <t>Limba franceză IV</t>
  </si>
  <si>
    <t>DS.04.06</t>
  </si>
  <si>
    <t>DF.04.07</t>
  </si>
  <si>
    <t>DC.04.10</t>
  </si>
  <si>
    <t>DS.04.12</t>
  </si>
  <si>
    <t>DS.03.13</t>
  </si>
  <si>
    <t>DC.03.15</t>
  </si>
  <si>
    <t>DC.03.16</t>
  </si>
  <si>
    <t>DC.04.17</t>
  </si>
  <si>
    <t>DC.04.18</t>
  </si>
  <si>
    <t>DS.04.19</t>
  </si>
  <si>
    <t>DS.04.20</t>
  </si>
  <si>
    <t>DF.04.21</t>
  </si>
  <si>
    <t>DF.04.22</t>
  </si>
  <si>
    <t>Aplicații ale spectroscopiei în ecologie</t>
  </si>
  <si>
    <t>Instruire asistată de calculator</t>
  </si>
  <si>
    <t>Managementul clasei de elevi</t>
  </si>
  <si>
    <t>DC.04.23</t>
  </si>
  <si>
    <t>DF.05.01</t>
  </si>
  <si>
    <t>DS.05.03</t>
  </si>
  <si>
    <t>DF.05.04</t>
  </si>
  <si>
    <t>DS.05.05</t>
  </si>
  <si>
    <t>DS.06.07</t>
  </si>
  <si>
    <t>DF.06.08</t>
  </si>
  <si>
    <t>DS.06.11</t>
  </si>
  <si>
    <t>DS.06.12</t>
  </si>
  <si>
    <t>Nr ore practică</t>
  </si>
  <si>
    <t xml:space="preserve">Cerinţe pentru obţinerea diplomei de licenţă: </t>
  </si>
  <si>
    <t xml:space="preserve">180 credite conform planului de învăţământ </t>
  </si>
  <si>
    <t xml:space="preserve">Cod disciplină USV-FS.EPM </t>
  </si>
  <si>
    <t>DS.03.02</t>
  </si>
  <si>
    <t>Etică și integritate academică</t>
  </si>
  <si>
    <t>Comunicare și scriere academică</t>
  </si>
  <si>
    <t>CT2 - îi implică pe ceilalți în comportamente favorabile mediului</t>
  </si>
  <si>
    <t>CT3 -   lucrează în echipe</t>
  </si>
  <si>
    <t>CT4 - operează echipamente hardware digitale</t>
  </si>
  <si>
    <t>CP10 - ofera consiliere în legatura cu protectia solului si a apei</t>
  </si>
  <si>
    <t>CP13 - desfasoara activitati de prevenire si combatere a daunatorilor</t>
  </si>
  <si>
    <t>CP1 - oferă consiliere în legatură cu conservarea naturii</t>
  </si>
  <si>
    <t>CP2 - educă publicul în legatura cu flora și fauna salbatică</t>
  </si>
  <si>
    <t>CP3 - utilizează tehnici de monitorizare a habitatelor</t>
  </si>
  <si>
    <t>CP4 - analizează datele referitoare la ecologie</t>
  </si>
  <si>
    <t>CP5 - asigură managementul habitatelor</t>
  </si>
  <si>
    <t>CP6 - analizează poluantii din probe</t>
  </si>
  <si>
    <t>CP7 - promovează constientizarea problemelor legate de mediu</t>
  </si>
  <si>
    <t>CP8 - asigură conservarea resurselor naturale</t>
  </si>
  <si>
    <t>CP9 - evaluează nivelul de contaminare</t>
  </si>
  <si>
    <t>CP11 - efectuează audituri de mediu</t>
  </si>
  <si>
    <t>CP12 - oferă consiliere în legatură cu utilizarea fertilizatorilor și a erbicidelor</t>
  </si>
  <si>
    <t>CP14 - ofera consiliere cu privire la politicile de gestionare durabilă</t>
  </si>
  <si>
    <t>CT1 - îsi asumă responsabilitatea</t>
  </si>
  <si>
    <t>Program de studiu:  Ecologie şi protecţia mediului</t>
  </si>
  <si>
    <t>Ciclul de studii: licență</t>
  </si>
  <si>
    <t>COMPETENŢE PROFESIONALE</t>
  </si>
  <si>
    <t>COMPETENŢE TRANSVERSALE</t>
  </si>
  <si>
    <t xml:space="preserve">    10 credite se acordă suplimentar pentru susţinerea examenului de licență </t>
  </si>
  <si>
    <t xml:space="preserve">    6 credite pentru Educatie fizică se acordă peste cele obligatorii si nu se pot transfera pentru a atinge numarul de credite obligatorii</t>
  </si>
  <si>
    <t xml:space="preserve">     Programul asigură 180 credite de studiu transferabile conform sistemului european (E.C.T.S.), din care 143</t>
  </si>
  <si>
    <t>Grila competențelor</t>
  </si>
  <si>
    <t>Repartizarea pe discipline a creditelor acumulate în funcție de creditele alocate pentru fiecare dintre competențele atribuite</t>
  </si>
  <si>
    <t>Competența profesională/Denumirea disciplinei</t>
  </si>
  <si>
    <t>Competențe profesionale</t>
  </si>
  <si>
    <t>Competenţe transversale</t>
  </si>
  <si>
    <t xml:space="preserve">Nr. crt. </t>
  </si>
  <si>
    <t>DISCIPLINA</t>
  </si>
  <si>
    <t>Cod disciplină</t>
  </si>
  <si>
    <t>C.P.1</t>
  </si>
  <si>
    <t>C.P.2</t>
  </si>
  <si>
    <t>C.P.3</t>
  </si>
  <si>
    <t>C.P.4</t>
  </si>
  <si>
    <t>C.P.5</t>
  </si>
  <si>
    <t>C.P.6</t>
  </si>
  <si>
    <t>C.P.7</t>
  </si>
  <si>
    <t>C.P.8</t>
  </si>
  <si>
    <t>C.P.9</t>
  </si>
  <si>
    <t>C.P.10</t>
  </si>
  <si>
    <t>C.P.11</t>
  </si>
  <si>
    <t>C.P.12</t>
  </si>
  <si>
    <t>C.P.13</t>
  </si>
  <si>
    <t>C.P.14</t>
  </si>
  <si>
    <t>C.T.1</t>
  </si>
  <si>
    <t>C.T.2</t>
  </si>
  <si>
    <t>C.T.3</t>
  </si>
  <si>
    <t>C.T.4</t>
  </si>
  <si>
    <t>Educație fizică</t>
  </si>
  <si>
    <t>DF.01.06</t>
  </si>
  <si>
    <t>DF.02.13</t>
  </si>
  <si>
    <t>DF.02.14</t>
  </si>
  <si>
    <t>DC.02.17</t>
  </si>
  <si>
    <t>DC.02.18</t>
  </si>
  <si>
    <t>Limba franceză 1</t>
  </si>
  <si>
    <t xml:space="preserve">Limba engelză 1 </t>
  </si>
  <si>
    <t xml:space="preserve">Limba engelză 2 </t>
  </si>
  <si>
    <t xml:space="preserve"> DC.01.16</t>
  </si>
  <si>
    <t>DC.04.11</t>
  </si>
  <si>
    <t>Valabil începând cu anul I, anul universitar: 2024-2025</t>
  </si>
  <si>
    <t>Limba franceză 2</t>
  </si>
  <si>
    <t>Total credite</t>
  </si>
  <si>
    <r>
      <t xml:space="preserve">Domeniul de licenţă:  </t>
    </r>
    <r>
      <rPr>
        <b/>
        <sz val="9"/>
        <rFont val="Arial"/>
        <family val="2"/>
        <charset val="238"/>
      </rPr>
      <t>Ştiinţa mediului</t>
    </r>
  </si>
  <si>
    <r>
      <t xml:space="preserve">Programul de studiu:  </t>
    </r>
    <r>
      <rPr>
        <b/>
        <sz val="9"/>
        <rFont val="Arial"/>
        <family val="2"/>
        <charset val="238"/>
      </rPr>
      <t>Ecologie şi protecţia mediului</t>
    </r>
  </si>
  <si>
    <r>
      <t xml:space="preserve">Ciclul de studii: </t>
    </r>
    <r>
      <rPr>
        <b/>
        <sz val="9"/>
        <rFont val="Arial"/>
        <family val="2"/>
        <charset val="238"/>
      </rPr>
      <t>licență</t>
    </r>
  </si>
  <si>
    <r>
      <t xml:space="preserve">Forma de învăţământ: </t>
    </r>
    <r>
      <rPr>
        <b/>
        <i/>
        <sz val="9"/>
        <rFont val="Arial"/>
        <family val="2"/>
        <charset val="238"/>
      </rPr>
      <t>cu frecvenţă</t>
    </r>
  </si>
  <si>
    <r>
      <t xml:space="preserve">Durata studiilor: </t>
    </r>
    <r>
      <rPr>
        <b/>
        <sz val="9"/>
        <rFont val="Arial"/>
        <family val="2"/>
        <charset val="238"/>
      </rPr>
      <t>3 ani</t>
    </r>
  </si>
  <si>
    <t>DS.06.16</t>
  </si>
  <si>
    <t>DS.06.15</t>
  </si>
  <si>
    <t xml:space="preserve"> 10 credite acordate pentru promovarea examenului de finalizare a studiilor </t>
  </si>
  <si>
    <t>Valabil începând cu anul I, anul universitar: 2025-2026</t>
  </si>
  <si>
    <t>Educatie fizică 1</t>
  </si>
  <si>
    <t>Educatie fizică 2</t>
  </si>
  <si>
    <t xml:space="preserve">**Practica de specialitate poate fi efectuată în cursul anului universitar, cu program săptămânal, sau cumulat, la final de semestru. </t>
  </si>
  <si>
    <t>Practică de specialitate**</t>
  </si>
  <si>
    <t>Practica de specialitate**</t>
  </si>
  <si>
    <t>Ecofiziologie vegetală</t>
  </si>
  <si>
    <t>Ecofiziologie animală</t>
  </si>
  <si>
    <t>DS.04.10</t>
  </si>
  <si>
    <t>DS.04.13</t>
  </si>
  <si>
    <t>Educatie fizică 3</t>
  </si>
  <si>
    <t>DS.05.06</t>
  </si>
  <si>
    <r>
      <t>2</t>
    </r>
    <r>
      <rPr>
        <b/>
        <sz val="10"/>
        <color rgb="FFEE0000"/>
        <rFont val="Arial"/>
        <family val="2"/>
        <charset val="238"/>
      </rPr>
      <t>6</t>
    </r>
    <r>
      <rPr>
        <b/>
        <sz val="10"/>
        <rFont val="Arial"/>
        <family val="2"/>
      </rPr>
      <t>-28</t>
    </r>
  </si>
  <si>
    <t>1500-1800</t>
  </si>
  <si>
    <t>* 56 ore elaborare lucrare de licență</t>
  </si>
  <si>
    <t>Media</t>
  </si>
  <si>
    <t>56*</t>
  </si>
  <si>
    <t>DISCIPLINE DE SPECIALIZARE</t>
  </si>
  <si>
    <t>DS.01.05</t>
  </si>
  <si>
    <t>DS.01.06</t>
  </si>
  <si>
    <t>DC.01.07</t>
  </si>
  <si>
    <t>Limba engleză I</t>
  </si>
  <si>
    <t>Limba italiană I</t>
  </si>
  <si>
    <t>Limba germană I</t>
  </si>
  <si>
    <t>Limba italiană II</t>
  </si>
  <si>
    <t>Limba germană II</t>
  </si>
  <si>
    <t>DC.01.17</t>
  </si>
  <si>
    <t>DC.01.18</t>
  </si>
  <si>
    <t>Limba spaniolă I</t>
  </si>
  <si>
    <t>DC.01.19</t>
  </si>
  <si>
    <t>DC.01.20</t>
  </si>
  <si>
    <t>Limba spaniolă II</t>
  </si>
  <si>
    <t>Limba spaniolă III</t>
  </si>
  <si>
    <t>Limba italiană III</t>
  </si>
  <si>
    <t>Limba germană III</t>
  </si>
  <si>
    <t>DC.03.17</t>
  </si>
  <si>
    <t>DC.03.18</t>
  </si>
  <si>
    <t>DC.03.19</t>
  </si>
  <si>
    <t>DF.03.02</t>
  </si>
  <si>
    <t>DF.03.05</t>
  </si>
  <si>
    <t>DF.02.09</t>
  </si>
  <si>
    <t>DF.02.10</t>
  </si>
  <si>
    <t xml:space="preserve">Matematică </t>
  </si>
  <si>
    <t xml:space="preserve">Număr ore de studiu individual / Număr ore de pregătire universitară </t>
  </si>
  <si>
    <t xml:space="preserve">Număr ore aplicații / Număr ore curs </t>
  </si>
  <si>
    <t>DFAC</t>
  </si>
  <si>
    <t>V</t>
  </si>
  <si>
    <t>DC.02.14</t>
  </si>
  <si>
    <t>DS.02.15</t>
  </si>
  <si>
    <t>Fitopatologie</t>
  </si>
  <si>
    <t>Entomologie</t>
  </si>
  <si>
    <t>DF.05.05</t>
  </si>
  <si>
    <t>DF.03.06</t>
  </si>
  <si>
    <t>DF.02.02</t>
  </si>
  <si>
    <t>4E+3V</t>
  </si>
  <si>
    <t>2V</t>
  </si>
  <si>
    <t>1V</t>
  </si>
  <si>
    <t>4E+5V</t>
  </si>
  <si>
    <t>5E+3V</t>
  </si>
  <si>
    <t>5E+5V</t>
  </si>
  <si>
    <t>DC.03.07</t>
  </si>
  <si>
    <t>DS.04.09</t>
  </si>
  <si>
    <t>DF.04.11</t>
  </si>
  <si>
    <t>DS.04.14</t>
  </si>
  <si>
    <t>DS.03.15</t>
  </si>
  <si>
    <t>DS.03.16</t>
  </si>
  <si>
    <t>DC.03.20</t>
  </si>
  <si>
    <t>DC.03.21</t>
  </si>
  <si>
    <t>DS.04.22</t>
  </si>
  <si>
    <t>DS.04.23</t>
  </si>
  <si>
    <t>DF.04.24</t>
  </si>
  <si>
    <t>DF.04.25</t>
  </si>
  <si>
    <t>DF.03.03</t>
  </si>
  <si>
    <t>DF.04.04</t>
  </si>
  <si>
    <t>5E+2V</t>
  </si>
  <si>
    <t>5E+4V</t>
  </si>
  <si>
    <t xml:space="preserve">Practică pedagogică de specialitate în învăţământul preuniversitar (1) </t>
  </si>
  <si>
    <t xml:space="preserve">Practică pedagogică de specialitate în învăţământul preuniversitar (2) </t>
  </si>
  <si>
    <t>DS.06.08</t>
  </si>
  <si>
    <t>Examen de absolvire</t>
  </si>
  <si>
    <t>min. 10%</t>
  </si>
  <si>
    <t>max. 90%</t>
  </si>
  <si>
    <t>TOTAL Obligatorii şi opţionale</t>
  </si>
  <si>
    <t>Verificări</t>
  </si>
  <si>
    <t>4E+2V</t>
  </si>
  <si>
    <t>4E+4V</t>
  </si>
  <si>
    <t>2E+2V</t>
  </si>
  <si>
    <t>DC.01.08</t>
  </si>
  <si>
    <t>Introducere în inteligență artificială și securitate cibernetică</t>
  </si>
  <si>
    <t>Educație financiară și antreprenoriat</t>
  </si>
  <si>
    <t>DF.05.06</t>
  </si>
  <si>
    <t>DS.06.13</t>
  </si>
  <si>
    <t>DC.05.15</t>
  </si>
  <si>
    <t>DS.06.19</t>
  </si>
  <si>
    <t>DC.02.21</t>
  </si>
  <si>
    <t>DC.02.22</t>
  </si>
  <si>
    <t>DC.02.23</t>
  </si>
  <si>
    <t>DC.02.24</t>
  </si>
  <si>
    <t>DC.02.25</t>
  </si>
  <si>
    <t>DC.02.26</t>
  </si>
  <si>
    <t>DC.02.27</t>
  </si>
  <si>
    <t>DC.05.07</t>
  </si>
  <si>
    <t>DISCIPLINE OBLIGATORII</t>
  </si>
  <si>
    <t>Metodologia cercetării științifice în ecologie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</si>
</sst>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lei&quot;_-;\-* #,##0.00\ &quot;lei&quot;_-;_-* &quot;-&quot;??\ &quot;lei&quot;_-;_-@_-"/>
    <numFmt numFmtId="165" formatCode="0.000"/>
    <numFmt numFmtId="166" formatCode="0.0000"/>
    <numFmt numFmtId="167" formatCode="0.0"/>
  </numFmts>
  <fonts count="8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0"/>
      <color indexed="8"/>
      <name val="Arial Unicode MS"/>
      <family val="2"/>
    </font>
    <font>
      <i/>
      <sz val="9"/>
      <color indexed="8"/>
      <name val="Arial Unicode MS"/>
      <family val="2"/>
    </font>
    <font>
      <i/>
      <sz val="8.5"/>
      <name val="Arial"/>
      <family val="2"/>
    </font>
    <font>
      <i/>
      <sz val="9"/>
      <name val="Arial CE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.5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1"/>
      <name val="Calibri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 CE"/>
      <charset val="238"/>
    </font>
    <font>
      <b/>
      <i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9"/>
      <name val="Times New Roman"/>
      <family val="1"/>
      <charset val="238"/>
    </font>
    <font>
      <sz val="8.5"/>
      <color rgb="FFFF0000"/>
      <name val="Arial"/>
      <family val="2"/>
    </font>
    <font>
      <sz val="8.5"/>
      <color rgb="FFEE0000"/>
      <name val="Arial"/>
      <family val="2"/>
    </font>
    <font>
      <b/>
      <sz val="10"/>
      <color rgb="FFEE0000"/>
      <name val="Arial"/>
      <family val="2"/>
      <charset val="238"/>
    </font>
    <font>
      <b/>
      <sz val="10"/>
      <color rgb="FFEE0000"/>
      <name val="Arial"/>
      <family val="2"/>
    </font>
    <font>
      <sz val="8.5"/>
      <color theme="1"/>
      <name val="Arial"/>
      <family val="2"/>
      <charset val="238"/>
    </font>
    <font>
      <sz val="8.5"/>
      <color rgb="FF00B050"/>
      <name val="Arial"/>
      <family val="2"/>
    </font>
    <font>
      <sz val="8.5"/>
      <color rgb="FF432BF5"/>
      <name val="Arial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.5"/>
      <color rgb="FF432BF5"/>
      <name val="Arial"/>
      <family val="2"/>
      <charset val="238"/>
    </font>
    <font>
      <sz val="8.5"/>
      <color rgb="FF00B050"/>
      <name val="Arial"/>
      <family val="2"/>
      <charset val="238"/>
    </font>
    <font>
      <sz val="8.5"/>
      <color theme="9" tint="-0.249977111117893"/>
      <name val="Arial"/>
      <family val="2"/>
    </font>
    <font>
      <sz val="8.5"/>
      <color rgb="FFFFC000"/>
      <name val="Arial"/>
      <family val="2"/>
    </font>
    <font>
      <sz val="9"/>
      <color theme="0"/>
      <name val="Arial"/>
      <family val="2"/>
    </font>
    <font>
      <sz val="8"/>
      <color rgb="FFFF0000"/>
      <name val="Arial"/>
      <family val="2"/>
    </font>
    <font>
      <sz val="6.5"/>
      <color rgb="FF00B05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.5"/>
      <color theme="9" tint="-0.249977111117893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B050"/>
      <name val="Arial"/>
      <family val="2"/>
    </font>
    <font>
      <sz val="10"/>
      <color rgb="FFFFC000"/>
      <name val="Arial"/>
      <family val="2"/>
      <charset val="238"/>
    </font>
    <font>
      <sz val="8.5"/>
      <color theme="9"/>
      <name val="Arial"/>
      <family val="2"/>
    </font>
    <font>
      <sz val="8.5"/>
      <color theme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6" fillId="0" borderId="0"/>
    <xf numFmtId="0" fontId="75" fillId="0" borderId="0"/>
    <xf numFmtId="9" fontId="3" fillId="0" borderId="0" applyFont="0" applyFill="0" applyBorder="0" applyAlignment="0" applyProtection="0"/>
    <xf numFmtId="0" fontId="76" fillId="0" borderId="0" applyBorder="0" applyProtection="0"/>
  </cellStyleXfs>
  <cellXfs count="63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18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2" fillId="0" borderId="0" xfId="0" applyFont="1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9" fillId="0" borderId="3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center" wrapText="1"/>
    </xf>
    <xf numFmtId="2" fontId="18" fillId="0" borderId="29" xfId="0" applyNumberFormat="1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36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7" xfId="0" applyFont="1" applyBorder="1" applyAlignment="1">
      <alignment horizontal="justify" vertical="center" wrapText="1"/>
    </xf>
    <xf numFmtId="2" fontId="18" fillId="0" borderId="0" xfId="0" applyNumberFormat="1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justify" vertical="center" wrapText="1"/>
    </xf>
    <xf numFmtId="0" fontId="18" fillId="0" borderId="40" xfId="0" applyFont="1" applyBorder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 wrapText="1"/>
    </xf>
    <xf numFmtId="0" fontId="18" fillId="0" borderId="39" xfId="0" applyFont="1" applyBorder="1" applyAlignment="1">
      <alignment vertical="center"/>
    </xf>
    <xf numFmtId="0" fontId="25" fillId="0" borderId="39" xfId="0" applyFont="1" applyBorder="1" applyAlignment="1">
      <alignment horizontal="right" vertical="center" wrapText="1" indent="1"/>
    </xf>
    <xf numFmtId="2" fontId="25" fillId="0" borderId="42" xfId="0" applyNumberFormat="1" applyFont="1" applyBorder="1" applyAlignment="1">
      <alignment horizontal="center" vertical="center" wrapText="1"/>
    </xf>
    <xf numFmtId="2" fontId="25" fillId="0" borderId="43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4" fillId="0" borderId="0" xfId="0" applyFont="1"/>
    <xf numFmtId="0" fontId="19" fillId="0" borderId="3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9" fillId="0" borderId="0" xfId="0" applyFont="1" applyAlignment="1">
      <alignment horizontal="left" vertical="center"/>
    </xf>
    <xf numFmtId="0" fontId="40" fillId="0" borderId="0" xfId="0" applyFont="1"/>
    <xf numFmtId="0" fontId="39" fillId="0" borderId="0" xfId="0" applyFont="1"/>
    <xf numFmtId="0" fontId="19" fillId="0" borderId="2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42" fillId="0" borderId="0" xfId="0" applyFont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9" fontId="43" fillId="0" borderId="11" xfId="2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indent="6"/>
    </xf>
    <xf numFmtId="2" fontId="25" fillId="0" borderId="49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 indent="6"/>
    </xf>
    <xf numFmtId="2" fontId="25" fillId="0" borderId="13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5" fillId="0" borderId="43" xfId="0" applyFont="1" applyBorder="1" applyAlignment="1">
      <alignment horizontal="right" vertical="center" indent="1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2" fontId="25" fillId="0" borderId="6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28" fillId="0" borderId="0" xfId="1" applyFont="1" applyAlignment="1">
      <alignment horizontal="left"/>
    </xf>
    <xf numFmtId="0" fontId="3" fillId="0" borderId="42" xfId="0" applyFont="1" applyBorder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left" vertical="top" wrapText="1"/>
    </xf>
    <xf numFmtId="0" fontId="0" fillId="0" borderId="0" xfId="0" applyAlignment="1">
      <alignment vertical="center"/>
    </xf>
    <xf numFmtId="0" fontId="30" fillId="0" borderId="0" xfId="0" applyFont="1" applyAlignment="1">
      <alignment vertical="top"/>
    </xf>
    <xf numFmtId="9" fontId="0" fillId="0" borderId="0" xfId="2" applyFont="1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9" fontId="43" fillId="0" borderId="0" xfId="2" applyFont="1" applyFill="1" applyBorder="1" applyAlignment="1">
      <alignment horizontal="center" vertical="center" wrapText="1"/>
    </xf>
    <xf numFmtId="0" fontId="0" fillId="2" borderId="0" xfId="0" applyFill="1"/>
    <xf numFmtId="165" fontId="0" fillId="0" borderId="0" xfId="0" applyNumberFormat="1" applyAlignment="1">
      <alignment horizontal="center"/>
    </xf>
    <xf numFmtId="0" fontId="23" fillId="0" borderId="0" xfId="1" applyFont="1" applyAlignment="1">
      <alignment horizontal="left"/>
    </xf>
    <xf numFmtId="0" fontId="18" fillId="0" borderId="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 wrapText="1"/>
    </xf>
    <xf numFmtId="9" fontId="43" fillId="0" borderId="8" xfId="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6" fontId="0" fillId="0" borderId="0" xfId="0" applyNumberFormat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8" fillId="0" borderId="8" xfId="2" applyNumberFormat="1" applyFont="1" applyBorder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32" fillId="0" borderId="2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2" fillId="0" borderId="4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52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5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2" xfId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8" xfId="1" applyBorder="1" applyAlignment="1" applyProtection="1">
      <alignment horizontal="center" vertical="center"/>
      <protection locked="0"/>
    </xf>
    <xf numFmtId="0" fontId="3" fillId="0" borderId="49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5" fillId="0" borderId="39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9" fillId="0" borderId="0" xfId="1" applyFont="1" applyAlignment="1">
      <alignment vertical="top" wrapText="1"/>
    </xf>
    <xf numFmtId="0" fontId="19" fillId="0" borderId="2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indent="1"/>
    </xf>
    <xf numFmtId="0" fontId="24" fillId="0" borderId="38" xfId="0" applyFont="1" applyBorder="1" applyAlignment="1">
      <alignment horizontal="left" vertical="center" wrapText="1" indent="1"/>
    </xf>
    <xf numFmtId="0" fontId="45" fillId="0" borderId="0" xfId="0" applyFont="1"/>
    <xf numFmtId="0" fontId="46" fillId="0" borderId="0" xfId="0" applyFont="1"/>
    <xf numFmtId="0" fontId="34" fillId="0" borderId="0" xfId="0" applyFont="1"/>
    <xf numFmtId="0" fontId="38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38" fillId="0" borderId="0" xfId="0" applyFont="1" applyAlignment="1">
      <alignment horizontal="left"/>
    </xf>
    <xf numFmtId="0" fontId="46" fillId="0" borderId="0" xfId="0" applyFont="1" applyAlignment="1">
      <alignment horizontal="justify" vertical="center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justify" wrapText="1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38" fillId="0" borderId="0" xfId="0" applyFont="1" applyAlignment="1">
      <alignment wrapText="1"/>
    </xf>
    <xf numFmtId="0" fontId="48" fillId="0" borderId="0" xfId="0" applyFont="1"/>
    <xf numFmtId="0" fontId="38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38" fillId="0" borderId="0" xfId="0" applyFont="1" applyAlignment="1">
      <alignment horizontal="centerContinuous"/>
    </xf>
    <xf numFmtId="0" fontId="19" fillId="0" borderId="10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19" fillId="0" borderId="68" xfId="0" applyFont="1" applyBorder="1" applyAlignment="1">
      <alignment horizontal="center" vertical="center" wrapText="1"/>
    </xf>
    <xf numFmtId="49" fontId="19" fillId="0" borderId="67" xfId="0" applyNumberFormat="1" applyFont="1" applyBorder="1" applyAlignment="1">
      <alignment vertical="top" wrapText="1"/>
    </xf>
    <xf numFmtId="0" fontId="19" fillId="0" borderId="2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68" xfId="0" applyFont="1" applyBorder="1" applyAlignment="1">
      <alignment horizontal="center" vertical="center"/>
    </xf>
    <xf numFmtId="49" fontId="19" fillId="0" borderId="54" xfId="0" applyNumberFormat="1" applyFont="1" applyBorder="1" applyAlignment="1">
      <alignment vertical="top" wrapText="1"/>
    </xf>
    <xf numFmtId="0" fontId="46" fillId="5" borderId="10" xfId="0" applyFont="1" applyFill="1" applyBorder="1"/>
    <xf numFmtId="0" fontId="38" fillId="5" borderId="10" xfId="0" applyFont="1" applyFill="1" applyBorder="1"/>
    <xf numFmtId="0" fontId="46" fillId="5" borderId="10" xfId="0" applyFont="1" applyFill="1" applyBorder="1" applyAlignment="1">
      <alignment wrapText="1"/>
    </xf>
    <xf numFmtId="0" fontId="53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textRotation="90"/>
    </xf>
    <xf numFmtId="0" fontId="38" fillId="0" borderId="10" xfId="0" applyFont="1" applyBorder="1" applyAlignment="1">
      <alignment textRotation="90" wrapText="1"/>
    </xf>
    <xf numFmtId="0" fontId="46" fillId="0" borderId="10" xfId="0" applyFont="1" applyBorder="1" applyAlignment="1">
      <alignment horizontal="center" vertical="top" wrapText="1"/>
    </xf>
    <xf numFmtId="0" fontId="46" fillId="0" borderId="10" xfId="0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/>
    <xf numFmtId="0" fontId="46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10" xfId="0" applyFont="1" applyBorder="1" applyAlignment="1" applyProtection="1">
      <alignment horizontal="center" vertical="center" wrapText="1"/>
      <protection locked="0"/>
    </xf>
    <xf numFmtId="49" fontId="46" fillId="0" borderId="10" xfId="0" applyNumberFormat="1" applyFont="1" applyBorder="1" applyAlignment="1">
      <alignment vertical="center" wrapText="1"/>
    </xf>
    <xf numFmtId="0" fontId="19" fillId="0" borderId="5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35" fillId="0" borderId="51" xfId="0" applyFont="1" applyBorder="1" applyAlignment="1">
      <alignment vertical="center" wrapText="1"/>
    </xf>
    <xf numFmtId="2" fontId="25" fillId="0" borderId="51" xfId="0" applyNumberFormat="1" applyFont="1" applyBorder="1" applyAlignment="1">
      <alignment horizontal="center" vertical="center" wrapText="1"/>
    </xf>
    <xf numFmtId="2" fontId="25" fillId="0" borderId="62" xfId="0" applyNumberFormat="1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0" fontId="32" fillId="0" borderId="63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horizontal="center"/>
    </xf>
    <xf numFmtId="0" fontId="54" fillId="0" borderId="14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9" fillId="4" borderId="14" xfId="0" applyFont="1" applyFill="1" applyBorder="1" applyAlignment="1">
      <alignment horizontal="center"/>
    </xf>
    <xf numFmtId="49" fontId="19" fillId="0" borderId="35" xfId="0" applyNumberFormat="1" applyFont="1" applyBorder="1" applyAlignment="1">
      <alignment horizontal="center" vertical="center" wrapText="1"/>
    </xf>
    <xf numFmtId="49" fontId="32" fillId="0" borderId="35" xfId="0" applyNumberFormat="1" applyFont="1" applyBorder="1" applyAlignment="1">
      <alignment horizontal="center"/>
    </xf>
    <xf numFmtId="49" fontId="32" fillId="0" borderId="67" xfId="0" applyNumberFormat="1" applyFont="1" applyBorder="1" applyAlignment="1">
      <alignment horizontal="center"/>
    </xf>
    <xf numFmtId="0" fontId="19" fillId="0" borderId="4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top"/>
    </xf>
    <xf numFmtId="0" fontId="19" fillId="0" borderId="52" xfId="0" applyFont="1" applyBorder="1" applyAlignment="1">
      <alignment horizontal="center" vertical="top"/>
    </xf>
    <xf numFmtId="0" fontId="19" fillId="0" borderId="37" xfId="0" applyFont="1" applyBorder="1" applyAlignment="1">
      <alignment horizontal="center" vertical="top"/>
    </xf>
    <xf numFmtId="0" fontId="19" fillId="0" borderId="57" xfId="0" applyFont="1" applyBorder="1" applyAlignment="1">
      <alignment vertical="center" wrapText="1"/>
    </xf>
    <xf numFmtId="0" fontId="19" fillId="0" borderId="75" xfId="0" applyFont="1" applyBorder="1" applyAlignment="1">
      <alignment vertical="center" wrapText="1"/>
    </xf>
    <xf numFmtId="0" fontId="19" fillId="0" borderId="75" xfId="0" applyFont="1" applyBorder="1"/>
    <xf numFmtId="0" fontId="19" fillId="0" borderId="75" xfId="0" applyFont="1" applyBorder="1" applyAlignment="1">
      <alignment horizontal="left" vertical="center" wrapText="1"/>
    </xf>
    <xf numFmtId="0" fontId="19" fillId="0" borderId="55" xfId="0" applyFont="1" applyBorder="1"/>
    <xf numFmtId="0" fontId="19" fillId="0" borderId="30" xfId="0" applyFont="1" applyBorder="1" applyAlignment="1">
      <alignment horizontal="left" vertical="center" wrapText="1"/>
    </xf>
    <xf numFmtId="0" fontId="58" fillId="0" borderId="75" xfId="0" applyFont="1" applyBorder="1"/>
    <xf numFmtId="0" fontId="19" fillId="0" borderId="66" xfId="0" applyFont="1" applyBorder="1" applyAlignment="1">
      <alignment horizontal="left" vertical="center" wrapText="1"/>
    </xf>
    <xf numFmtId="0" fontId="19" fillId="0" borderId="67" xfId="0" applyFont="1" applyBorder="1" applyAlignment="1">
      <alignment horizontal="center" vertical="center"/>
    </xf>
    <xf numFmtId="0" fontId="58" fillId="0" borderId="68" xfId="0" applyFont="1" applyBorder="1"/>
    <xf numFmtId="0" fontId="58" fillId="0" borderId="29" xfId="0" applyFont="1" applyBorder="1"/>
    <xf numFmtId="0" fontId="19" fillId="0" borderId="29" xfId="0" applyFont="1" applyBorder="1" applyAlignment="1">
      <alignment horizontal="left" vertical="center" wrapText="1"/>
    </xf>
    <xf numFmtId="0" fontId="58" fillId="0" borderId="36" xfId="0" applyFont="1" applyBorder="1"/>
    <xf numFmtId="0" fontId="19" fillId="0" borderId="67" xfId="0" applyFont="1" applyBorder="1" applyAlignment="1" applyProtection="1">
      <alignment horizontal="center" vertical="center" wrapText="1"/>
      <protection locked="0"/>
    </xf>
    <xf numFmtId="49" fontId="19" fillId="0" borderId="75" xfId="0" applyNumberFormat="1" applyFont="1" applyBorder="1" applyAlignment="1">
      <alignment vertical="center" wrapText="1"/>
    </xf>
    <xf numFmtId="0" fontId="32" fillId="0" borderId="51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9" fillId="0" borderId="5" xfId="0" applyFont="1" applyBorder="1" applyAlignment="1">
      <alignment horizontal="center" vertical="center"/>
    </xf>
    <xf numFmtId="49" fontId="35" fillId="0" borderId="27" xfId="0" applyNumberFormat="1" applyFont="1" applyBorder="1" applyAlignment="1">
      <alignment vertical="top" wrapText="1"/>
    </xf>
    <xf numFmtId="49" fontId="35" fillId="0" borderId="54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vertical="top" wrapText="1"/>
    </xf>
    <xf numFmtId="49" fontId="35" fillId="0" borderId="35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vertical="top" wrapText="1"/>
    </xf>
    <xf numFmtId="49" fontId="36" fillId="0" borderId="77" xfId="0" applyNumberFormat="1" applyFont="1" applyBorder="1" applyAlignment="1">
      <alignment vertical="top" wrapText="1"/>
    </xf>
    <xf numFmtId="49" fontId="35" fillId="0" borderId="41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2" fontId="19" fillId="0" borderId="27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59" fillId="0" borderId="75" xfId="0" applyFont="1" applyBorder="1" applyAlignment="1">
      <alignment vertical="center" wrapText="1"/>
    </xf>
    <xf numFmtId="0" fontId="60" fillId="0" borderId="75" xfId="0" applyFont="1" applyBorder="1" applyAlignment="1">
      <alignment vertical="center" wrapText="1"/>
    </xf>
    <xf numFmtId="0" fontId="54" fillId="0" borderId="56" xfId="0" applyFont="1" applyBorder="1" applyAlignment="1">
      <alignment horizontal="center" vertical="center" wrapText="1"/>
    </xf>
    <xf numFmtId="0" fontId="19" fillId="6" borderId="52" xfId="0" applyFont="1" applyFill="1" applyBorder="1" applyAlignment="1" applyProtection="1">
      <alignment horizontal="center" vertical="center" wrapText="1"/>
      <protection locked="0"/>
    </xf>
    <xf numFmtId="0" fontId="19" fillId="6" borderId="35" xfId="0" applyFont="1" applyFill="1" applyBorder="1" applyAlignment="1" applyProtection="1">
      <alignment horizontal="center" vertical="center" wrapText="1"/>
      <protection locked="0"/>
    </xf>
    <xf numFmtId="0" fontId="19" fillId="6" borderId="67" xfId="0" applyFont="1" applyFill="1" applyBorder="1" applyAlignment="1" applyProtection="1">
      <alignment horizontal="center" vertical="center" wrapText="1"/>
      <protection locked="0"/>
    </xf>
    <xf numFmtId="0" fontId="63" fillId="0" borderId="30" xfId="0" applyFont="1" applyBorder="1" applyAlignment="1">
      <alignment vertical="center" wrapText="1"/>
    </xf>
    <xf numFmtId="0" fontId="64" fillId="0" borderId="75" xfId="0" applyFont="1" applyBorder="1"/>
    <xf numFmtId="0" fontId="65" fillId="0" borderId="75" xfId="0" applyFont="1" applyBorder="1"/>
    <xf numFmtId="0" fontId="59" fillId="0" borderId="75" xfId="0" applyFont="1" applyBorder="1"/>
    <xf numFmtId="0" fontId="59" fillId="0" borderId="57" xfId="0" applyFont="1" applyBorder="1" applyAlignment="1">
      <alignment vertical="center" wrapText="1"/>
    </xf>
    <xf numFmtId="0" fontId="54" fillId="0" borderId="8" xfId="0" applyFont="1" applyBorder="1" applyAlignment="1">
      <alignment horizontal="center" vertical="center"/>
    </xf>
    <xf numFmtId="0" fontId="66" fillId="0" borderId="57" xfId="0" applyFont="1" applyBorder="1" applyAlignment="1">
      <alignment vertical="center" wrapText="1"/>
    </xf>
    <xf numFmtId="0" fontId="60" fillId="0" borderId="76" xfId="0" applyFont="1" applyBorder="1"/>
    <xf numFmtId="0" fontId="59" fillId="0" borderId="76" xfId="0" applyFont="1" applyBorder="1"/>
    <xf numFmtId="0" fontId="67" fillId="0" borderId="0" xfId="0" applyFont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center"/>
    </xf>
    <xf numFmtId="0" fontId="54" fillId="0" borderId="11" xfId="0" applyFont="1" applyBorder="1" applyAlignment="1">
      <alignment horizontal="center" vertical="center"/>
    </xf>
    <xf numFmtId="0" fontId="54" fillId="4" borderId="12" xfId="0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7" fontId="19" fillId="0" borderId="22" xfId="0" applyNumberFormat="1" applyFont="1" applyBorder="1" applyAlignment="1">
      <alignment horizontal="center" vertical="center"/>
    </xf>
    <xf numFmtId="167" fontId="19" fillId="0" borderId="48" xfId="0" applyNumberFormat="1" applyFont="1" applyBorder="1" applyAlignment="1">
      <alignment horizontal="center" vertical="center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vertical="center" wrapText="1"/>
    </xf>
    <xf numFmtId="0" fontId="19" fillId="0" borderId="55" xfId="0" applyFont="1" applyBorder="1" applyAlignment="1">
      <alignment vertical="center" wrapText="1"/>
    </xf>
    <xf numFmtId="0" fontId="54" fillId="0" borderId="24" xfId="0" applyFont="1" applyBorder="1" applyAlignment="1">
      <alignment horizontal="center" vertical="center"/>
    </xf>
    <xf numFmtId="0" fontId="68" fillId="0" borderId="75" xfId="0" applyFont="1" applyBorder="1" applyAlignment="1">
      <alignment wrapText="1"/>
    </xf>
    <xf numFmtId="0" fontId="69" fillId="0" borderId="35" xfId="0" applyFont="1" applyBorder="1"/>
    <xf numFmtId="0" fontId="72" fillId="0" borderId="75" xfId="0" applyFont="1" applyBorder="1" applyAlignment="1">
      <alignment vertical="center" wrapText="1"/>
    </xf>
    <xf numFmtId="0" fontId="77" fillId="0" borderId="45" xfId="1" applyFont="1" applyBorder="1" applyAlignment="1">
      <alignment vertical="center"/>
    </xf>
    <xf numFmtId="0" fontId="32" fillId="0" borderId="35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19" fillId="0" borderId="67" xfId="0" applyFont="1" applyBorder="1" applyAlignment="1">
      <alignment horizontal="center" vertical="top"/>
    </xf>
    <xf numFmtId="0" fontId="19" fillId="0" borderId="6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77" fillId="0" borderId="10" xfId="1" applyFont="1" applyBorder="1" applyAlignment="1">
      <alignment vertical="center"/>
    </xf>
    <xf numFmtId="0" fontId="78" fillId="0" borderId="0" xfId="0" applyFont="1"/>
    <xf numFmtId="0" fontId="79" fillId="0" borderId="75" xfId="0" applyFont="1" applyBorder="1"/>
    <xf numFmtId="0" fontId="80" fillId="0" borderId="75" xfId="0" applyFont="1" applyBorder="1"/>
    <xf numFmtId="0" fontId="51" fillId="0" borderId="0" xfId="0" applyFont="1" applyAlignment="1">
      <alignment horizontal="left"/>
    </xf>
    <xf numFmtId="0" fontId="46" fillId="0" borderId="0" xfId="0" applyFont="1"/>
    <xf numFmtId="0" fontId="52" fillId="0" borderId="0" xfId="0" applyFont="1" applyAlignment="1">
      <alignment horizontal="center" vertical="center"/>
    </xf>
    <xf numFmtId="0" fontId="46" fillId="0" borderId="0" xfId="0" applyFont="1" applyAlignment="1">
      <alignment horizontal="left"/>
    </xf>
    <xf numFmtId="0" fontId="6" fillId="0" borderId="0" xfId="0" applyFont="1"/>
    <xf numFmtId="0" fontId="19" fillId="0" borderId="2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7" fontId="19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wrapText="1"/>
    </xf>
    <xf numFmtId="0" fontId="21" fillId="0" borderId="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1" fontId="19" fillId="0" borderId="22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19" fillId="0" borderId="14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6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70" xfId="0" applyFont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hidden="1"/>
    </xf>
    <xf numFmtId="0" fontId="19" fillId="0" borderId="46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1" fillId="0" borderId="66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19" fillId="0" borderId="49" xfId="0" applyFont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56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56" xfId="0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vertical="top" wrapText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56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38" fillId="0" borderId="0" xfId="0" applyFont="1"/>
    <xf numFmtId="0" fontId="19" fillId="4" borderId="20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3" fillId="0" borderId="40" xfId="1" applyBorder="1" applyAlignment="1" applyProtection="1">
      <alignment horizontal="center" vertical="center"/>
      <protection locked="0"/>
    </xf>
    <xf numFmtId="0" fontId="3" fillId="0" borderId="32" xfId="1" applyBorder="1" applyAlignment="1" applyProtection="1">
      <alignment horizontal="center" vertical="center"/>
      <protection locked="0"/>
    </xf>
    <xf numFmtId="1" fontId="3" fillId="0" borderId="73" xfId="0" applyNumberFormat="1" applyFont="1" applyBorder="1" applyAlignment="1">
      <alignment horizontal="center"/>
    </xf>
    <xf numFmtId="1" fontId="3" fillId="0" borderId="62" xfId="0" applyNumberFormat="1" applyFont="1" applyBorder="1" applyAlignment="1">
      <alignment horizontal="center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wrapText="1"/>
    </xf>
    <xf numFmtId="0" fontId="18" fillId="0" borderId="52" xfId="0" applyFont="1" applyBorder="1" applyAlignment="1">
      <alignment horizontal="center" vertical="center"/>
    </xf>
    <xf numFmtId="2" fontId="18" fillId="0" borderId="47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2" fontId="18" fillId="0" borderId="31" xfId="2" applyNumberFormat="1" applyFont="1" applyBorder="1" applyAlignment="1">
      <alignment horizontal="center" vertical="center" wrapText="1"/>
    </xf>
    <xf numFmtId="2" fontId="18" fillId="0" borderId="24" xfId="2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1" fillId="0" borderId="0" xfId="1" applyFont="1" applyAlignment="1">
      <alignment horizontal="left" wrapText="1"/>
    </xf>
    <xf numFmtId="0" fontId="23" fillId="0" borderId="0" xfId="0" applyFont="1" applyAlignment="1">
      <alignment horizontal="left"/>
    </xf>
    <xf numFmtId="0" fontId="4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38" fillId="5" borderId="10" xfId="0" applyFont="1" applyFill="1" applyBorder="1" applyAlignment="1">
      <alignment horizontal="center" wrapText="1"/>
    </xf>
  </cellXfs>
  <cellStyles count="8">
    <cellStyle name="Excel Built-in Normal" xfId="7" xr:uid="{24FA1773-2FAA-411E-8D6B-39B59DCD3A3F}"/>
    <cellStyle name="Monedă 2" xfId="3" xr:uid="{CA15F10E-DC89-4012-B11A-CD42673A3775}"/>
    <cellStyle name="Normal" xfId="0" builtinId="0"/>
    <cellStyle name="Normal 2" xfId="1" xr:uid="{36E31692-C8F9-479C-AFD5-5CFAF31FBAFC}"/>
    <cellStyle name="Normal 3" xfId="5" xr:uid="{AADBF9D7-D3E8-4888-BAFD-58FEB0D38C71}"/>
    <cellStyle name="Normal 3 2" xfId="4" xr:uid="{AF1FE61A-86B5-48C5-A459-418AC0B7AE16}"/>
    <cellStyle name="Percent" xfId="2" builtinId="5"/>
    <cellStyle name="Procent 2" xfId="6" xr:uid="{5C16F6AC-E4F6-45F0-AAF3-44185F03D25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82"/>
      <color rgb="FF432BF5"/>
      <color rgb="FF020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65</xdr:row>
      <xdr:rowOff>13336</xdr:rowOff>
    </xdr:from>
    <xdr:to>
      <xdr:col>17</xdr:col>
      <xdr:colOff>40</xdr:colOff>
      <xdr:row>67</xdr:row>
      <xdr:rowOff>156154</xdr:rowOff>
    </xdr:to>
    <xdr:sp macro="" textlink="">
      <xdr:nvSpPr>
        <xdr:cNvPr id="3" name="CasetăText 2">
          <a:extLst>
            <a:ext uri="{FF2B5EF4-FFF2-40B4-BE49-F238E27FC236}">
              <a16:creationId xmlns:a16="http://schemas.microsoft.com/office/drawing/2014/main" id="{8B378AF0-CC59-4F9F-84CA-F89F217CCAA4}"/>
            </a:ext>
          </a:extLst>
        </xdr:cNvPr>
        <xdr:cNvSpPr txBox="1"/>
      </xdr:nvSpPr>
      <xdr:spPr>
        <a:xfrm>
          <a:off x="5715" y="9897355"/>
          <a:ext cx="6925554" cy="449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</a:t>
          </a:r>
          <a:r>
            <a:rPr lang="ro-RO" sz="8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Mihai Dimian           </a:t>
          </a:r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13138</xdr:colOff>
      <xdr:row>60</xdr:row>
      <xdr:rowOff>2915</xdr:rowOff>
    </xdr:from>
    <xdr:to>
      <xdr:col>17</xdr:col>
      <xdr:colOff>10181</xdr:colOff>
      <xdr:row>62</xdr:row>
      <xdr:rowOff>146045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A869240E-DF2E-4FB6-BEED-CA564DD726F2}"/>
            </a:ext>
          </a:extLst>
        </xdr:cNvPr>
        <xdr:cNvSpPr txBox="1"/>
      </xdr:nvSpPr>
      <xdr:spPr>
        <a:xfrm>
          <a:off x="13138" y="10285094"/>
          <a:ext cx="6901026" cy="458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36927</xdr:colOff>
      <xdr:row>57</xdr:row>
      <xdr:rowOff>7326</xdr:rowOff>
    </xdr:from>
    <xdr:to>
      <xdr:col>16</xdr:col>
      <xdr:colOff>438328</xdr:colOff>
      <xdr:row>59</xdr:row>
      <xdr:rowOff>161760</xdr:rowOff>
    </xdr:to>
    <xdr:sp macro="" textlink="">
      <xdr:nvSpPr>
        <xdr:cNvPr id="4" name="CasetăText 3">
          <a:extLst>
            <a:ext uri="{FF2B5EF4-FFF2-40B4-BE49-F238E27FC236}">
              <a16:creationId xmlns:a16="http://schemas.microsoft.com/office/drawing/2014/main" id="{19737A74-ED50-476D-8B6D-AC8F7E7C269C}"/>
            </a:ext>
          </a:extLst>
        </xdr:cNvPr>
        <xdr:cNvSpPr txBox="1"/>
      </xdr:nvSpPr>
      <xdr:spPr>
        <a:xfrm>
          <a:off x="29307" y="10052538"/>
          <a:ext cx="6914164" cy="460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  conf. dr.ing. Ciprian Palaghianu         ș.l. dr.ing.  Ioan Ciornei            conf. dr. ing. Mihai-Leonard Duduman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60</xdr:row>
      <xdr:rowOff>0</xdr:rowOff>
    </xdr:from>
    <xdr:to>
      <xdr:col>9</xdr:col>
      <xdr:colOff>677199</xdr:colOff>
      <xdr:row>62</xdr:row>
      <xdr:rowOff>146440</xdr:rowOff>
    </xdr:to>
    <xdr:sp macro="" textlink="">
      <xdr:nvSpPr>
        <xdr:cNvPr id="3" name="CasetăText 2">
          <a:extLst>
            <a:ext uri="{FF2B5EF4-FFF2-40B4-BE49-F238E27FC236}">
              <a16:creationId xmlns:a16="http://schemas.microsoft.com/office/drawing/2014/main" id="{565B4FA4-BD52-43CE-83B8-32A29B870E7F}"/>
            </a:ext>
          </a:extLst>
        </xdr:cNvPr>
        <xdr:cNvSpPr txBox="1"/>
      </xdr:nvSpPr>
      <xdr:spPr>
        <a:xfrm>
          <a:off x="95250" y="10591800"/>
          <a:ext cx="6916069" cy="458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Decan, 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54158</xdr:colOff>
      <xdr:row>39</xdr:row>
      <xdr:rowOff>78401</xdr:rowOff>
    </xdr:from>
    <xdr:to>
      <xdr:col>4</xdr:col>
      <xdr:colOff>3225745</xdr:colOff>
      <xdr:row>42</xdr:row>
      <xdr:rowOff>21534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78C8A29-515E-4F07-BE6A-C2F0F8D08FBB}"/>
            </a:ext>
          </a:extLst>
        </xdr:cNvPr>
        <xdr:cNvSpPr txBox="1"/>
      </xdr:nvSpPr>
      <xdr:spPr>
        <a:xfrm>
          <a:off x="327484" y="7060640"/>
          <a:ext cx="7039565" cy="464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 Decan,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conf. dr.ing. Ciprian Palaghianu         ș.l. dr.ing.  Ioan Ciornei          conf. dr. ing. Mihai-Leonard Duduman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662609</xdr:colOff>
      <xdr:row>78</xdr:row>
      <xdr:rowOff>17227</xdr:rowOff>
    </xdr:from>
    <xdr:to>
      <xdr:col>21</xdr:col>
      <xdr:colOff>359962</xdr:colOff>
      <xdr:row>80</xdr:row>
      <xdr:rowOff>170124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7D844E16-A720-4453-B8B1-AA5A3A97CAD0}"/>
            </a:ext>
          </a:extLst>
        </xdr:cNvPr>
        <xdr:cNvSpPr txBox="1"/>
      </xdr:nvSpPr>
      <xdr:spPr>
        <a:xfrm>
          <a:off x="1043609" y="15820444"/>
          <a:ext cx="7102005" cy="500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 Decan,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conf. dr.ing. Ciprian Palaghianu         ș.l. dr.ing.  Ioan Ciornei          conf. dr. ing. Mihai-Leonard Duduman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E2C5-3938-44A3-B245-721540392135}">
  <sheetPr codeName="Sheet1"/>
  <dimension ref="A2:AU86"/>
  <sheetViews>
    <sheetView view="pageBreakPreview" topLeftCell="A22" zoomScale="145" zoomScaleNormal="70" zoomScaleSheetLayoutView="145" workbookViewId="0">
      <selection activeCell="C31" sqref="C31:I31"/>
    </sheetView>
  </sheetViews>
  <sheetFormatPr defaultRowHeight="13.2"/>
  <cols>
    <col min="1" max="1" width="8.88671875" customWidth="1"/>
    <col min="2" max="2" width="5.109375" customWidth="1"/>
    <col min="7" max="7" width="11.44140625" customWidth="1"/>
    <col min="41" max="41" width="0.33203125" hidden="1" customWidth="1"/>
    <col min="42" max="47" width="9.109375" hidden="1" customWidth="1"/>
  </cols>
  <sheetData>
    <row r="2" spans="1:13">
      <c r="A2" s="296" t="s">
        <v>17</v>
      </c>
      <c r="B2" s="296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296" t="s">
        <v>46</v>
      </c>
      <c r="B3" s="296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>
      <c r="A4" s="296"/>
      <c r="B4" s="296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</row>
    <row r="5" spans="1:13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1:13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</row>
    <row r="7" spans="1:13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</row>
    <row r="8" spans="1:13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</row>
    <row r="9" spans="1:13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</row>
    <row r="10" spans="1:13">
      <c r="A10" s="296"/>
      <c r="B10" s="296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3">
      <c r="A11" s="296"/>
      <c r="B11" s="296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</row>
    <row r="12" spans="1:13">
      <c r="A12" s="296"/>
      <c r="B12" s="296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</row>
    <row r="13" spans="1:13">
      <c r="A13" s="296"/>
      <c r="B13" s="296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</row>
    <row r="14" spans="1:13">
      <c r="A14" s="296"/>
      <c r="B14" s="296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</row>
    <row r="15" spans="1:13">
      <c r="A15" s="296"/>
      <c r="B15" s="296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</row>
    <row r="16" spans="1:13">
      <c r="A16" s="296"/>
      <c r="B16" s="296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</row>
    <row r="17" spans="1:13">
      <c r="A17" s="296"/>
      <c r="B17" s="296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</row>
    <row r="18" spans="1:13">
      <c r="A18" s="296"/>
      <c r="B18" s="296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</row>
    <row r="19" spans="1:13" ht="18" customHeight="1">
      <c r="A19" s="445" t="s">
        <v>21</v>
      </c>
      <c r="B19" s="445"/>
      <c r="C19" s="445"/>
      <c r="D19" s="445"/>
      <c r="E19" s="445"/>
      <c r="F19" s="445"/>
      <c r="G19" s="445"/>
      <c r="H19" s="445"/>
      <c r="I19" s="445"/>
      <c r="J19" s="284"/>
      <c r="K19" s="284"/>
      <c r="L19" s="284"/>
      <c r="M19" s="284"/>
    </row>
    <row r="20" spans="1:13" ht="14.25" customHeight="1">
      <c r="A20" s="297"/>
      <c r="B20" s="297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</row>
    <row r="21" spans="1:13" ht="14.25" customHeight="1">
      <c r="A21" s="297"/>
      <c r="B21" s="297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13" ht="14.25" customHeight="1">
      <c r="A22" s="297"/>
      <c r="B22" s="297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</row>
    <row r="23" spans="1:13" ht="14.25" customHeight="1">
      <c r="A23" s="297"/>
      <c r="B23" s="297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</row>
    <row r="24" spans="1:13" ht="14.25" customHeight="1">
      <c r="A24" s="297"/>
      <c r="B24" s="297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</row>
    <row r="25" spans="1:13" ht="14.25" customHeight="1">
      <c r="A25" s="297"/>
      <c r="B25" s="297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</row>
    <row r="26" spans="1:13" ht="14.25" customHeight="1">
      <c r="A26" s="297"/>
      <c r="B26" s="297"/>
      <c r="C26" s="446" t="s">
        <v>340</v>
      </c>
      <c r="D26" s="446"/>
      <c r="E26" s="446"/>
      <c r="F26" s="446"/>
      <c r="G26" s="446"/>
      <c r="H26" s="284"/>
      <c r="I26" s="284"/>
      <c r="J26" s="284"/>
      <c r="K26" s="284"/>
      <c r="L26" s="284"/>
      <c r="M26" s="284"/>
    </row>
    <row r="27" spans="1:13" ht="14.25" customHeight="1">
      <c r="A27" s="284"/>
      <c r="B27" s="284"/>
      <c r="C27" s="446" t="s">
        <v>341</v>
      </c>
      <c r="D27" s="446"/>
      <c r="E27" s="446"/>
      <c r="F27" s="446"/>
      <c r="G27" s="446"/>
      <c r="H27" s="446"/>
      <c r="I27" s="446"/>
      <c r="J27" s="446"/>
      <c r="K27" s="446"/>
      <c r="L27" s="446"/>
      <c r="M27" s="446"/>
    </row>
    <row r="28" spans="1:13" ht="14.25" customHeight="1">
      <c r="A28" s="284"/>
      <c r="B28" s="284"/>
      <c r="C28" s="298" t="s">
        <v>342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</row>
    <row r="29" spans="1:13" ht="14.25" customHeight="1">
      <c r="A29" s="284"/>
      <c r="B29" s="284"/>
      <c r="C29" s="444" t="s">
        <v>343</v>
      </c>
      <c r="D29" s="444"/>
      <c r="E29" s="444"/>
      <c r="F29" s="444"/>
      <c r="G29" s="444"/>
      <c r="H29" s="284"/>
      <c r="I29" s="284"/>
      <c r="J29" s="284"/>
      <c r="K29" s="284"/>
      <c r="L29" s="284"/>
      <c r="M29" s="284"/>
    </row>
    <row r="30" spans="1:13" ht="14.25" customHeight="1">
      <c r="A30" s="284"/>
      <c r="B30" s="284"/>
      <c r="C30" s="444" t="s">
        <v>344</v>
      </c>
      <c r="D30" s="444"/>
      <c r="E30" s="444"/>
      <c r="F30" s="444"/>
      <c r="G30" s="444"/>
      <c r="H30" s="284"/>
      <c r="I30" s="284"/>
      <c r="J30" s="284"/>
      <c r="K30" s="284"/>
      <c r="L30" s="284"/>
      <c r="M30" s="284"/>
    </row>
    <row r="31" spans="1:13">
      <c r="A31" s="299"/>
      <c r="B31" s="299"/>
      <c r="C31" s="443" t="s">
        <v>348</v>
      </c>
      <c r="D31" s="443"/>
      <c r="E31" s="443"/>
      <c r="F31" s="443"/>
      <c r="G31" s="443"/>
      <c r="H31" s="443"/>
      <c r="I31" s="443"/>
      <c r="J31" s="284"/>
      <c r="K31" s="284"/>
      <c r="L31" s="284"/>
      <c r="M31" s="284"/>
    </row>
    <row r="32" spans="1:13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</row>
    <row r="33" spans="1:13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</row>
    <row r="35" spans="1:13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</row>
    <row r="36" spans="1:13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</row>
    <row r="37" spans="1:13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38" spans="1:13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39" spans="1:13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13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>
      <c r="A41" s="284"/>
      <c r="B41" s="284"/>
      <c r="C41" s="284"/>
      <c r="D41" s="284"/>
      <c r="E41" s="284"/>
      <c r="F41" s="284"/>
      <c r="G41" s="289"/>
      <c r="H41" s="289"/>
      <c r="I41" s="300"/>
      <c r="J41" s="300"/>
      <c r="K41" s="300"/>
      <c r="L41" s="289"/>
      <c r="M41" s="284"/>
    </row>
    <row r="42" spans="1:13">
      <c r="C42" s="289" t="s">
        <v>269</v>
      </c>
      <c r="D42" s="284"/>
      <c r="E42" s="284"/>
      <c r="F42" s="284"/>
      <c r="G42" s="284"/>
      <c r="H42" s="297"/>
      <c r="I42" s="297"/>
      <c r="J42" s="301"/>
      <c r="K42" s="301"/>
      <c r="L42" s="301"/>
      <c r="M42" s="284"/>
    </row>
    <row r="43" spans="1:13">
      <c r="C43" s="289"/>
      <c r="D43" s="284"/>
      <c r="E43" s="284"/>
      <c r="F43" s="284"/>
      <c r="G43" s="284"/>
      <c r="H43" s="297"/>
      <c r="I43" s="297"/>
      <c r="J43" s="301"/>
      <c r="K43" s="301"/>
      <c r="L43" s="301"/>
      <c r="M43" s="284"/>
    </row>
    <row r="44" spans="1:13">
      <c r="C44" s="298" t="s">
        <v>270</v>
      </c>
      <c r="D44" s="284"/>
      <c r="E44" s="284"/>
      <c r="F44" s="284"/>
      <c r="G44" s="284"/>
      <c r="H44" s="286"/>
      <c r="I44" s="286"/>
      <c r="J44" s="286"/>
      <c r="K44" s="286"/>
      <c r="L44" s="286"/>
      <c r="M44" s="284"/>
    </row>
    <row r="45" spans="1:13">
      <c r="C45" s="298" t="s">
        <v>347</v>
      </c>
      <c r="D45" s="284"/>
      <c r="E45" s="284"/>
      <c r="F45" s="284"/>
      <c r="G45" s="284"/>
      <c r="H45" s="289"/>
      <c r="I45" s="289"/>
      <c r="J45" s="289"/>
      <c r="K45" s="289"/>
      <c r="L45" s="289"/>
      <c r="M45" s="284"/>
    </row>
    <row r="46" spans="1:13">
      <c r="A46" s="14"/>
      <c r="B46" s="14"/>
    </row>
    <row r="47" spans="1:13">
      <c r="A47" s="22"/>
      <c r="B47" s="22"/>
    </row>
    <row r="48" spans="1:13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22"/>
      <c r="B53" s="22"/>
    </row>
    <row r="64" spans="1:2">
      <c r="A64" s="16"/>
      <c r="B64" s="16"/>
    </row>
    <row r="66" spans="1:2">
      <c r="A66" s="2"/>
      <c r="B66" s="2"/>
    </row>
    <row r="67" spans="1:2">
      <c r="A67" s="2"/>
      <c r="B67" s="2"/>
    </row>
    <row r="68" spans="1:2">
      <c r="A68" s="2"/>
      <c r="B68" s="2"/>
    </row>
    <row r="69" spans="1:2">
      <c r="A69" s="2"/>
      <c r="B69" s="2"/>
    </row>
    <row r="70" spans="1:2">
      <c r="A70" s="2"/>
      <c r="B70" s="2"/>
    </row>
    <row r="71" spans="1:2">
      <c r="A71" s="2"/>
      <c r="B71" s="2"/>
    </row>
    <row r="72" spans="1:2">
      <c r="A72" s="2"/>
      <c r="B72" s="2"/>
    </row>
    <row r="74" spans="1:2">
      <c r="A74" s="5"/>
      <c r="B74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2" spans="1:2">
      <c r="A82" s="5"/>
      <c r="B82" s="5"/>
    </row>
    <row r="86" spans="1:2">
      <c r="A86" s="5"/>
      <c r="B86" s="5"/>
    </row>
  </sheetData>
  <mergeCells count="6">
    <mergeCell ref="C31:I31"/>
    <mergeCell ref="C30:G30"/>
    <mergeCell ref="A19:I19"/>
    <mergeCell ref="C27:M27"/>
    <mergeCell ref="C26:G26"/>
    <mergeCell ref="C29:G29"/>
  </mergeCells>
  <phoneticPr fontId="12" type="noConversion"/>
  <pageMargins left="1.27" right="0.59055118110236204" top="0.74803149606299202" bottom="0.98425196850393704" header="0.511811023622047" footer="0.511811023622047"/>
  <pageSetup paperSize="9" orientation="portrait" r:id="rId1"/>
  <headerFooter alignWithMargins="0">
    <oddFooter>&amp;R1/7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6143-D0B4-4196-A78C-29BB8710134C}">
  <sheetPr codeName="Sheet2">
    <pageSetUpPr fitToPage="1"/>
  </sheetPr>
  <dimension ref="A1:BF83"/>
  <sheetViews>
    <sheetView view="pageBreakPreview" topLeftCell="A7" zoomScale="130" zoomScaleNormal="130" zoomScaleSheetLayoutView="130" workbookViewId="0">
      <selection activeCell="M27" sqref="M27"/>
    </sheetView>
  </sheetViews>
  <sheetFormatPr defaultRowHeight="13.2"/>
  <cols>
    <col min="1" max="1" width="3.33203125" style="72" customWidth="1"/>
    <col min="2" max="2" width="31.6640625" style="72" customWidth="1"/>
    <col min="3" max="3" width="12.33203125" style="1" customWidth="1"/>
    <col min="4" max="4" width="5.109375" style="72" customWidth="1"/>
    <col min="5" max="5" width="4" style="72" customWidth="1"/>
    <col min="6" max="6" width="2.44140625" style="72" customWidth="1"/>
    <col min="7" max="7" width="2.33203125" style="72" customWidth="1"/>
    <col min="8" max="8" width="3.44140625" style="72" bestFit="1" customWidth="1"/>
    <col min="9" max="9" width="7.33203125" style="72" customWidth="1"/>
    <col min="10" max="10" width="5.6640625" style="72" customWidth="1"/>
    <col min="11" max="12" width="3" style="72" bestFit="1" customWidth="1"/>
    <col min="13" max="13" width="2.5546875" style="72" customWidth="1"/>
    <col min="14" max="14" width="3.109375" style="72" customWidth="1"/>
    <col min="15" max="15" width="4.44140625" style="72" customWidth="1"/>
    <col min="16" max="16" width="7.33203125" style="72" customWidth="1"/>
    <col min="17" max="17" width="7.5546875" style="72" customWidth="1"/>
    <col min="18" max="18" width="5.33203125" customWidth="1"/>
    <col min="19" max="19" width="4" customWidth="1"/>
    <col min="20" max="20" width="3.88671875" customWidth="1"/>
    <col min="21" max="21" width="6.33203125" bestFit="1" customWidth="1"/>
    <col min="22" max="22" width="3.33203125" customWidth="1"/>
    <col min="23" max="24" width="4.6640625" customWidth="1"/>
    <col min="25" max="25" width="9.5546875" style="2" customWidth="1"/>
    <col min="26" max="26" width="4.109375" customWidth="1"/>
    <col min="28" max="28" width="4.5546875" customWidth="1"/>
    <col min="29" max="29" width="4.44140625" customWidth="1"/>
    <col min="30" max="30" width="4.109375" customWidth="1"/>
  </cols>
  <sheetData>
    <row r="1" spans="1:58">
      <c r="A1" s="447" t="s">
        <v>17</v>
      </c>
      <c r="B1" s="447"/>
      <c r="C1" s="447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58">
      <c r="A2" s="447" t="s">
        <v>46</v>
      </c>
      <c r="B2" s="447"/>
      <c r="C2" s="447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58" ht="21.6" customHeight="1">
      <c r="A3" s="454" t="s">
        <v>16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3"/>
    </row>
    <row r="4" spans="1:58">
      <c r="A4" s="31"/>
      <c r="B4" s="3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8"/>
      <c r="S4" s="8"/>
    </row>
    <row r="5" spans="1:58">
      <c r="A5" s="455" t="s">
        <v>47</v>
      </c>
      <c r="B5" s="455"/>
      <c r="C5" s="455"/>
      <c r="D5" s="455"/>
      <c r="E5" s="455"/>
      <c r="F5" s="455"/>
      <c r="G5" s="455"/>
      <c r="N5" s="15"/>
      <c r="O5" s="15"/>
      <c r="P5" s="15"/>
      <c r="Q5" s="15"/>
      <c r="R5" s="15"/>
      <c r="S5" s="13"/>
      <c r="T5" s="8"/>
    </row>
    <row r="6" spans="1:58">
      <c r="A6" s="455" t="s">
        <v>293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15"/>
      <c r="O6" s="15"/>
      <c r="P6" s="15"/>
      <c r="Q6" s="15"/>
      <c r="R6" s="15"/>
      <c r="S6" s="13"/>
      <c r="T6" s="8"/>
    </row>
    <row r="7" spans="1:58">
      <c r="A7" s="284" t="s">
        <v>294</v>
      </c>
      <c r="H7" s="14"/>
      <c r="I7" s="14"/>
      <c r="J7" s="4"/>
      <c r="K7" s="4"/>
      <c r="L7" s="4"/>
      <c r="M7" s="14"/>
      <c r="N7" s="14"/>
      <c r="O7" s="14"/>
      <c r="P7" s="14"/>
      <c r="Q7" s="14"/>
      <c r="R7" s="14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9"/>
      <c r="AT7" s="9"/>
      <c r="AU7" s="9"/>
      <c r="AV7" s="9"/>
      <c r="AW7" s="9"/>
      <c r="AX7" s="9"/>
      <c r="AY7" s="9"/>
      <c r="AZ7" s="9"/>
      <c r="BA7" s="9"/>
      <c r="BB7" s="9"/>
      <c r="BC7" s="6"/>
      <c r="BD7" s="6"/>
      <c r="BE7" s="5"/>
      <c r="BF7" s="5"/>
    </row>
    <row r="8" spans="1:58">
      <c r="A8" s="452" t="s">
        <v>48</v>
      </c>
      <c r="B8" s="452"/>
      <c r="C8" s="452"/>
      <c r="D8" s="452"/>
      <c r="E8" s="452"/>
      <c r="F8" s="452"/>
      <c r="G8" s="452"/>
      <c r="H8" s="4"/>
      <c r="I8" s="4"/>
      <c r="J8" s="4"/>
      <c r="K8" s="33"/>
      <c r="L8" s="33"/>
      <c r="M8" s="33"/>
      <c r="N8" s="33"/>
      <c r="O8" s="33"/>
      <c r="P8" s="33"/>
      <c r="Q8" s="33"/>
      <c r="R8" s="33"/>
      <c r="S8" s="8"/>
      <c r="T8" s="8"/>
    </row>
    <row r="9" spans="1:58">
      <c r="A9" s="452" t="s">
        <v>49</v>
      </c>
      <c r="B9" s="452"/>
      <c r="C9" s="452"/>
      <c r="D9" s="452"/>
      <c r="E9" s="452"/>
      <c r="F9" s="452"/>
      <c r="G9" s="45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8"/>
      <c r="T9" s="8"/>
    </row>
    <row r="10" spans="1:58">
      <c r="A10" s="500" t="s">
        <v>348</v>
      </c>
      <c r="B10" s="500"/>
      <c r="C10" s="500"/>
      <c r="D10" s="500"/>
      <c r="E10" s="500"/>
      <c r="F10" s="500"/>
      <c r="G10" s="50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9"/>
      <c r="T10" s="9"/>
    </row>
    <row r="11" spans="1:58" ht="31.2" customHeight="1" thickBot="1">
      <c r="A11" s="456" t="s">
        <v>5</v>
      </c>
      <c r="B11" s="456"/>
      <c r="C11" s="456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T11" s="2"/>
    </row>
    <row r="12" spans="1:58" ht="13.5" customHeight="1">
      <c r="A12" s="477" t="s">
        <v>11</v>
      </c>
      <c r="B12" s="466" t="s">
        <v>6</v>
      </c>
      <c r="C12" s="469" t="s">
        <v>50</v>
      </c>
      <c r="D12" s="472" t="s">
        <v>51</v>
      </c>
      <c r="E12" s="464"/>
      <c r="F12" s="464"/>
      <c r="G12" s="464"/>
      <c r="H12" s="464"/>
      <c r="I12" s="464"/>
      <c r="J12" s="465"/>
      <c r="K12" s="463" t="s">
        <v>52</v>
      </c>
      <c r="L12" s="464"/>
      <c r="M12" s="464"/>
      <c r="N12" s="464"/>
      <c r="O12" s="464"/>
      <c r="P12" s="464"/>
      <c r="Q12" s="465"/>
      <c r="R12" s="34"/>
    </row>
    <row r="13" spans="1:58" ht="12.75" customHeight="1">
      <c r="A13" s="478"/>
      <c r="B13" s="467"/>
      <c r="C13" s="470"/>
      <c r="D13" s="533" t="s">
        <v>7</v>
      </c>
      <c r="E13" s="487" t="s">
        <v>8</v>
      </c>
      <c r="F13" s="487" t="s">
        <v>9</v>
      </c>
      <c r="G13" s="487" t="s">
        <v>10</v>
      </c>
      <c r="H13" s="487" t="s">
        <v>26</v>
      </c>
      <c r="I13" s="487" t="s">
        <v>90</v>
      </c>
      <c r="J13" s="481" t="s">
        <v>13</v>
      </c>
      <c r="K13" s="531" t="s">
        <v>7</v>
      </c>
      <c r="L13" s="487" t="s">
        <v>8</v>
      </c>
      <c r="M13" s="487" t="s">
        <v>9</v>
      </c>
      <c r="N13" s="487" t="s">
        <v>10</v>
      </c>
      <c r="O13" s="487" t="s">
        <v>26</v>
      </c>
      <c r="P13" s="487" t="s">
        <v>12</v>
      </c>
      <c r="Q13" s="481" t="s">
        <v>13</v>
      </c>
      <c r="Z13" s="212" t="s">
        <v>153</v>
      </c>
      <c r="AB13" s="212" t="s">
        <v>154</v>
      </c>
      <c r="AE13" s="212" t="s">
        <v>155</v>
      </c>
    </row>
    <row r="14" spans="1:58" ht="10.95" customHeight="1" thickBot="1">
      <c r="A14" s="479"/>
      <c r="B14" s="468"/>
      <c r="C14" s="471"/>
      <c r="D14" s="534"/>
      <c r="E14" s="488"/>
      <c r="F14" s="488"/>
      <c r="G14" s="488"/>
      <c r="H14" s="488"/>
      <c r="I14" s="488"/>
      <c r="J14" s="482"/>
      <c r="K14" s="532"/>
      <c r="L14" s="488"/>
      <c r="M14" s="488"/>
      <c r="N14" s="488"/>
      <c r="O14" s="488"/>
      <c r="P14" s="488"/>
      <c r="Q14" s="482"/>
      <c r="S14" s="141" t="s">
        <v>153</v>
      </c>
      <c r="T14" s="32" t="s">
        <v>154</v>
      </c>
      <c r="U14" s="32" t="s">
        <v>155</v>
      </c>
      <c r="V14" s="32"/>
      <c r="W14" s="32" t="s">
        <v>156</v>
      </c>
      <c r="X14" s="32" t="s">
        <v>157</v>
      </c>
      <c r="Y14" s="142"/>
      <c r="Z14" s="240" t="s">
        <v>7</v>
      </c>
      <c r="AA14" s="136" t="s">
        <v>218</v>
      </c>
      <c r="AB14" s="240" t="s">
        <v>7</v>
      </c>
      <c r="AC14" s="136" t="s">
        <v>218</v>
      </c>
      <c r="AD14" s="35"/>
      <c r="AE14" s="240" t="s">
        <v>7</v>
      </c>
      <c r="AF14" s="136" t="s">
        <v>218</v>
      </c>
    </row>
    <row r="15" spans="1:58">
      <c r="A15" s="383">
        <v>1</v>
      </c>
      <c r="B15" s="405" t="s">
        <v>203</v>
      </c>
      <c r="C15" s="345" t="s">
        <v>202</v>
      </c>
      <c r="D15" s="233">
        <v>2</v>
      </c>
      <c r="E15" s="347">
        <v>1</v>
      </c>
      <c r="F15" s="347"/>
      <c r="G15" s="348"/>
      <c r="H15" s="348">
        <f>J15*25-D15*14-(SUM(E15:G15)*14)</f>
        <v>58</v>
      </c>
      <c r="I15" s="347" t="s">
        <v>54</v>
      </c>
      <c r="J15" s="235">
        <v>4</v>
      </c>
      <c r="K15" s="346"/>
      <c r="L15" s="349"/>
      <c r="M15" s="349"/>
      <c r="N15" s="349"/>
      <c r="O15" s="349"/>
      <c r="P15" s="349"/>
      <c r="Q15" s="350"/>
      <c r="R15" s="212"/>
      <c r="S15" s="212">
        <f>IF(LEFT($C15,2)="DF",(SUM(D15:G15,K15:N15)*14),"")</f>
        <v>42</v>
      </c>
      <c r="T15" s="212" t="str">
        <f>IF(LEFT($C15,2)="DS",(SUM(D15:G15,K15:N15)*14),"")</f>
        <v/>
      </c>
      <c r="U15" s="212" t="str">
        <f t="shared" ref="U15:U21" si="0">IF(LEFT($C15,2)="DC",(SUM(D15:G15,K15:N15)*14),"")</f>
        <v/>
      </c>
      <c r="V15" s="229"/>
      <c r="W15" s="212">
        <f>SUM(S15:V15)</f>
        <v>42</v>
      </c>
      <c r="Z15">
        <f>D15*14</f>
        <v>28</v>
      </c>
      <c r="AA15">
        <f>E15*14</f>
        <v>14</v>
      </c>
    </row>
    <row r="16" spans="1:58">
      <c r="A16" s="434">
        <v>2</v>
      </c>
      <c r="B16" s="406" t="s">
        <v>53</v>
      </c>
      <c r="C16" s="255" t="s">
        <v>177</v>
      </c>
      <c r="D16" s="236">
        <v>2</v>
      </c>
      <c r="E16" s="224"/>
      <c r="F16" s="224">
        <v>2</v>
      </c>
      <c r="G16" s="225"/>
      <c r="H16" s="225">
        <f>J16*25-D16*14-(SUM(E16:G16)*14)</f>
        <v>69</v>
      </c>
      <c r="I16" s="224" t="s">
        <v>54</v>
      </c>
      <c r="J16" s="226">
        <v>5</v>
      </c>
      <c r="K16" s="227"/>
      <c r="L16" s="225"/>
      <c r="M16" s="225"/>
      <c r="N16" s="225"/>
      <c r="O16" s="225"/>
      <c r="P16" s="225"/>
      <c r="Q16" s="228"/>
      <c r="R16" s="212"/>
      <c r="S16" s="212">
        <f t="shared" ref="S16:S21" si="1">IF(LEFT($C16,2)="DF",(SUM(D16:G16,K16:N16)*14),"")</f>
        <v>56</v>
      </c>
      <c r="T16" s="212" t="str">
        <f t="shared" ref="T16:T18" si="2">IF(LEFT($C16,2)="DS",(SUM(D16:G16,K16:N16)*14),"")</f>
        <v/>
      </c>
      <c r="U16" s="212" t="str">
        <f t="shared" si="0"/>
        <v/>
      </c>
      <c r="V16" s="229"/>
      <c r="W16" s="212">
        <f t="shared" ref="W16:W29" si="3">SUM(S16:V16)</f>
        <v>56</v>
      </c>
      <c r="Z16">
        <f>D16*14</f>
        <v>28</v>
      </c>
      <c r="AA16">
        <f>F16*14</f>
        <v>28</v>
      </c>
    </row>
    <row r="17" spans="1:32">
      <c r="A17" s="434">
        <v>3</v>
      </c>
      <c r="B17" s="432" t="s">
        <v>55</v>
      </c>
      <c r="C17" s="255" t="s">
        <v>165</v>
      </c>
      <c r="D17" s="236">
        <v>2</v>
      </c>
      <c r="E17" s="224"/>
      <c r="F17" s="224">
        <v>2</v>
      </c>
      <c r="G17" s="225"/>
      <c r="H17" s="225">
        <f t="shared" ref="H17:H20" si="4">J17*25-D17*14-(SUM(E17:G17)*14)</f>
        <v>69</v>
      </c>
      <c r="I17" s="224" t="s">
        <v>54</v>
      </c>
      <c r="J17" s="226">
        <v>5</v>
      </c>
      <c r="K17" s="227"/>
      <c r="L17" s="225"/>
      <c r="M17" s="225"/>
      <c r="N17" s="225"/>
      <c r="O17" s="225"/>
      <c r="P17" s="225"/>
      <c r="Q17" s="228"/>
      <c r="R17" s="212"/>
      <c r="S17" s="212">
        <f t="shared" si="1"/>
        <v>56</v>
      </c>
      <c r="T17" s="212" t="str">
        <f t="shared" si="2"/>
        <v/>
      </c>
      <c r="U17" s="212" t="str">
        <f t="shared" si="0"/>
        <v/>
      </c>
      <c r="V17" s="229"/>
      <c r="W17" s="212">
        <f t="shared" si="3"/>
        <v>56</v>
      </c>
      <c r="Z17">
        <f>D17*14</f>
        <v>28</v>
      </c>
      <c r="AA17">
        <f>F17*14</f>
        <v>28</v>
      </c>
    </row>
    <row r="18" spans="1:32">
      <c r="A18" s="434">
        <v>4</v>
      </c>
      <c r="B18" s="399" t="s">
        <v>61</v>
      </c>
      <c r="C18" s="255" t="s">
        <v>178</v>
      </c>
      <c r="D18" s="236">
        <v>2</v>
      </c>
      <c r="E18" s="224">
        <v>2</v>
      </c>
      <c r="F18" s="224"/>
      <c r="G18" s="225"/>
      <c r="H18" s="225">
        <f t="shared" si="4"/>
        <v>44</v>
      </c>
      <c r="I18" s="224" t="s">
        <v>394</v>
      </c>
      <c r="J18" s="226">
        <v>4</v>
      </c>
      <c r="K18" s="227"/>
      <c r="L18" s="225"/>
      <c r="M18" s="225"/>
      <c r="N18" s="225"/>
      <c r="O18" s="225"/>
      <c r="P18" s="225"/>
      <c r="Q18" s="228"/>
      <c r="R18" s="212"/>
      <c r="S18" s="212" t="str">
        <f t="shared" si="1"/>
        <v/>
      </c>
      <c r="T18" s="212" t="str">
        <f t="shared" si="2"/>
        <v/>
      </c>
      <c r="U18" s="212">
        <f t="shared" si="0"/>
        <v>56</v>
      </c>
      <c r="V18" s="229"/>
      <c r="W18" s="212">
        <f t="shared" si="3"/>
        <v>56</v>
      </c>
      <c r="AE18">
        <f>D18*14</f>
        <v>28</v>
      </c>
      <c r="AF18">
        <f>E18*14</f>
        <v>28</v>
      </c>
    </row>
    <row r="19" spans="1:32">
      <c r="A19" s="434">
        <v>5</v>
      </c>
      <c r="B19" s="399" t="s">
        <v>186</v>
      </c>
      <c r="C19" s="255" t="s">
        <v>366</v>
      </c>
      <c r="D19" s="236">
        <v>2</v>
      </c>
      <c r="E19" s="224"/>
      <c r="F19" s="224">
        <v>2</v>
      </c>
      <c r="G19" s="225"/>
      <c r="H19" s="225">
        <f t="shared" si="4"/>
        <v>44</v>
      </c>
      <c r="I19" s="224" t="s">
        <v>54</v>
      </c>
      <c r="J19" s="226">
        <v>4</v>
      </c>
      <c r="K19" s="227"/>
      <c r="L19" s="225"/>
      <c r="M19" s="225"/>
      <c r="N19" s="225"/>
      <c r="O19" s="225"/>
      <c r="P19" s="225"/>
      <c r="Q19" s="228"/>
      <c r="R19" s="212"/>
      <c r="S19" s="212" t="str">
        <f t="shared" si="1"/>
        <v/>
      </c>
      <c r="T19" s="212">
        <f t="shared" ref="T19:T28" si="5">IF(LEFT($C19,2)="DS",(SUM(D19:G19,K19:N19)*14),"")</f>
        <v>56</v>
      </c>
      <c r="U19" s="212" t="str">
        <f t="shared" si="0"/>
        <v/>
      </c>
      <c r="V19" s="229"/>
      <c r="W19" s="212">
        <f>SUM(S19:V19)</f>
        <v>56</v>
      </c>
      <c r="AB19">
        <f>D19*14</f>
        <v>28</v>
      </c>
      <c r="AC19">
        <f>F19*14</f>
        <v>28</v>
      </c>
    </row>
    <row r="20" spans="1:32">
      <c r="A20" s="434">
        <v>6</v>
      </c>
      <c r="B20" s="371" t="s">
        <v>84</v>
      </c>
      <c r="C20" s="259" t="s">
        <v>367</v>
      </c>
      <c r="D20" s="237">
        <v>1</v>
      </c>
      <c r="E20" s="39">
        <v>1</v>
      </c>
      <c r="F20" s="224"/>
      <c r="G20" s="225"/>
      <c r="H20" s="225">
        <f t="shared" si="4"/>
        <v>47</v>
      </c>
      <c r="I20" s="231" t="s">
        <v>394</v>
      </c>
      <c r="J20" s="226">
        <v>3</v>
      </c>
      <c r="K20" s="227"/>
      <c r="L20" s="225"/>
      <c r="M20" s="225"/>
      <c r="N20" s="225"/>
      <c r="O20" s="225"/>
      <c r="P20" s="225"/>
      <c r="Q20" s="228"/>
      <c r="R20" s="212"/>
      <c r="S20" s="212" t="str">
        <f t="shared" si="1"/>
        <v/>
      </c>
      <c r="T20" s="212">
        <f t="shared" si="5"/>
        <v>28</v>
      </c>
      <c r="U20" s="212" t="str">
        <f t="shared" si="0"/>
        <v/>
      </c>
      <c r="V20" s="229"/>
      <c r="W20" s="212">
        <f>SUM(S20:V20)</f>
        <v>28</v>
      </c>
      <c r="AB20">
        <f>D20*14</f>
        <v>14</v>
      </c>
      <c r="AC20">
        <f>E20*14</f>
        <v>14</v>
      </c>
      <c r="AF20">
        <f>E20*14</f>
        <v>14</v>
      </c>
    </row>
    <row r="21" spans="1:32">
      <c r="A21" s="435">
        <v>7</v>
      </c>
      <c r="B21" s="371" t="s">
        <v>349</v>
      </c>
      <c r="C21" s="255" t="s">
        <v>368</v>
      </c>
      <c r="D21" s="357"/>
      <c r="E21" s="39">
        <v>1</v>
      </c>
      <c r="F21" s="39"/>
      <c r="G21" s="39"/>
      <c r="H21" s="225"/>
      <c r="I21" s="39" t="s">
        <v>394</v>
      </c>
      <c r="J21" s="45">
        <v>2</v>
      </c>
      <c r="K21" s="356"/>
      <c r="L21" s="351"/>
      <c r="M21" s="38"/>
      <c r="N21" s="39"/>
      <c r="O21" s="39"/>
      <c r="P21" s="38"/>
      <c r="Q21" s="36"/>
      <c r="R21" s="212"/>
      <c r="S21" s="212" t="str">
        <f t="shared" si="1"/>
        <v/>
      </c>
      <c r="T21" s="212" t="str">
        <f t="shared" si="5"/>
        <v/>
      </c>
      <c r="U21" s="212">
        <f t="shared" si="0"/>
        <v>14</v>
      </c>
      <c r="V21" s="229"/>
      <c r="W21" s="212">
        <f>SUM(S21:V21)</f>
        <v>14</v>
      </c>
      <c r="AF21">
        <v>14</v>
      </c>
    </row>
    <row r="22" spans="1:32">
      <c r="A22" s="255">
        <v>14</v>
      </c>
      <c r="B22" s="431" t="s">
        <v>436</v>
      </c>
      <c r="C22" s="255" t="s">
        <v>435</v>
      </c>
      <c r="D22" s="356">
        <v>1</v>
      </c>
      <c r="E22" s="351">
        <v>1</v>
      </c>
      <c r="F22" s="39"/>
      <c r="G22" s="39"/>
      <c r="H22" s="225">
        <f>J22*25-D22*14-(SUM(E22:G22)*14)</f>
        <v>47</v>
      </c>
      <c r="I22" s="39" t="s">
        <v>394</v>
      </c>
      <c r="J22" s="45">
        <v>3</v>
      </c>
      <c r="K22" s="356"/>
      <c r="L22" s="351"/>
      <c r="M22" s="42"/>
      <c r="N22" s="39"/>
      <c r="O22" s="39"/>
      <c r="P22" s="38"/>
      <c r="Q22" s="36"/>
      <c r="R22" s="212"/>
      <c r="S22" s="212"/>
      <c r="T22" s="212"/>
      <c r="U22" s="212"/>
      <c r="V22" s="229"/>
      <c r="W22" s="212"/>
    </row>
    <row r="23" spans="1:32" s="210" customFormat="1">
      <c r="A23" s="435">
        <v>8</v>
      </c>
      <c r="B23" s="407" t="s">
        <v>74</v>
      </c>
      <c r="C23" s="255" t="s">
        <v>92</v>
      </c>
      <c r="D23" s="43"/>
      <c r="E23" s="39"/>
      <c r="F23" s="39"/>
      <c r="G23" s="39"/>
      <c r="H23" s="39"/>
      <c r="I23" s="39"/>
      <c r="J23" s="45"/>
      <c r="K23" s="42">
        <v>1</v>
      </c>
      <c r="L23" s="38"/>
      <c r="M23" s="42">
        <v>1</v>
      </c>
      <c r="N23" s="39"/>
      <c r="O23" s="225">
        <f>Q23*25-K23*14-(SUM(L23:N23)*14)</f>
        <v>72</v>
      </c>
      <c r="P23" s="38" t="s">
        <v>54</v>
      </c>
      <c r="Q23" s="36">
        <v>4</v>
      </c>
      <c r="R23" s="212"/>
      <c r="S23" s="212" t="str">
        <f t="shared" ref="S23:S29" si="6">IF(LEFT($C23,2)="DF",(SUM(D23:G23,K23:N23)*12),"")</f>
        <v/>
      </c>
      <c r="T23" s="212">
        <f t="shared" si="5"/>
        <v>28</v>
      </c>
      <c r="U23" s="212" t="str">
        <f t="shared" ref="U23:U27" si="7">IF(LEFT($C23,2)="DC",(SUM(D23:G23,K23:N23)*12),"")</f>
        <v/>
      </c>
      <c r="V23" s="229"/>
      <c r="W23" s="212">
        <f t="shared" si="3"/>
        <v>28</v>
      </c>
      <c r="Y23" s="211"/>
      <c r="AB23" s="210">
        <v>14</v>
      </c>
      <c r="AC23" s="210">
        <v>14</v>
      </c>
    </row>
    <row r="24" spans="1:32">
      <c r="A24" s="435">
        <v>9</v>
      </c>
      <c r="B24" s="408" t="s">
        <v>59</v>
      </c>
      <c r="C24" s="255" t="s">
        <v>388</v>
      </c>
      <c r="D24" s="43"/>
      <c r="E24" s="39"/>
      <c r="F24" s="39"/>
      <c r="G24" s="39"/>
      <c r="H24" s="39"/>
      <c r="I24" s="39"/>
      <c r="J24" s="45"/>
      <c r="K24" s="44">
        <v>2</v>
      </c>
      <c r="L24" s="39"/>
      <c r="M24" s="39">
        <v>2</v>
      </c>
      <c r="N24" s="39"/>
      <c r="O24" s="225">
        <f t="shared" ref="O24:O28" si="8">Q24*25-K24*14-(SUM(L24:N24)*14)</f>
        <v>69</v>
      </c>
      <c r="P24" s="39" t="s">
        <v>54</v>
      </c>
      <c r="Q24" s="45">
        <v>5</v>
      </c>
      <c r="R24" s="212"/>
      <c r="S24" s="212">
        <f>IF(LEFT($C24,2)="DF",(SUM(D24:G24,K24:N24)*14),"")</f>
        <v>56</v>
      </c>
      <c r="T24" s="212" t="str">
        <f t="shared" si="5"/>
        <v/>
      </c>
      <c r="U24" s="212" t="str">
        <f t="shared" si="7"/>
        <v/>
      </c>
      <c r="V24" s="229"/>
      <c r="W24" s="212">
        <f>SUM(S24:V24)</f>
        <v>56</v>
      </c>
      <c r="Z24">
        <v>28</v>
      </c>
      <c r="AA24">
        <v>28</v>
      </c>
    </row>
    <row r="25" spans="1:32">
      <c r="A25" s="435">
        <v>10</v>
      </c>
      <c r="B25" s="370" t="s">
        <v>60</v>
      </c>
      <c r="C25" s="255" t="s">
        <v>389</v>
      </c>
      <c r="D25" s="43"/>
      <c r="E25" s="39"/>
      <c r="F25" s="39"/>
      <c r="G25" s="39"/>
      <c r="H25" s="39"/>
      <c r="I25" s="39"/>
      <c r="J25" s="45"/>
      <c r="K25" s="42">
        <v>1</v>
      </c>
      <c r="L25" s="38"/>
      <c r="M25" s="356">
        <v>2</v>
      </c>
      <c r="N25" s="39"/>
      <c r="O25" s="225">
        <f t="shared" si="8"/>
        <v>58</v>
      </c>
      <c r="P25" s="38" t="s">
        <v>54</v>
      </c>
      <c r="Q25" s="36">
        <v>4</v>
      </c>
      <c r="R25" s="232"/>
      <c r="S25" s="212">
        <f t="shared" ref="S25:S27" si="9">IF(LEFT($C25,2)="DF",(SUM(D25:G25,K25:N25)*14),"")</f>
        <v>42</v>
      </c>
      <c r="T25" s="212" t="str">
        <f t="shared" si="5"/>
        <v/>
      </c>
      <c r="U25" s="212" t="str">
        <f t="shared" si="7"/>
        <v/>
      </c>
      <c r="V25" s="229"/>
      <c r="W25" s="212">
        <f t="shared" si="3"/>
        <v>42</v>
      </c>
      <c r="Z25">
        <v>14</v>
      </c>
      <c r="AA25">
        <v>14</v>
      </c>
    </row>
    <row r="26" spans="1:32">
      <c r="A26" s="435">
        <v>11</v>
      </c>
      <c r="B26" s="408" t="s">
        <v>390</v>
      </c>
      <c r="C26" s="255" t="s">
        <v>94</v>
      </c>
      <c r="D26" s="43"/>
      <c r="E26" s="39"/>
      <c r="F26" s="39"/>
      <c r="G26" s="39"/>
      <c r="H26" s="39"/>
      <c r="I26" s="39"/>
      <c r="J26" s="45"/>
      <c r="K26" s="42">
        <v>2</v>
      </c>
      <c r="L26" s="38"/>
      <c r="M26" s="38">
        <v>2</v>
      </c>
      <c r="N26" s="39"/>
      <c r="O26" s="225">
        <f t="shared" si="8"/>
        <v>69</v>
      </c>
      <c r="P26" s="38" t="s">
        <v>54</v>
      </c>
      <c r="Q26" s="36">
        <v>5</v>
      </c>
      <c r="R26" s="232"/>
      <c r="S26" s="212">
        <f t="shared" si="9"/>
        <v>56</v>
      </c>
      <c r="T26" s="212" t="str">
        <f t="shared" si="5"/>
        <v/>
      </c>
      <c r="U26" s="212" t="str">
        <f t="shared" si="7"/>
        <v/>
      </c>
      <c r="V26" s="229"/>
      <c r="W26" s="212">
        <f t="shared" si="3"/>
        <v>56</v>
      </c>
      <c r="Z26">
        <v>28</v>
      </c>
      <c r="AA26">
        <v>28</v>
      </c>
    </row>
    <row r="27" spans="1:32">
      <c r="A27" s="435">
        <v>12</v>
      </c>
      <c r="B27" s="442" t="s">
        <v>62</v>
      </c>
      <c r="C27" s="255" t="s">
        <v>205</v>
      </c>
      <c r="D27" s="43"/>
      <c r="E27" s="39"/>
      <c r="F27" s="39"/>
      <c r="G27" s="39"/>
      <c r="H27" s="39"/>
      <c r="I27" s="39"/>
      <c r="J27" s="45"/>
      <c r="K27" s="42">
        <v>2</v>
      </c>
      <c r="L27" s="38"/>
      <c r="M27" s="38">
        <v>1</v>
      </c>
      <c r="N27" s="39"/>
      <c r="O27" s="225">
        <f t="shared" si="8"/>
        <v>83</v>
      </c>
      <c r="P27" s="38" t="s">
        <v>54</v>
      </c>
      <c r="Q27" s="36">
        <v>5</v>
      </c>
      <c r="R27" s="212"/>
      <c r="S27" s="212">
        <f t="shared" si="9"/>
        <v>42</v>
      </c>
      <c r="T27" s="212" t="str">
        <f t="shared" si="5"/>
        <v/>
      </c>
      <c r="U27" s="212" t="str">
        <f t="shared" si="7"/>
        <v/>
      </c>
      <c r="V27" s="229"/>
      <c r="W27" s="212">
        <f t="shared" si="3"/>
        <v>42</v>
      </c>
      <c r="Z27">
        <v>28</v>
      </c>
      <c r="AA27">
        <v>14</v>
      </c>
    </row>
    <row r="28" spans="1:32">
      <c r="A28" s="255">
        <v>13</v>
      </c>
      <c r="B28" s="382" t="s">
        <v>256</v>
      </c>
      <c r="C28" s="354" t="s">
        <v>230</v>
      </c>
      <c r="D28" s="37"/>
      <c r="E28" s="38"/>
      <c r="F28" s="38"/>
      <c r="G28" s="38"/>
      <c r="H28" s="38"/>
      <c r="I28" s="39"/>
      <c r="J28" s="45"/>
      <c r="K28" s="42">
        <v>1</v>
      </c>
      <c r="L28" s="38"/>
      <c r="M28" s="38">
        <v>1</v>
      </c>
      <c r="N28" s="38"/>
      <c r="O28" s="225">
        <f t="shared" si="8"/>
        <v>72</v>
      </c>
      <c r="P28" s="39" t="s">
        <v>394</v>
      </c>
      <c r="Q28" s="45">
        <v>4</v>
      </c>
      <c r="R28" s="212"/>
      <c r="S28" s="212"/>
      <c r="T28" s="212" t="str">
        <f t="shared" si="5"/>
        <v/>
      </c>
      <c r="U28" s="212">
        <f>IF(LEFT($C28,2)="DC",(SUM(D28:G28,K28:N28)*14),"")</f>
        <v>28</v>
      </c>
      <c r="V28" s="229"/>
      <c r="W28" s="212">
        <f t="shared" si="3"/>
        <v>28</v>
      </c>
      <c r="AE28">
        <v>14</v>
      </c>
      <c r="AF28">
        <v>14</v>
      </c>
    </row>
    <row r="29" spans="1:32">
      <c r="A29" s="435">
        <v>15</v>
      </c>
      <c r="B29" s="371" t="s">
        <v>350</v>
      </c>
      <c r="C29" s="259" t="s">
        <v>395</v>
      </c>
      <c r="D29" s="220"/>
      <c r="E29" s="302"/>
      <c r="F29" s="302"/>
      <c r="G29" s="302"/>
      <c r="H29" s="302"/>
      <c r="I29" s="302"/>
      <c r="J29" s="340"/>
      <c r="K29" s="353"/>
      <c r="L29" s="302">
        <v>1</v>
      </c>
      <c r="M29" s="302"/>
      <c r="N29" s="302"/>
      <c r="O29" s="39"/>
      <c r="P29" s="302" t="s">
        <v>394</v>
      </c>
      <c r="Q29" s="340">
        <v>2</v>
      </c>
      <c r="R29" s="212"/>
      <c r="S29" s="212" t="str">
        <f t="shared" si="6"/>
        <v/>
      </c>
      <c r="T29" s="212" t="str">
        <f>IF(LEFT($C29,2)="DS",(SUM(D29:G29,K29:N29)*14),"")</f>
        <v/>
      </c>
      <c r="U29" s="212">
        <f>IF(LEFT($C29,2)="DC",(SUM(D29:G29,K29:N29)*14),"")</f>
        <v>14</v>
      </c>
      <c r="V29" s="229"/>
      <c r="W29" s="212">
        <f t="shared" si="3"/>
        <v>14</v>
      </c>
      <c r="AF29">
        <v>14</v>
      </c>
    </row>
    <row r="30" spans="1:32" ht="13.8" thickBot="1">
      <c r="A30" s="436">
        <v>16</v>
      </c>
      <c r="B30" s="375" t="s">
        <v>353</v>
      </c>
      <c r="C30" s="355" t="s">
        <v>396</v>
      </c>
      <c r="D30" s="221"/>
      <c r="E30" s="303"/>
      <c r="F30" s="303"/>
      <c r="G30" s="303"/>
      <c r="H30" s="303"/>
      <c r="I30" s="303"/>
      <c r="J30" s="306"/>
      <c r="K30" s="336"/>
      <c r="L30" s="303"/>
      <c r="M30" s="401">
        <v>4</v>
      </c>
      <c r="N30" s="303"/>
      <c r="O30" s="312">
        <f>Q30*25-K30*14-(SUM(L30:N30)*14)</f>
        <v>44</v>
      </c>
      <c r="P30" s="303" t="s">
        <v>394</v>
      </c>
      <c r="Q30" s="306">
        <v>4</v>
      </c>
      <c r="R30" s="212"/>
      <c r="S30" s="212" t="str">
        <f>IF(LEFT($C30,2)="DF",(SUM(D30:G30,K30:N30)*14),"")</f>
        <v/>
      </c>
      <c r="T30" s="212">
        <f>IF(LEFT($C30,2)="DS",(SUM(D30:G30,K30:N30)*14),"")</f>
        <v>56</v>
      </c>
      <c r="U30" s="212" t="str">
        <f>IF(LEFT($C30,2)="DC",(SUM(D30:G30,K30:N30)*14),"")</f>
        <v/>
      </c>
      <c r="V30" s="229"/>
      <c r="W30" s="212">
        <f>SUM(S30:V30)</f>
        <v>56</v>
      </c>
      <c r="AC30">
        <v>44</v>
      </c>
    </row>
    <row r="31" spans="1:32">
      <c r="A31" s="473" t="s">
        <v>18</v>
      </c>
      <c r="B31" s="474"/>
      <c r="C31" s="474"/>
      <c r="D31" s="60">
        <f>SUM(D15:D30)</f>
        <v>12</v>
      </c>
      <c r="E31" s="46">
        <f>SUM(E15:E30)</f>
        <v>6</v>
      </c>
      <c r="F31" s="61">
        <f>SUM(F15:F30)</f>
        <v>6</v>
      </c>
      <c r="G31" s="48"/>
      <c r="H31" s="530">
        <f>SUM(H15:H30)</f>
        <v>378</v>
      </c>
      <c r="I31" s="480" t="s">
        <v>433</v>
      </c>
      <c r="J31" s="499">
        <f>SUM(J15:J30)-J20</f>
        <v>27</v>
      </c>
      <c r="K31" s="60">
        <f>SUM(K15:K30)</f>
        <v>9</v>
      </c>
      <c r="L31" s="46">
        <f>SUM(L15:L30)</f>
        <v>1</v>
      </c>
      <c r="M31" s="61">
        <f>SUM(M15:M30)</f>
        <v>13</v>
      </c>
      <c r="N31" s="48"/>
      <c r="O31" s="530">
        <f>SUM(O15:O30)</f>
        <v>467</v>
      </c>
      <c r="P31" s="480" t="s">
        <v>406</v>
      </c>
      <c r="Q31" s="499">
        <f>SUM(Q15:Q27)+Q30</f>
        <v>27</v>
      </c>
      <c r="T31" s="41"/>
      <c r="U31" s="2"/>
      <c r="V31" s="2"/>
    </row>
    <row r="32" spans="1:32" ht="13.8" thickBot="1">
      <c r="A32" s="475"/>
      <c r="B32" s="476"/>
      <c r="C32" s="476"/>
      <c r="D32" s="496">
        <f>SUM(D31:G31)</f>
        <v>24</v>
      </c>
      <c r="E32" s="497"/>
      <c r="F32" s="497"/>
      <c r="G32" s="498"/>
      <c r="H32" s="510"/>
      <c r="I32" s="451"/>
      <c r="J32" s="490"/>
      <c r="K32" s="496">
        <f>SUM(K31:N31)</f>
        <v>23</v>
      </c>
      <c r="L32" s="497"/>
      <c r="M32" s="497"/>
      <c r="N32" s="498"/>
      <c r="O32" s="510"/>
      <c r="P32" s="451"/>
      <c r="Q32" s="490"/>
    </row>
    <row r="33" spans="1:32" ht="13.8" thickBot="1">
      <c r="A33" s="57"/>
      <c r="B33" s="57"/>
      <c r="C33" s="57"/>
      <c r="D33" s="58"/>
      <c r="E33" s="58"/>
      <c r="F33" s="58"/>
      <c r="G33" s="58"/>
      <c r="H33" s="58"/>
      <c r="I33" s="59"/>
      <c r="J33" s="58"/>
      <c r="K33" s="58"/>
      <c r="L33" s="58"/>
      <c r="M33" s="58"/>
      <c r="N33" s="58"/>
      <c r="O33" s="58"/>
      <c r="P33" s="59"/>
      <c r="Q33" s="58"/>
    </row>
    <row r="34" spans="1:32">
      <c r="A34" s="460" t="s">
        <v>11</v>
      </c>
      <c r="B34" s="502" t="s">
        <v>64</v>
      </c>
      <c r="C34" s="513" t="s">
        <v>50</v>
      </c>
      <c r="D34" s="537" t="s">
        <v>51</v>
      </c>
      <c r="E34" s="535"/>
      <c r="F34" s="535"/>
      <c r="G34" s="535"/>
      <c r="H34" s="535"/>
      <c r="I34" s="535"/>
      <c r="J34" s="536"/>
      <c r="K34" s="535" t="s">
        <v>52</v>
      </c>
      <c r="L34" s="535"/>
      <c r="M34" s="535"/>
      <c r="N34" s="535"/>
      <c r="O34" s="535"/>
      <c r="P34" s="535"/>
      <c r="Q34" s="536"/>
    </row>
    <row r="35" spans="1:32">
      <c r="A35" s="461"/>
      <c r="B35" s="503"/>
      <c r="C35" s="514"/>
      <c r="D35" s="448" t="s">
        <v>7</v>
      </c>
      <c r="E35" s="450" t="s">
        <v>8</v>
      </c>
      <c r="F35" s="450" t="s">
        <v>9</v>
      </c>
      <c r="G35" s="450" t="s">
        <v>10</v>
      </c>
      <c r="H35" s="450" t="s">
        <v>26</v>
      </c>
      <c r="I35" s="450" t="s">
        <v>90</v>
      </c>
      <c r="J35" s="458" t="s">
        <v>13</v>
      </c>
      <c r="K35" s="485" t="s">
        <v>7</v>
      </c>
      <c r="L35" s="450" t="s">
        <v>8</v>
      </c>
      <c r="M35" s="450" t="s">
        <v>9</v>
      </c>
      <c r="N35" s="450" t="s">
        <v>10</v>
      </c>
      <c r="O35" s="450" t="s">
        <v>26</v>
      </c>
      <c r="P35" s="450" t="s">
        <v>12</v>
      </c>
      <c r="Q35" s="458" t="s">
        <v>13</v>
      </c>
    </row>
    <row r="36" spans="1:32" ht="10.95" customHeight="1" thickBot="1">
      <c r="A36" s="462"/>
      <c r="B36" s="504"/>
      <c r="C36" s="515"/>
      <c r="D36" s="449"/>
      <c r="E36" s="451"/>
      <c r="F36" s="451"/>
      <c r="G36" s="451"/>
      <c r="H36" s="451"/>
      <c r="I36" s="451"/>
      <c r="J36" s="459"/>
      <c r="K36" s="486"/>
      <c r="L36" s="451"/>
      <c r="M36" s="451"/>
      <c r="N36" s="451"/>
      <c r="O36" s="451"/>
      <c r="P36" s="451"/>
      <c r="Q36" s="459"/>
      <c r="S36" s="141" t="s">
        <v>153</v>
      </c>
      <c r="T36" s="32" t="s">
        <v>154</v>
      </c>
      <c r="U36" s="32" t="s">
        <v>155</v>
      </c>
      <c r="V36" s="32"/>
      <c r="W36" s="32" t="s">
        <v>156</v>
      </c>
      <c r="X36" s="32" t="s">
        <v>157</v>
      </c>
      <c r="Z36" s="240" t="s">
        <v>7</v>
      </c>
      <c r="AA36" s="136" t="s">
        <v>218</v>
      </c>
      <c r="AB36" s="240" t="s">
        <v>7</v>
      </c>
      <c r="AC36" s="136" t="s">
        <v>218</v>
      </c>
      <c r="AD36" s="35"/>
      <c r="AE36" s="240" t="s">
        <v>7</v>
      </c>
      <c r="AF36" s="136" t="s">
        <v>218</v>
      </c>
    </row>
    <row r="37" spans="1:32">
      <c r="A37" s="402">
        <v>16</v>
      </c>
      <c r="B37" s="377" t="s">
        <v>369</v>
      </c>
      <c r="C37" s="423" t="s">
        <v>216</v>
      </c>
      <c r="D37" s="516"/>
      <c r="E37" s="518">
        <v>2</v>
      </c>
      <c r="F37" s="518"/>
      <c r="G37" s="518"/>
      <c r="H37" s="491">
        <f>J37*25-D37*14-(SUM(E37:G37)*14)</f>
        <v>47</v>
      </c>
      <c r="I37" s="518" t="s">
        <v>394</v>
      </c>
      <c r="J37" s="538">
        <v>3</v>
      </c>
      <c r="K37" s="384"/>
      <c r="L37" s="305"/>
      <c r="M37" s="305"/>
      <c r="N37" s="305"/>
      <c r="O37" s="305"/>
      <c r="P37" s="305"/>
      <c r="Q37" s="341"/>
      <c r="S37" s="141"/>
      <c r="T37" s="32"/>
      <c r="U37">
        <f>IF(LEFT($C37,2)="DC",(SUM(D37:G37,K37:N37)*14),"")</f>
        <v>28</v>
      </c>
      <c r="V37" s="2"/>
      <c r="X37" s="31">
        <f>SUM(S37:U37)</f>
        <v>28</v>
      </c>
      <c r="AF37">
        <v>28</v>
      </c>
    </row>
    <row r="38" spans="1:32">
      <c r="A38" s="403">
        <v>17</v>
      </c>
      <c r="B38" s="378" t="s">
        <v>228</v>
      </c>
      <c r="C38" s="354" t="s">
        <v>374</v>
      </c>
      <c r="D38" s="517"/>
      <c r="E38" s="519"/>
      <c r="F38" s="519"/>
      <c r="G38" s="519"/>
      <c r="H38" s="501"/>
      <c r="I38" s="519"/>
      <c r="J38" s="520"/>
      <c r="K38" s="353"/>
      <c r="L38" s="302"/>
      <c r="M38" s="302"/>
      <c r="N38" s="302"/>
      <c r="O38" s="302"/>
      <c r="P38" s="302"/>
      <c r="Q38" s="340"/>
      <c r="S38" s="141"/>
      <c r="T38" s="32"/>
      <c r="V38" s="2"/>
      <c r="X38" s="31"/>
    </row>
    <row r="39" spans="1:32">
      <c r="A39" s="403">
        <v>18</v>
      </c>
      <c r="B39" s="378" t="s">
        <v>370</v>
      </c>
      <c r="C39" s="354" t="s">
        <v>375</v>
      </c>
      <c r="D39" s="517"/>
      <c r="E39" s="519"/>
      <c r="F39" s="519"/>
      <c r="G39" s="519"/>
      <c r="H39" s="501"/>
      <c r="I39" s="519"/>
      <c r="J39" s="520"/>
      <c r="K39" s="353"/>
      <c r="L39" s="302"/>
      <c r="M39" s="302"/>
      <c r="N39" s="302"/>
      <c r="O39" s="302"/>
      <c r="P39" s="302"/>
      <c r="Q39" s="340"/>
      <c r="S39" s="141"/>
      <c r="T39" s="32"/>
      <c r="V39" s="2"/>
      <c r="X39" s="31"/>
    </row>
    <row r="40" spans="1:32">
      <c r="A40" s="403">
        <v>19</v>
      </c>
      <c r="B40" s="378" t="s">
        <v>376</v>
      </c>
      <c r="C40" s="354" t="s">
        <v>377</v>
      </c>
      <c r="D40" s="517"/>
      <c r="E40" s="519"/>
      <c r="F40" s="519"/>
      <c r="G40" s="519"/>
      <c r="H40" s="501"/>
      <c r="I40" s="519"/>
      <c r="J40" s="520"/>
      <c r="K40" s="353"/>
      <c r="L40" s="302"/>
      <c r="M40" s="302"/>
      <c r="N40" s="302"/>
      <c r="O40" s="302"/>
      <c r="P40" s="302"/>
      <c r="Q40" s="340"/>
      <c r="S40" s="141"/>
      <c r="T40" s="32"/>
      <c r="V40" s="2"/>
      <c r="X40" s="31"/>
    </row>
    <row r="41" spans="1:32">
      <c r="A41" s="403">
        <v>20</v>
      </c>
      <c r="B41" s="378" t="s">
        <v>371</v>
      </c>
      <c r="C41" s="354" t="s">
        <v>378</v>
      </c>
      <c r="D41" s="517"/>
      <c r="E41" s="519"/>
      <c r="F41" s="519"/>
      <c r="G41" s="519"/>
      <c r="H41" s="501"/>
      <c r="I41" s="519"/>
      <c r="J41" s="520"/>
      <c r="K41" s="353"/>
      <c r="L41" s="302"/>
      <c r="M41" s="302"/>
      <c r="N41" s="302"/>
      <c r="O41" s="302"/>
      <c r="P41" s="302"/>
      <c r="Q41" s="340"/>
      <c r="S41" s="141"/>
      <c r="T41" s="32"/>
      <c r="V41" s="2"/>
      <c r="X41" s="31"/>
    </row>
    <row r="42" spans="1:32" ht="13.95" customHeight="1">
      <c r="A42" s="403">
        <v>21</v>
      </c>
      <c r="B42" s="379" t="s">
        <v>273</v>
      </c>
      <c r="C42" s="354" t="s">
        <v>442</v>
      </c>
      <c r="D42" s="386"/>
      <c r="E42" s="359"/>
      <c r="F42" s="359"/>
      <c r="G42" s="359"/>
      <c r="H42" s="359"/>
      <c r="I42" s="359"/>
      <c r="J42" s="387"/>
      <c r="K42" s="528">
        <v>0.5</v>
      </c>
      <c r="L42" s="483">
        <v>0.5</v>
      </c>
      <c r="M42" s="453"/>
      <c r="N42" s="453"/>
      <c r="O42" s="501">
        <f>Q42*25-K42*14-(SUM(L42:N42)*14)</f>
        <v>36</v>
      </c>
      <c r="P42" s="453" t="s">
        <v>394</v>
      </c>
      <c r="Q42" s="529">
        <v>2</v>
      </c>
      <c r="S42" t="str">
        <f>IF(LEFT($C42,2)="DF",(SUM(K42:N42,#REF!)*14),"")</f>
        <v/>
      </c>
      <c r="T42" t="str">
        <f>IF(LEFT($C42,2)="DS",(SUM(K42:N42,#REF!)*14),"")</f>
        <v/>
      </c>
      <c r="U42">
        <f>IF(LEFT($C42,2)="DC",(SUM(D42:G42,K42:N42)*14),"")</f>
        <v>14</v>
      </c>
      <c r="V42" s="2"/>
      <c r="X42" s="31">
        <f>SUM(S42:U42)</f>
        <v>14</v>
      </c>
      <c r="AE42">
        <v>7</v>
      </c>
      <c r="AF42">
        <v>7</v>
      </c>
    </row>
    <row r="43" spans="1:32">
      <c r="A43" s="403">
        <v>22</v>
      </c>
      <c r="B43" s="379" t="s">
        <v>274</v>
      </c>
      <c r="C43" s="354" t="s">
        <v>443</v>
      </c>
      <c r="D43" s="386"/>
      <c r="E43" s="359"/>
      <c r="F43" s="359"/>
      <c r="G43" s="359"/>
      <c r="H43" s="359"/>
      <c r="I43" s="359"/>
      <c r="J43" s="387"/>
      <c r="K43" s="528"/>
      <c r="L43" s="483"/>
      <c r="M43" s="453"/>
      <c r="N43" s="453"/>
      <c r="O43" s="501"/>
      <c r="P43" s="453"/>
      <c r="Q43" s="529"/>
      <c r="S43" t="str">
        <f>IF(LEFT($C43,2)="DF",(SUM(#REF!)*14),"")</f>
        <v/>
      </c>
      <c r="T43" t="str">
        <f>IF(LEFT($C43,2)="DS",(SUM(#REF!)*14),"")</f>
        <v/>
      </c>
      <c r="V43" s="31"/>
    </row>
    <row r="44" spans="1:32">
      <c r="A44" s="403">
        <v>23</v>
      </c>
      <c r="B44" s="378" t="s">
        <v>229</v>
      </c>
      <c r="C44" s="354" t="s">
        <v>444</v>
      </c>
      <c r="D44" s="238"/>
      <c r="E44" s="352"/>
      <c r="F44" s="352"/>
      <c r="G44" s="352"/>
      <c r="H44" s="38"/>
      <c r="I44" s="352"/>
      <c r="J44" s="358"/>
      <c r="K44" s="539"/>
      <c r="L44" s="519">
        <v>2</v>
      </c>
      <c r="M44" s="519"/>
      <c r="N44" s="519"/>
      <c r="O44" s="501">
        <f>Q44*25-K44*14-(SUM(L44:N44)*14)</f>
        <v>47</v>
      </c>
      <c r="P44" s="519" t="s">
        <v>394</v>
      </c>
      <c r="Q44" s="520">
        <v>3</v>
      </c>
      <c r="S44" s="141"/>
      <c r="T44" t="str">
        <f>IF(LEFT($C44,2)="DS",(SUM(D44:G44,K44:N44)*14),"")</f>
        <v/>
      </c>
      <c r="U44">
        <f>IF(LEFT($C44,2)="DC",(SUM(D44:G44,K44:N44)*14),"")</f>
        <v>28</v>
      </c>
      <c r="V44" s="2"/>
      <c r="X44" s="31">
        <f>SUM(S44:U44)</f>
        <v>28</v>
      </c>
      <c r="AF44">
        <v>28</v>
      </c>
    </row>
    <row r="45" spans="1:32">
      <c r="A45" s="403">
        <v>24</v>
      </c>
      <c r="B45" s="378" t="s">
        <v>227</v>
      </c>
      <c r="C45" s="354" t="s">
        <v>445</v>
      </c>
      <c r="D45" s="238"/>
      <c r="E45" s="352"/>
      <c r="F45" s="352"/>
      <c r="G45" s="352"/>
      <c r="H45" s="38"/>
      <c r="I45" s="352"/>
      <c r="J45" s="358"/>
      <c r="K45" s="539"/>
      <c r="L45" s="519"/>
      <c r="M45" s="519"/>
      <c r="N45" s="519"/>
      <c r="O45" s="501"/>
      <c r="P45" s="519"/>
      <c r="Q45" s="520"/>
      <c r="S45" s="141"/>
      <c r="V45" s="2"/>
      <c r="X45" s="31"/>
    </row>
    <row r="46" spans="1:32">
      <c r="A46" s="403">
        <v>25</v>
      </c>
      <c r="B46" s="378" t="s">
        <v>372</v>
      </c>
      <c r="C46" s="354" t="s">
        <v>446</v>
      </c>
      <c r="D46" s="238"/>
      <c r="E46" s="352"/>
      <c r="F46" s="352"/>
      <c r="G46" s="352"/>
      <c r="H46" s="38"/>
      <c r="I46" s="352"/>
      <c r="J46" s="358"/>
      <c r="K46" s="539"/>
      <c r="L46" s="519"/>
      <c r="M46" s="519"/>
      <c r="N46" s="519"/>
      <c r="O46" s="501"/>
      <c r="P46" s="519"/>
      <c r="Q46" s="520"/>
      <c r="S46" s="141"/>
      <c r="V46" s="2"/>
      <c r="X46" s="31"/>
    </row>
    <row r="47" spans="1:32">
      <c r="A47" s="403">
        <v>26</v>
      </c>
      <c r="B47" s="378" t="s">
        <v>379</v>
      </c>
      <c r="C47" s="354" t="s">
        <v>447</v>
      </c>
      <c r="D47" s="238"/>
      <c r="E47" s="352"/>
      <c r="F47" s="352"/>
      <c r="G47" s="352"/>
      <c r="H47" s="38"/>
      <c r="I47" s="352"/>
      <c r="J47" s="358"/>
      <c r="K47" s="539"/>
      <c r="L47" s="519"/>
      <c r="M47" s="519"/>
      <c r="N47" s="519"/>
      <c r="O47" s="501"/>
      <c r="P47" s="519"/>
      <c r="Q47" s="520"/>
      <c r="S47" s="141"/>
      <c r="V47" s="2"/>
      <c r="X47" s="31"/>
    </row>
    <row r="48" spans="1:32" ht="13.8" thickBot="1">
      <c r="A48" s="404">
        <v>27</v>
      </c>
      <c r="B48" s="380" t="s">
        <v>373</v>
      </c>
      <c r="C48" s="381" t="s">
        <v>448</v>
      </c>
      <c r="D48" s="424"/>
      <c r="E48" s="425"/>
      <c r="F48" s="425"/>
      <c r="G48" s="425"/>
      <c r="H48" s="335"/>
      <c r="I48" s="425"/>
      <c r="J48" s="426"/>
      <c r="K48" s="540"/>
      <c r="L48" s="523"/>
      <c r="M48" s="523"/>
      <c r="N48" s="523"/>
      <c r="O48" s="522"/>
      <c r="P48" s="523"/>
      <c r="Q48" s="521"/>
      <c r="S48" s="141"/>
      <c r="V48" s="2"/>
      <c r="X48" s="31"/>
    </row>
    <row r="49" spans="1:35">
      <c r="A49" s="505" t="s">
        <v>19</v>
      </c>
      <c r="B49" s="491"/>
      <c r="C49" s="506"/>
      <c r="D49" s="279">
        <f>SUM(D37:D48)</f>
        <v>0</v>
      </c>
      <c r="E49" s="55">
        <f>SUM(E37:E48)</f>
        <v>2</v>
      </c>
      <c r="F49" s="55"/>
      <c r="G49" s="55"/>
      <c r="H49" s="512">
        <f>SUM(H37:H42)</f>
        <v>47</v>
      </c>
      <c r="I49" s="491" t="s">
        <v>404</v>
      </c>
      <c r="J49" s="526">
        <f>SUM(J37:J48)</f>
        <v>3</v>
      </c>
      <c r="K49" s="422">
        <f>SUM(K42:K48)</f>
        <v>0.5</v>
      </c>
      <c r="L49" s="421">
        <f>SUM(L42:L48)</f>
        <v>2.5</v>
      </c>
      <c r="M49" s="55"/>
      <c r="N49" s="55"/>
      <c r="O49" s="491">
        <f>SUM(O42:O48)</f>
        <v>83</v>
      </c>
      <c r="P49" s="491" t="s">
        <v>403</v>
      </c>
      <c r="Q49" s="489">
        <f>SUM(Q44:Q48)</f>
        <v>3</v>
      </c>
    </row>
    <row r="50" spans="1:35" ht="13.8" thickBot="1">
      <c r="A50" s="507"/>
      <c r="B50" s="492"/>
      <c r="C50" s="508"/>
      <c r="D50" s="525">
        <f>SUM(D49:G49)</f>
        <v>2</v>
      </c>
      <c r="E50" s="524"/>
      <c r="F50" s="524"/>
      <c r="G50" s="524"/>
      <c r="H50" s="492"/>
      <c r="I50" s="492"/>
      <c r="J50" s="527"/>
      <c r="K50" s="498">
        <f>SUM(K49:N49)</f>
        <v>3</v>
      </c>
      <c r="L50" s="524"/>
      <c r="M50" s="524"/>
      <c r="N50" s="524"/>
      <c r="O50" s="492"/>
      <c r="P50" s="492"/>
      <c r="Q50" s="490"/>
      <c r="S50" s="141" t="s">
        <v>153</v>
      </c>
      <c r="T50" s="32" t="s">
        <v>154</v>
      </c>
      <c r="U50" s="32" t="s">
        <v>155</v>
      </c>
      <c r="V50" s="32"/>
      <c r="W50" s="32" t="s">
        <v>156</v>
      </c>
      <c r="X50" s="32" t="s">
        <v>157</v>
      </c>
      <c r="Y50" s="35"/>
      <c r="Z50" s="63"/>
      <c r="AA50" s="63"/>
      <c r="AB50" s="63"/>
      <c r="AC50" s="63"/>
      <c r="AD50" s="63"/>
    </row>
    <row r="51" spans="1:35" ht="13.8" thickBot="1">
      <c r="A51" s="64"/>
      <c r="B51" s="64"/>
      <c r="C51" s="65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4"/>
      <c r="P51" s="64"/>
      <c r="Q51" s="64"/>
      <c r="S51" s="15">
        <f>SUM(S15:S50)</f>
        <v>350</v>
      </c>
      <c r="T51" s="15">
        <f>SUM(T15:T50)</f>
        <v>168</v>
      </c>
      <c r="U51" s="15">
        <f>SUM(U15:U50)</f>
        <v>182</v>
      </c>
      <c r="V51" s="15"/>
      <c r="W51" s="15">
        <f>SUM(W15:W50)</f>
        <v>630</v>
      </c>
      <c r="X51" s="15">
        <f>SUM(X15:X50)</f>
        <v>70</v>
      </c>
      <c r="Z51" s="15">
        <f t="shared" ref="Z51:AF51" si="10">SUM(Z15:Z50)</f>
        <v>182</v>
      </c>
      <c r="AA51" s="15">
        <f t="shared" si="10"/>
        <v>154</v>
      </c>
      <c r="AB51" s="15">
        <f t="shared" si="10"/>
        <v>56</v>
      </c>
      <c r="AC51" s="15">
        <f t="shared" si="10"/>
        <v>100</v>
      </c>
      <c r="AD51" s="15">
        <f t="shared" si="10"/>
        <v>0</v>
      </c>
      <c r="AE51" s="15">
        <f t="shared" si="10"/>
        <v>49</v>
      </c>
      <c r="AF51" s="15">
        <f t="shared" si="10"/>
        <v>147</v>
      </c>
      <c r="AH51" s="15">
        <f>Z51+AA51+AB51+AC51+AD51+AE51+AF51</f>
        <v>688</v>
      </c>
      <c r="AI51">
        <f>28*22+44</f>
        <v>660</v>
      </c>
    </row>
    <row r="52" spans="1:35" ht="12.75" customHeight="1">
      <c r="A52" s="66"/>
      <c r="B52" s="67" t="s">
        <v>20</v>
      </c>
      <c r="C52" s="68"/>
      <c r="D52" s="397">
        <f>D31+D49</f>
        <v>12</v>
      </c>
      <c r="E52" s="55">
        <f>E31+E49</f>
        <v>8</v>
      </c>
      <c r="F52" s="55">
        <f>F31+F49</f>
        <v>6</v>
      </c>
      <c r="G52" s="56"/>
      <c r="H52" s="509">
        <f>H31+H49</f>
        <v>425</v>
      </c>
      <c r="I52" s="511" t="s">
        <v>405</v>
      </c>
      <c r="J52" s="489">
        <f>J31+J49</f>
        <v>30</v>
      </c>
      <c r="K52" s="69">
        <f>K31+K49</f>
        <v>9.5</v>
      </c>
      <c r="L52" s="55">
        <f>L31+L49</f>
        <v>3.5</v>
      </c>
      <c r="M52" s="55">
        <f>M31+M49</f>
        <v>13</v>
      </c>
      <c r="N52" s="56"/>
      <c r="O52" s="509">
        <f>O31+O49</f>
        <v>550</v>
      </c>
      <c r="P52" s="511" t="s">
        <v>407</v>
      </c>
      <c r="Q52" s="489">
        <f>Q31+Q49</f>
        <v>30</v>
      </c>
    </row>
    <row r="53" spans="1:35" ht="12.75" customHeight="1" thickBot="1">
      <c r="A53" s="66"/>
      <c r="B53" s="66"/>
      <c r="C53" s="68"/>
      <c r="D53" s="496">
        <f>SUM(D52:G52)</f>
        <v>26</v>
      </c>
      <c r="E53" s="497"/>
      <c r="F53" s="497"/>
      <c r="G53" s="498"/>
      <c r="H53" s="510"/>
      <c r="I53" s="451"/>
      <c r="J53" s="490"/>
      <c r="K53" s="496">
        <f>SUM(K52:N52)</f>
        <v>26</v>
      </c>
      <c r="L53" s="497"/>
      <c r="M53" s="497"/>
      <c r="N53" s="498"/>
      <c r="O53" s="510"/>
      <c r="P53" s="451"/>
      <c r="Q53" s="490"/>
      <c r="S53">
        <f>SUM(S51:U51)</f>
        <v>700</v>
      </c>
      <c r="W53">
        <f>W51+X51</f>
        <v>700</v>
      </c>
    </row>
    <row r="54" spans="1:35" ht="13.8" thickBot="1">
      <c r="A54" s="66"/>
      <c r="B54" s="66"/>
      <c r="C54" s="66"/>
      <c r="D54" s="58"/>
      <c r="E54" s="58"/>
      <c r="F54" s="58"/>
      <c r="G54" s="58"/>
      <c r="H54" s="57"/>
      <c r="I54" s="77"/>
      <c r="J54" s="58"/>
      <c r="K54" s="58"/>
      <c r="L54" s="58"/>
      <c r="M54" s="58"/>
      <c r="N54" s="58"/>
      <c r="O54" s="57"/>
      <c r="P54" s="77"/>
      <c r="Q54" s="58"/>
    </row>
    <row r="55" spans="1:35" ht="12.75" customHeight="1">
      <c r="A55" s="460" t="s">
        <v>11</v>
      </c>
      <c r="B55" s="460" t="s">
        <v>221</v>
      </c>
      <c r="C55" s="460" t="s">
        <v>222</v>
      </c>
      <c r="D55" s="537" t="s">
        <v>223</v>
      </c>
      <c r="E55" s="535"/>
      <c r="F55" s="535"/>
      <c r="G55" s="535"/>
      <c r="H55" s="535"/>
      <c r="I55" s="535"/>
      <c r="J55" s="536"/>
      <c r="K55" s="537" t="s">
        <v>224</v>
      </c>
      <c r="L55" s="535"/>
      <c r="M55" s="535"/>
      <c r="N55" s="535"/>
      <c r="O55" s="535"/>
      <c r="P55" s="535"/>
      <c r="Q55" s="536"/>
    </row>
    <row r="56" spans="1:35" ht="12.75" customHeight="1">
      <c r="A56" s="461"/>
      <c r="B56" s="461"/>
      <c r="C56" s="461"/>
      <c r="D56" s="541" t="s">
        <v>7</v>
      </c>
      <c r="E56" s="450" t="s">
        <v>8</v>
      </c>
      <c r="F56" s="480" t="s">
        <v>9</v>
      </c>
      <c r="G56" s="480" t="s">
        <v>10</v>
      </c>
      <c r="H56" s="480" t="s">
        <v>26</v>
      </c>
      <c r="I56" s="450" t="s">
        <v>90</v>
      </c>
      <c r="J56" s="555" t="s">
        <v>13</v>
      </c>
      <c r="K56" s="541" t="s">
        <v>7</v>
      </c>
      <c r="L56" s="480" t="s">
        <v>8</v>
      </c>
      <c r="M56" s="450" t="s">
        <v>9</v>
      </c>
      <c r="N56" s="480" t="s">
        <v>10</v>
      </c>
      <c r="O56" s="480" t="s">
        <v>26</v>
      </c>
      <c r="P56" s="450" t="s">
        <v>12</v>
      </c>
      <c r="Q56" s="555" t="s">
        <v>13</v>
      </c>
    </row>
    <row r="57" spans="1:35" ht="12.75" customHeight="1" thickBot="1">
      <c r="A57" s="462"/>
      <c r="B57" s="462"/>
      <c r="C57" s="462"/>
      <c r="D57" s="449"/>
      <c r="E57" s="451"/>
      <c r="F57" s="451"/>
      <c r="G57" s="451"/>
      <c r="H57" s="451"/>
      <c r="I57" s="451"/>
      <c r="J57" s="459"/>
      <c r="K57" s="449"/>
      <c r="L57" s="451"/>
      <c r="M57" s="451"/>
      <c r="N57" s="451"/>
      <c r="O57" s="451"/>
      <c r="P57" s="451"/>
      <c r="Q57" s="459"/>
    </row>
    <row r="58" spans="1:35" ht="12.75" customHeight="1">
      <c r="A58" s="251">
        <v>28</v>
      </c>
      <c r="B58" s="317" t="s">
        <v>225</v>
      </c>
      <c r="C58" s="345" t="s">
        <v>202</v>
      </c>
      <c r="D58" s="169">
        <v>2</v>
      </c>
      <c r="E58" s="47">
        <v>2</v>
      </c>
      <c r="F58" s="76"/>
      <c r="G58" s="76"/>
      <c r="H58" s="39">
        <f>J58*25-D58*14-(SUM(E58:G58)*14)-2</f>
        <v>67</v>
      </c>
      <c r="I58" s="76" t="s">
        <v>54</v>
      </c>
      <c r="J58" s="49">
        <v>5</v>
      </c>
      <c r="K58" s="241"/>
      <c r="L58" s="242"/>
      <c r="M58" s="242"/>
      <c r="N58" s="242"/>
      <c r="O58" s="242"/>
      <c r="P58" s="242"/>
      <c r="Q58" s="309"/>
      <c r="U58">
        <f>D58*14+E58*14</f>
        <v>56</v>
      </c>
      <c r="AE58">
        <v>28</v>
      </c>
      <c r="AF58">
        <v>28</v>
      </c>
    </row>
    <row r="59" spans="1:35" ht="12.75" customHeight="1" thickBot="1">
      <c r="A59" s="308">
        <v>29</v>
      </c>
      <c r="B59" s="310" t="s">
        <v>226</v>
      </c>
      <c r="C59" s="361" t="s">
        <v>401</v>
      </c>
      <c r="D59" s="311"/>
      <c r="E59" s="312"/>
      <c r="F59" s="312"/>
      <c r="G59" s="312"/>
      <c r="H59" s="312"/>
      <c r="I59" s="312"/>
      <c r="J59" s="313"/>
      <c r="K59" s="221">
        <v>2</v>
      </c>
      <c r="L59" s="303">
        <v>2</v>
      </c>
      <c r="M59" s="303"/>
      <c r="N59" s="303"/>
      <c r="O59" s="39">
        <f>Q59*25-K59*14-(SUM(L59:N59)*14)-2</f>
        <v>67</v>
      </c>
      <c r="P59" s="303" t="s">
        <v>54</v>
      </c>
      <c r="Q59" s="306">
        <v>5</v>
      </c>
      <c r="U59">
        <f>K59*14+L60*14</f>
        <v>56</v>
      </c>
      <c r="AE59">
        <v>28</v>
      </c>
      <c r="AF59">
        <v>28</v>
      </c>
    </row>
    <row r="60" spans="1:35" s="244" customFormat="1">
      <c r="A60" s="542" t="s">
        <v>233</v>
      </c>
      <c r="B60" s="543"/>
      <c r="C60" s="543"/>
      <c r="D60" s="249">
        <f>SUM(D58:D59)</f>
        <v>2</v>
      </c>
      <c r="E60" s="250">
        <f>SUM(E58:E59)</f>
        <v>2</v>
      </c>
      <c r="F60" s="250"/>
      <c r="G60" s="250"/>
      <c r="H60" s="546">
        <f>SUM(H58:H59)</f>
        <v>67</v>
      </c>
      <c r="I60" s="548" t="s">
        <v>234</v>
      </c>
      <c r="J60" s="550">
        <f>SUM(J58:J59)</f>
        <v>5</v>
      </c>
      <c r="K60" s="249">
        <f>SUM(K58:K59)</f>
        <v>2</v>
      </c>
      <c r="L60" s="250">
        <f>SUM(L58:L59)</f>
        <v>2</v>
      </c>
      <c r="M60" s="250"/>
      <c r="N60" s="250"/>
      <c r="O60" s="546">
        <f>SUM(O59)</f>
        <v>67</v>
      </c>
      <c r="P60" s="548" t="s">
        <v>234</v>
      </c>
      <c r="Q60" s="550">
        <f>SUM(Q58:Q59)</f>
        <v>5</v>
      </c>
      <c r="R60" s="245"/>
      <c r="T60" s="245"/>
      <c r="U60" s="245"/>
      <c r="V60" s="245"/>
      <c r="W60" s="245"/>
      <c r="X60" s="245"/>
      <c r="Y60" s="245"/>
      <c r="Z60" s="245"/>
    </row>
    <row r="61" spans="1:35" s="244" customFormat="1" ht="13.8" thickBot="1">
      <c r="A61" s="544"/>
      <c r="B61" s="545"/>
      <c r="C61" s="545"/>
      <c r="D61" s="552">
        <f>SUM(D60:G60)</f>
        <v>4</v>
      </c>
      <c r="E61" s="553"/>
      <c r="F61" s="553"/>
      <c r="G61" s="554"/>
      <c r="H61" s="547"/>
      <c r="I61" s="549"/>
      <c r="J61" s="551"/>
      <c r="K61" s="552">
        <f>SUM(K60:N60)</f>
        <v>4</v>
      </c>
      <c r="L61" s="553"/>
      <c r="M61" s="553"/>
      <c r="N61" s="554"/>
      <c r="O61" s="547"/>
      <c r="P61" s="549"/>
      <c r="Q61" s="551"/>
      <c r="R61" s="245"/>
      <c r="T61" s="245"/>
      <c r="U61" s="246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</row>
    <row r="62" spans="1:35" ht="12.75" customHeight="1">
      <c r="A62" s="66"/>
      <c r="B62" s="66"/>
      <c r="C62" s="66"/>
      <c r="D62" s="58"/>
      <c r="E62" s="58"/>
      <c r="F62" s="58"/>
      <c r="G62" s="58"/>
      <c r="H62" s="57"/>
      <c r="I62" s="77"/>
      <c r="J62" s="58"/>
      <c r="K62" s="58"/>
      <c r="L62" s="58"/>
      <c r="M62" s="58"/>
      <c r="N62" s="58"/>
      <c r="O62" s="57"/>
      <c r="P62" s="77"/>
      <c r="Q62" s="58"/>
      <c r="U62">
        <f>SUM(U58:U61)</f>
        <v>112</v>
      </c>
    </row>
    <row r="63" spans="1:35" ht="12.75" customHeight="1">
      <c r="A63" s="66"/>
      <c r="B63" s="494" t="s">
        <v>170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</row>
    <row r="64" spans="1:35" ht="24" customHeight="1">
      <c r="A64" s="32"/>
      <c r="B64" s="495" t="s">
        <v>351</v>
      </c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</row>
    <row r="65" spans="1:30">
      <c r="A65" s="32"/>
      <c r="B65" s="70"/>
      <c r="C65" s="7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30">
      <c r="A66" s="32"/>
      <c r="B66" s="271"/>
      <c r="C66" s="27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30">
      <c r="A67" s="32"/>
      <c r="B67" s="272"/>
      <c r="C67" s="273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30">
      <c r="A68" s="32"/>
      <c r="B68" s="70"/>
      <c r="C68" s="7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30">
      <c r="A69" s="32"/>
      <c r="B69" s="70"/>
      <c r="C69" s="7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30" s="31" customFormat="1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15"/>
      <c r="T70"/>
      <c r="U70"/>
      <c r="V70"/>
      <c r="X70"/>
      <c r="Y70" s="2"/>
      <c r="Z70"/>
      <c r="AB70"/>
      <c r="AC70"/>
      <c r="AD70"/>
    </row>
    <row r="71" spans="1:30">
      <c r="A71" s="5"/>
      <c r="B71" s="5"/>
      <c r="C71" s="5"/>
      <c r="D71" s="5"/>
      <c r="E71" s="5"/>
      <c r="F71" s="5"/>
      <c r="G71" s="5"/>
      <c r="H71" s="5"/>
      <c r="I71" s="5"/>
      <c r="L71" s="73"/>
      <c r="O71" s="4"/>
      <c r="P71" s="4"/>
      <c r="Q71" s="4"/>
    </row>
    <row r="72" spans="1:30" s="62" customFormat="1"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75"/>
      <c r="T72"/>
      <c r="U72"/>
      <c r="V72"/>
      <c r="X72"/>
      <c r="Y72" s="2"/>
      <c r="Z72"/>
      <c r="AB72"/>
      <c r="AC72"/>
      <c r="AD72"/>
    </row>
    <row r="73" spans="1:30" s="62" customForma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T73"/>
      <c r="U73"/>
      <c r="V73"/>
      <c r="X73"/>
      <c r="Y73" s="2"/>
      <c r="Z73"/>
      <c r="AB73"/>
      <c r="AC73"/>
      <c r="AD73"/>
    </row>
    <row r="75" spans="1:30" s="31" customFormat="1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15"/>
      <c r="T75"/>
      <c r="U75"/>
      <c r="V75"/>
      <c r="X75"/>
      <c r="Y75" s="2"/>
      <c r="Z75"/>
      <c r="AB75"/>
      <c r="AC75"/>
      <c r="AD75"/>
    </row>
    <row r="76" spans="1:30">
      <c r="A76" s="5"/>
      <c r="B76" s="5"/>
      <c r="C76" s="5"/>
      <c r="D76" s="5"/>
      <c r="E76" s="5"/>
      <c r="F76" s="5"/>
      <c r="G76" s="5"/>
      <c r="H76" s="5"/>
      <c r="I76" s="5"/>
      <c r="L76" s="73"/>
      <c r="O76" s="4"/>
      <c r="P76" s="4"/>
      <c r="Q76" s="4"/>
    </row>
    <row r="77" spans="1:30" s="62" customFormat="1"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75"/>
      <c r="T77"/>
      <c r="U77"/>
      <c r="V77"/>
      <c r="X77"/>
      <c r="Y77" s="2"/>
      <c r="Z77"/>
      <c r="AB77"/>
      <c r="AC77"/>
      <c r="AD77"/>
    </row>
    <row r="78" spans="1:30" s="62" customFormat="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T78"/>
      <c r="U78"/>
      <c r="V78"/>
      <c r="X78"/>
      <c r="Y78" s="2"/>
      <c r="Z78"/>
      <c r="AB78"/>
      <c r="AC78"/>
      <c r="AD78"/>
    </row>
    <row r="80" spans="1:30" s="31" customFormat="1">
      <c r="A80" s="493"/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15"/>
      <c r="T80"/>
      <c r="U80"/>
      <c r="V80"/>
      <c r="X80"/>
      <c r="Y80" s="2"/>
      <c r="Z80"/>
      <c r="AB80"/>
      <c r="AC80"/>
      <c r="AD80"/>
    </row>
    <row r="81" spans="1:30">
      <c r="A81" s="5"/>
      <c r="B81" s="5"/>
      <c r="C81" s="5"/>
      <c r="D81" s="5"/>
      <c r="E81" s="5"/>
      <c r="F81" s="5"/>
      <c r="G81" s="5"/>
      <c r="H81" s="5"/>
      <c r="I81" s="5"/>
      <c r="L81" s="73"/>
      <c r="O81" s="4"/>
      <c r="P81" s="4"/>
      <c r="Q81" s="4"/>
    </row>
    <row r="82" spans="1:30" s="62" customFormat="1"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75"/>
      <c r="T82"/>
      <c r="U82"/>
      <c r="V82"/>
      <c r="X82"/>
      <c r="Y82" s="2"/>
      <c r="Z82"/>
      <c r="AB82"/>
      <c r="AC82"/>
      <c r="AD82"/>
    </row>
    <row r="83" spans="1:30">
      <c r="X83" s="62"/>
      <c r="Y83" s="75"/>
      <c r="Z83" s="62"/>
      <c r="AB83" s="62"/>
      <c r="AC83" s="62"/>
      <c r="AD83" s="62"/>
    </row>
  </sheetData>
  <mergeCells count="136">
    <mergeCell ref="A60:C61"/>
    <mergeCell ref="H60:H61"/>
    <mergeCell ref="I60:I61"/>
    <mergeCell ref="J60:J61"/>
    <mergeCell ref="O60:O61"/>
    <mergeCell ref="P60:P61"/>
    <mergeCell ref="A55:A57"/>
    <mergeCell ref="B55:B57"/>
    <mergeCell ref="C55:C57"/>
    <mergeCell ref="D55:J55"/>
    <mergeCell ref="K55:Q55"/>
    <mergeCell ref="D56:D57"/>
    <mergeCell ref="E56:E57"/>
    <mergeCell ref="F56:F57"/>
    <mergeCell ref="G56:G57"/>
    <mergeCell ref="H56:H57"/>
    <mergeCell ref="Q60:Q61"/>
    <mergeCell ref="D61:G61"/>
    <mergeCell ref="K61:N61"/>
    <mergeCell ref="O56:O57"/>
    <mergeCell ref="P56:P57"/>
    <mergeCell ref="Q56:Q57"/>
    <mergeCell ref="I56:I57"/>
    <mergeCell ref="J56:J57"/>
    <mergeCell ref="M56:M57"/>
    <mergeCell ref="N56:N57"/>
    <mergeCell ref="I37:I41"/>
    <mergeCell ref="J37:J41"/>
    <mergeCell ref="K44:K48"/>
    <mergeCell ref="L44:L48"/>
    <mergeCell ref="M44:M48"/>
    <mergeCell ref="N44:N48"/>
    <mergeCell ref="K56:K57"/>
    <mergeCell ref="L56:L57"/>
    <mergeCell ref="Q31:Q32"/>
    <mergeCell ref="D50:G50"/>
    <mergeCell ref="J49:J50"/>
    <mergeCell ref="O49:O50"/>
    <mergeCell ref="K42:K43"/>
    <mergeCell ref="Q42:Q43"/>
    <mergeCell ref="P13:P14"/>
    <mergeCell ref="G13:G14"/>
    <mergeCell ref="O31:O32"/>
    <mergeCell ref="P31:P32"/>
    <mergeCell ref="Q13:Q14"/>
    <mergeCell ref="O13:O14"/>
    <mergeCell ref="M13:M14"/>
    <mergeCell ref="F13:F14"/>
    <mergeCell ref="H13:H14"/>
    <mergeCell ref="I13:I14"/>
    <mergeCell ref="E13:E14"/>
    <mergeCell ref="K13:K14"/>
    <mergeCell ref="N13:N14"/>
    <mergeCell ref="D13:D14"/>
    <mergeCell ref="H35:H36"/>
    <mergeCell ref="H31:H32"/>
    <mergeCell ref="K34:Q34"/>
    <mergeCell ref="D34:J34"/>
    <mergeCell ref="A49:C50"/>
    <mergeCell ref="O52:O53"/>
    <mergeCell ref="Q49:Q50"/>
    <mergeCell ref="H52:H53"/>
    <mergeCell ref="P52:P53"/>
    <mergeCell ref="H49:H50"/>
    <mergeCell ref="K53:N53"/>
    <mergeCell ref="C34:C36"/>
    <mergeCell ref="D53:G53"/>
    <mergeCell ref="I52:I53"/>
    <mergeCell ref="D37:D41"/>
    <mergeCell ref="E37:E41"/>
    <mergeCell ref="F37:F41"/>
    <mergeCell ref="Q44:Q48"/>
    <mergeCell ref="G37:G41"/>
    <mergeCell ref="H37:H41"/>
    <mergeCell ref="O44:O48"/>
    <mergeCell ref="P44:P48"/>
    <mergeCell ref="K50:N50"/>
    <mergeCell ref="O35:O36"/>
    <mergeCell ref="A10:G10"/>
    <mergeCell ref="I35:I36"/>
    <mergeCell ref="P35:P36"/>
    <mergeCell ref="M42:M43"/>
    <mergeCell ref="N42:N43"/>
    <mergeCell ref="J35:J36"/>
    <mergeCell ref="O42:O43"/>
    <mergeCell ref="M35:M36"/>
    <mergeCell ref="L35:L36"/>
    <mergeCell ref="B34:B36"/>
    <mergeCell ref="B82:C82"/>
    <mergeCell ref="D82:P82"/>
    <mergeCell ref="K35:K36"/>
    <mergeCell ref="F35:F36"/>
    <mergeCell ref="L13:L14"/>
    <mergeCell ref="J52:J53"/>
    <mergeCell ref="I49:I50"/>
    <mergeCell ref="A75:C75"/>
    <mergeCell ref="D75:P75"/>
    <mergeCell ref="B72:C72"/>
    <mergeCell ref="D72:P72"/>
    <mergeCell ref="A80:C80"/>
    <mergeCell ref="D80:P80"/>
    <mergeCell ref="B63:Q63"/>
    <mergeCell ref="B77:C77"/>
    <mergeCell ref="D77:P77"/>
    <mergeCell ref="B64:Q64"/>
    <mergeCell ref="D70:P70"/>
    <mergeCell ref="A70:C70"/>
    <mergeCell ref="D32:G32"/>
    <mergeCell ref="K32:N32"/>
    <mergeCell ref="J31:J32"/>
    <mergeCell ref="Q52:Q53"/>
    <mergeCell ref="P49:P50"/>
    <mergeCell ref="A1:C1"/>
    <mergeCell ref="A2:C2"/>
    <mergeCell ref="D35:D36"/>
    <mergeCell ref="E35:E36"/>
    <mergeCell ref="A9:G9"/>
    <mergeCell ref="P42:P43"/>
    <mergeCell ref="A3:Q3"/>
    <mergeCell ref="A6:M6"/>
    <mergeCell ref="A5:G5"/>
    <mergeCell ref="A8:G8"/>
    <mergeCell ref="A11:Q11"/>
    <mergeCell ref="Q35:Q36"/>
    <mergeCell ref="A34:A36"/>
    <mergeCell ref="K12:Q12"/>
    <mergeCell ref="B12:B14"/>
    <mergeCell ref="C12:C14"/>
    <mergeCell ref="D12:J12"/>
    <mergeCell ref="A31:C32"/>
    <mergeCell ref="A12:A14"/>
    <mergeCell ref="I31:I32"/>
    <mergeCell ref="N35:N36"/>
    <mergeCell ref="J13:J14"/>
    <mergeCell ref="L42:L43"/>
    <mergeCell ref="G35:G36"/>
  </mergeCells>
  <phoneticPr fontId="12" type="noConversion"/>
  <pageMargins left="0.96" right="0.15" top="0.47244094488188981" bottom="0.47244094488188981" header="0" footer="0"/>
  <pageSetup paperSize="9" scale="84" orientation="portrait" r:id="rId1"/>
  <headerFooter alignWithMargins="0">
    <oddFooter>&amp;R2/7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3273-9F25-45C7-88AC-B6C6917BB592}">
  <sheetPr>
    <pageSetUpPr fitToPage="1"/>
  </sheetPr>
  <dimension ref="A1:AN75"/>
  <sheetViews>
    <sheetView view="pageBreakPreview" zoomScale="130" zoomScaleNormal="100" zoomScaleSheetLayoutView="130" workbookViewId="0">
      <selection activeCell="H19" sqref="H19"/>
    </sheetView>
  </sheetViews>
  <sheetFormatPr defaultRowHeight="13.2"/>
  <cols>
    <col min="1" max="1" width="3.33203125" style="31" customWidth="1"/>
    <col min="2" max="2" width="30.6640625" style="31" customWidth="1"/>
    <col min="3" max="3" width="12.33203125" style="31" customWidth="1"/>
    <col min="4" max="6" width="2.44140625" style="31" customWidth="1"/>
    <col min="7" max="7" width="2.33203125" style="31" customWidth="1"/>
    <col min="8" max="8" width="3.5546875" style="31" bestFit="1" customWidth="1"/>
    <col min="9" max="9" width="7.33203125" style="31" customWidth="1"/>
    <col min="10" max="10" width="5.6640625" style="31" customWidth="1"/>
    <col min="11" max="14" width="2.6640625" style="31" customWidth="1"/>
    <col min="15" max="15" width="4" style="31" customWidth="1"/>
    <col min="16" max="16" width="7.33203125" style="31" customWidth="1"/>
    <col min="17" max="17" width="5.6640625" style="31" customWidth="1"/>
    <col min="18" max="18" width="3.88671875" customWidth="1"/>
    <col min="19" max="19" width="4" customWidth="1"/>
    <col min="20" max="20" width="5.6640625" customWidth="1"/>
    <col min="21" max="21" width="4" customWidth="1"/>
    <col min="22" max="22" width="3.6640625" customWidth="1"/>
    <col min="23" max="24" width="4.6640625" customWidth="1"/>
  </cols>
  <sheetData>
    <row r="1" spans="1:40">
      <c r="A1" s="447" t="s">
        <v>17</v>
      </c>
      <c r="B1" s="447"/>
      <c r="C1" s="447"/>
    </row>
    <row r="2" spans="1:40">
      <c r="A2" s="447" t="s">
        <v>46</v>
      </c>
      <c r="B2" s="447"/>
      <c r="C2" s="447"/>
    </row>
    <row r="3" spans="1:40" ht="25.2" customHeight="1">
      <c r="A3" s="454" t="s">
        <v>16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40"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0">
      <c r="A5" s="455" t="s">
        <v>47</v>
      </c>
      <c r="B5" s="455"/>
      <c r="C5" s="455"/>
      <c r="D5" s="455"/>
      <c r="E5" s="455"/>
      <c r="F5" s="455"/>
      <c r="G5" s="455"/>
      <c r="H5" s="72"/>
      <c r="I5" s="72"/>
      <c r="J5" s="72"/>
      <c r="K5" s="72"/>
      <c r="L5" s="72"/>
      <c r="M5" s="72"/>
      <c r="N5" s="4"/>
      <c r="O5" s="4"/>
      <c r="P5" s="4"/>
      <c r="Q5" s="4"/>
    </row>
    <row r="6" spans="1:40">
      <c r="A6" s="455" t="s">
        <v>293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15"/>
      <c r="O6" s="15"/>
      <c r="P6" s="15"/>
      <c r="Q6" s="15"/>
    </row>
    <row r="7" spans="1:40">
      <c r="A7" s="284" t="s">
        <v>294</v>
      </c>
      <c r="B7" s="72"/>
      <c r="C7" s="1"/>
      <c r="D7" s="72"/>
      <c r="E7" s="72"/>
      <c r="F7" s="72"/>
      <c r="G7" s="72"/>
      <c r="H7" s="14"/>
      <c r="I7" s="14"/>
      <c r="J7" s="4"/>
      <c r="K7" s="4"/>
      <c r="L7" s="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6"/>
      <c r="AL7" s="6"/>
      <c r="AM7" s="5"/>
      <c r="AN7" s="5"/>
    </row>
    <row r="8" spans="1:40">
      <c r="A8" s="452" t="s">
        <v>48</v>
      </c>
      <c r="B8" s="452"/>
      <c r="C8" s="452"/>
      <c r="D8" s="452"/>
      <c r="E8" s="452"/>
      <c r="F8" s="452"/>
      <c r="G8" s="452"/>
      <c r="H8" s="4"/>
      <c r="I8" s="4"/>
      <c r="J8" s="4"/>
      <c r="K8" s="33"/>
      <c r="L8" s="33"/>
      <c r="M8" s="33"/>
      <c r="N8" s="33"/>
      <c r="O8" s="33"/>
      <c r="P8" s="33"/>
      <c r="Q8" s="33"/>
    </row>
    <row r="9" spans="1:40">
      <c r="A9" s="452" t="s">
        <v>49</v>
      </c>
      <c r="B9" s="452"/>
      <c r="C9" s="452"/>
      <c r="D9" s="452"/>
      <c r="E9" s="452"/>
      <c r="F9" s="452"/>
      <c r="G9" s="452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40">
      <c r="A10" s="500" t="s">
        <v>348</v>
      </c>
      <c r="B10" s="500"/>
      <c r="C10" s="500"/>
      <c r="D10" s="500"/>
      <c r="E10" s="500"/>
      <c r="F10" s="500"/>
      <c r="G10" s="500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40" ht="33" customHeight="1" thickBot="1">
      <c r="A11" s="456" t="s">
        <v>44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</row>
    <row r="12" spans="1:40">
      <c r="A12" s="460" t="s">
        <v>11</v>
      </c>
      <c r="B12" s="513" t="s">
        <v>6</v>
      </c>
      <c r="C12" s="460" t="s">
        <v>50</v>
      </c>
      <c r="D12" s="537" t="s">
        <v>65</v>
      </c>
      <c r="E12" s="535"/>
      <c r="F12" s="535"/>
      <c r="G12" s="535"/>
      <c r="H12" s="535"/>
      <c r="I12" s="535"/>
      <c r="J12" s="536"/>
      <c r="K12" s="537" t="s">
        <v>66</v>
      </c>
      <c r="L12" s="535"/>
      <c r="M12" s="535"/>
      <c r="N12" s="535"/>
      <c r="O12" s="535"/>
      <c r="P12" s="535"/>
      <c r="Q12" s="536"/>
    </row>
    <row r="13" spans="1:40">
      <c r="A13" s="461"/>
      <c r="B13" s="514"/>
      <c r="C13" s="461"/>
      <c r="D13" s="448" t="s">
        <v>7</v>
      </c>
      <c r="E13" s="450" t="s">
        <v>8</v>
      </c>
      <c r="F13" s="450" t="s">
        <v>9</v>
      </c>
      <c r="G13" s="450" t="s">
        <v>10</v>
      </c>
      <c r="H13" s="450" t="s">
        <v>26</v>
      </c>
      <c r="I13" s="450" t="s">
        <v>12</v>
      </c>
      <c r="J13" s="458" t="s">
        <v>13</v>
      </c>
      <c r="K13" s="448" t="s">
        <v>7</v>
      </c>
      <c r="L13" s="450" t="s">
        <v>8</v>
      </c>
      <c r="M13" s="450" t="s">
        <v>9</v>
      </c>
      <c r="N13" s="450" t="s">
        <v>10</v>
      </c>
      <c r="O13" s="450" t="s">
        <v>26</v>
      </c>
      <c r="P13" s="450" t="s">
        <v>12</v>
      </c>
      <c r="Q13" s="458" t="s">
        <v>13</v>
      </c>
      <c r="Z13" s="212" t="s">
        <v>153</v>
      </c>
      <c r="AB13" s="212" t="s">
        <v>154</v>
      </c>
      <c r="AE13" s="212" t="s">
        <v>155</v>
      </c>
    </row>
    <row r="14" spans="1:40" ht="13.8" thickBot="1">
      <c r="A14" s="462"/>
      <c r="B14" s="515"/>
      <c r="C14" s="572"/>
      <c r="D14" s="541"/>
      <c r="E14" s="480"/>
      <c r="F14" s="480"/>
      <c r="G14" s="480"/>
      <c r="H14" s="480"/>
      <c r="I14" s="480"/>
      <c r="J14" s="555"/>
      <c r="K14" s="449"/>
      <c r="L14" s="451"/>
      <c r="M14" s="451"/>
      <c r="N14" s="451"/>
      <c r="O14" s="451"/>
      <c r="P14" s="451"/>
      <c r="Q14" s="459"/>
      <c r="S14" s="141" t="s">
        <v>153</v>
      </c>
      <c r="T14" s="32" t="s">
        <v>154</v>
      </c>
      <c r="U14" s="32" t="s">
        <v>155</v>
      </c>
      <c r="V14" s="32"/>
      <c r="W14" s="32" t="s">
        <v>156</v>
      </c>
      <c r="X14" s="32" t="s">
        <v>157</v>
      </c>
      <c r="Z14" s="240" t="s">
        <v>7</v>
      </c>
      <c r="AA14" s="136" t="s">
        <v>218</v>
      </c>
      <c r="AB14" s="240" t="s">
        <v>7</v>
      </c>
      <c r="AC14" s="136" t="s">
        <v>218</v>
      </c>
      <c r="AD14" s="35"/>
      <c r="AE14" s="240" t="s">
        <v>7</v>
      </c>
      <c r="AF14" s="136" t="s">
        <v>218</v>
      </c>
    </row>
    <row r="15" spans="1:40">
      <c r="A15" s="365">
        <v>1</v>
      </c>
      <c r="B15" s="409" t="s">
        <v>67</v>
      </c>
      <c r="C15" s="255" t="s">
        <v>164</v>
      </c>
      <c r="D15" s="78">
        <v>2</v>
      </c>
      <c r="E15" s="138"/>
      <c r="F15" s="138">
        <v>2</v>
      </c>
      <c r="G15" s="138"/>
      <c r="H15" s="138">
        <f>J15*25-D15*14-(SUM(E15:G15)*14)</f>
        <v>69</v>
      </c>
      <c r="I15" s="138" t="s">
        <v>54</v>
      </c>
      <c r="J15" s="315">
        <v>5</v>
      </c>
      <c r="K15" s="314"/>
      <c r="L15" s="314"/>
      <c r="M15" s="314"/>
      <c r="N15" s="314"/>
      <c r="O15" s="314"/>
      <c r="P15" s="314"/>
      <c r="Q15" s="315"/>
      <c r="S15">
        <f t="shared" ref="S15:S23" si="0">IF(LEFT($C15,2)="DF",(SUM(D15:G15,K15:N15)*14),"")</f>
        <v>56</v>
      </c>
      <c r="T15" t="str">
        <f t="shared" ref="T15:T23" si="1">IF(LEFT($C15,2)="DS",(SUM(D15:G15,K15:N15)*14),"")</f>
        <v/>
      </c>
      <c r="U15" t="str">
        <f t="shared" ref="U15:U25" si="2">IF(LEFT($C15,2)="DC",(SUM(D15:G15,K15:N15)*14),"")</f>
        <v/>
      </c>
      <c r="V15" s="41"/>
      <c r="W15">
        <f>SUM(S15:V15)</f>
        <v>56</v>
      </c>
      <c r="Z15">
        <f>D15*14</f>
        <v>28</v>
      </c>
      <c r="AA15">
        <f>F15*14</f>
        <v>28</v>
      </c>
    </row>
    <row r="16" spans="1:40">
      <c r="A16" s="366">
        <v>2</v>
      </c>
      <c r="B16" s="400" t="s">
        <v>72</v>
      </c>
      <c r="C16" s="255" t="s">
        <v>386</v>
      </c>
      <c r="D16" s="37">
        <v>2</v>
      </c>
      <c r="E16" s="38"/>
      <c r="F16" s="38">
        <v>1</v>
      </c>
      <c r="G16" s="39"/>
      <c r="H16" s="39">
        <f>J16*25-D16*14-(SUM(E16:G16)*14)</f>
        <v>33</v>
      </c>
      <c r="I16" s="38" t="s">
        <v>54</v>
      </c>
      <c r="J16" s="36">
        <v>3</v>
      </c>
      <c r="K16" s="47"/>
      <c r="L16" s="47"/>
      <c r="M16" s="47"/>
      <c r="N16" s="47"/>
      <c r="O16" s="47"/>
      <c r="P16" s="47"/>
      <c r="Q16" s="49"/>
      <c r="S16">
        <f t="shared" si="0"/>
        <v>42</v>
      </c>
      <c r="T16" t="str">
        <f t="shared" si="1"/>
        <v/>
      </c>
      <c r="U16" t="str">
        <f t="shared" si="2"/>
        <v/>
      </c>
      <c r="V16" s="2"/>
      <c r="W16">
        <f t="shared" ref="W16:W27" si="3">SUM(S16:V16)</f>
        <v>42</v>
      </c>
      <c r="Z16">
        <v>28</v>
      </c>
      <c r="AA16">
        <v>14</v>
      </c>
    </row>
    <row r="17" spans="1:32">
      <c r="A17" s="366">
        <v>3</v>
      </c>
      <c r="B17" s="408" t="s">
        <v>69</v>
      </c>
      <c r="C17" s="255" t="s">
        <v>96</v>
      </c>
      <c r="D17" s="43">
        <v>2</v>
      </c>
      <c r="E17" s="39"/>
      <c r="F17" s="39">
        <v>1</v>
      </c>
      <c r="G17" s="39"/>
      <c r="H17" s="39">
        <f t="shared" ref="H17:H20" si="4">J17*25-D17*14-(SUM(E17:G17)*14)</f>
        <v>33</v>
      </c>
      <c r="I17" s="39" t="s">
        <v>54</v>
      </c>
      <c r="J17" s="45">
        <v>3</v>
      </c>
      <c r="K17" s="47"/>
      <c r="L17" s="47"/>
      <c r="M17" s="47"/>
      <c r="N17" s="47"/>
      <c r="O17" s="47"/>
      <c r="P17" s="47"/>
      <c r="Q17" s="49"/>
      <c r="S17" t="str">
        <f t="shared" si="0"/>
        <v/>
      </c>
      <c r="T17">
        <f t="shared" si="1"/>
        <v>42</v>
      </c>
      <c r="U17" t="str">
        <f t="shared" si="2"/>
        <v/>
      </c>
      <c r="V17" s="2"/>
      <c r="W17">
        <f t="shared" si="3"/>
        <v>42</v>
      </c>
      <c r="AB17">
        <f>D17*14</f>
        <v>28</v>
      </c>
      <c r="AC17">
        <f>F17*14</f>
        <v>14</v>
      </c>
    </row>
    <row r="18" spans="1:32">
      <c r="A18" s="366">
        <v>4</v>
      </c>
      <c r="B18" s="409" t="s">
        <v>70</v>
      </c>
      <c r="C18" s="255" t="s">
        <v>97</v>
      </c>
      <c r="D18" s="37">
        <v>2</v>
      </c>
      <c r="E18" s="38"/>
      <c r="F18" s="38">
        <v>1</v>
      </c>
      <c r="G18" s="39"/>
      <c r="H18" s="39">
        <f t="shared" si="4"/>
        <v>33</v>
      </c>
      <c r="I18" s="38" t="s">
        <v>54</v>
      </c>
      <c r="J18" s="36">
        <v>3</v>
      </c>
      <c r="K18" s="47"/>
      <c r="L18" s="47"/>
      <c r="M18" s="47"/>
      <c r="N18" s="47"/>
      <c r="O18" s="47"/>
      <c r="P18" s="47"/>
      <c r="Q18" s="49"/>
      <c r="S18">
        <f t="shared" si="0"/>
        <v>42</v>
      </c>
      <c r="T18" t="str">
        <f t="shared" si="1"/>
        <v/>
      </c>
      <c r="U18" t="str">
        <f t="shared" si="2"/>
        <v/>
      </c>
      <c r="V18" s="2"/>
      <c r="W18">
        <f t="shared" si="3"/>
        <v>42</v>
      </c>
      <c r="Z18">
        <f>D18*14</f>
        <v>28</v>
      </c>
      <c r="AA18">
        <f>F18*14</f>
        <v>14</v>
      </c>
    </row>
    <row r="19" spans="1:32">
      <c r="A19" s="366">
        <v>5</v>
      </c>
      <c r="B19" s="409" t="s">
        <v>151</v>
      </c>
      <c r="C19" s="255" t="s">
        <v>387</v>
      </c>
      <c r="D19" s="37">
        <v>2</v>
      </c>
      <c r="E19" s="38"/>
      <c r="F19" s="38">
        <v>2</v>
      </c>
      <c r="G19" s="39"/>
      <c r="H19" s="39">
        <f t="shared" si="4"/>
        <v>44</v>
      </c>
      <c r="I19" s="38" t="s">
        <v>54</v>
      </c>
      <c r="J19" s="36">
        <v>4</v>
      </c>
      <c r="K19" s="47"/>
      <c r="L19" s="47"/>
      <c r="M19" s="47"/>
      <c r="N19" s="47"/>
      <c r="O19" s="47"/>
      <c r="P19" s="47"/>
      <c r="Q19" s="49"/>
      <c r="S19">
        <f t="shared" si="0"/>
        <v>56</v>
      </c>
      <c r="T19" t="str">
        <f t="shared" si="1"/>
        <v/>
      </c>
      <c r="U19" t="str">
        <f t="shared" si="2"/>
        <v/>
      </c>
      <c r="V19" s="2"/>
      <c r="W19">
        <f t="shared" si="3"/>
        <v>56</v>
      </c>
      <c r="Z19">
        <f>D19*14</f>
        <v>28</v>
      </c>
      <c r="AA19">
        <f>F19*14</f>
        <v>28</v>
      </c>
    </row>
    <row r="20" spans="1:32">
      <c r="A20" s="366">
        <v>6</v>
      </c>
      <c r="B20" s="409" t="s">
        <v>397</v>
      </c>
      <c r="C20" s="255" t="s">
        <v>400</v>
      </c>
      <c r="D20" s="410">
        <v>2</v>
      </c>
      <c r="E20" s="351"/>
      <c r="F20" s="351">
        <v>1</v>
      </c>
      <c r="G20" s="39"/>
      <c r="H20" s="39">
        <f t="shared" si="4"/>
        <v>33</v>
      </c>
      <c r="I20" s="38" t="s">
        <v>394</v>
      </c>
      <c r="J20" s="36">
        <v>3</v>
      </c>
      <c r="K20" s="47"/>
      <c r="L20" s="47"/>
      <c r="M20" s="47"/>
      <c r="N20" s="47"/>
      <c r="O20" s="47"/>
      <c r="P20" s="47"/>
      <c r="Q20" s="49"/>
      <c r="S20">
        <f t="shared" si="0"/>
        <v>42</v>
      </c>
      <c r="T20" t="str">
        <f t="shared" si="1"/>
        <v/>
      </c>
      <c r="U20" t="str">
        <f t="shared" si="2"/>
        <v/>
      </c>
      <c r="V20" s="2"/>
      <c r="W20">
        <f t="shared" si="3"/>
        <v>42</v>
      </c>
      <c r="AB20">
        <f>D20*14</f>
        <v>28</v>
      </c>
      <c r="AC20">
        <f>F20*14</f>
        <v>14</v>
      </c>
    </row>
    <row r="21" spans="1:32">
      <c r="A21" s="366">
        <v>7</v>
      </c>
      <c r="B21" s="371" t="s">
        <v>358</v>
      </c>
      <c r="C21" s="255" t="s">
        <v>408</v>
      </c>
      <c r="D21" s="37"/>
      <c r="E21" s="38">
        <v>1</v>
      </c>
      <c r="F21" s="38"/>
      <c r="G21" s="39"/>
      <c r="H21" s="39"/>
      <c r="I21" s="38" t="s">
        <v>394</v>
      </c>
      <c r="J21" s="36">
        <v>2</v>
      </c>
      <c r="K21" s="47"/>
      <c r="L21" s="47"/>
      <c r="M21" s="47"/>
      <c r="N21" s="47"/>
      <c r="O21" s="47"/>
      <c r="P21" s="47"/>
      <c r="Q21" s="49"/>
      <c r="T21" t="str">
        <f t="shared" si="1"/>
        <v/>
      </c>
      <c r="U21">
        <f>IF(LEFT($C21,2)="DC",(SUM(D21:G21,K21:N21)*14),"")</f>
        <v>14</v>
      </c>
      <c r="V21" s="2"/>
      <c r="W21">
        <f>U21</f>
        <v>14</v>
      </c>
      <c r="AC21">
        <f>E21*14</f>
        <v>14</v>
      </c>
    </row>
    <row r="22" spans="1:32">
      <c r="A22" s="366">
        <v>8</v>
      </c>
      <c r="B22" s="411" t="s">
        <v>355</v>
      </c>
      <c r="C22" s="255" t="s">
        <v>167</v>
      </c>
      <c r="D22" s="37"/>
      <c r="E22" s="38"/>
      <c r="F22" s="38"/>
      <c r="G22" s="39"/>
      <c r="H22" s="39"/>
      <c r="I22" s="38"/>
      <c r="J22" s="36"/>
      <c r="K22" s="417">
        <v>2</v>
      </c>
      <c r="L22" s="417"/>
      <c r="M22" s="417">
        <v>1</v>
      </c>
      <c r="N22" s="47"/>
      <c r="O22" s="76">
        <f>Q22*25-K22*14-(SUM(L22:N22)*14)</f>
        <v>58</v>
      </c>
      <c r="P22" s="47" t="s">
        <v>54</v>
      </c>
      <c r="Q22" s="49">
        <v>4</v>
      </c>
      <c r="S22">
        <f t="shared" si="0"/>
        <v>42</v>
      </c>
      <c r="T22" t="str">
        <f t="shared" si="1"/>
        <v/>
      </c>
      <c r="V22" s="2"/>
      <c r="W22">
        <f t="shared" si="3"/>
        <v>42</v>
      </c>
      <c r="Z22">
        <f>K22*14</f>
        <v>28</v>
      </c>
      <c r="AA22">
        <f>M22*14</f>
        <v>14</v>
      </c>
    </row>
    <row r="23" spans="1:32">
      <c r="A23" s="366">
        <v>9</v>
      </c>
      <c r="B23" s="409" t="s">
        <v>71</v>
      </c>
      <c r="C23" s="255" t="s">
        <v>409</v>
      </c>
      <c r="D23" s="37"/>
      <c r="E23" s="38"/>
      <c r="F23" s="38"/>
      <c r="G23" s="39"/>
      <c r="H23" s="38"/>
      <c r="I23" s="38"/>
      <c r="J23" s="36"/>
      <c r="K23" s="218">
        <v>2</v>
      </c>
      <c r="L23" s="46"/>
      <c r="M23" s="46">
        <v>1</v>
      </c>
      <c r="N23" s="47"/>
      <c r="O23" s="76">
        <f t="shared" ref="O23:O27" si="5">Q23*25-K23*14-(SUM(L23:N23)*14)</f>
        <v>33</v>
      </c>
      <c r="P23" s="46" t="s">
        <v>54</v>
      </c>
      <c r="Q23" s="80">
        <v>3</v>
      </c>
      <c r="S23" t="str">
        <f t="shared" si="0"/>
        <v/>
      </c>
      <c r="T23">
        <f t="shared" si="1"/>
        <v>42</v>
      </c>
      <c r="U23" t="str">
        <f t="shared" si="2"/>
        <v/>
      </c>
      <c r="V23" s="2"/>
      <c r="W23">
        <f t="shared" si="3"/>
        <v>42</v>
      </c>
      <c r="AB23">
        <f>K23*14</f>
        <v>28</v>
      </c>
      <c r="AC23">
        <f>M23*14</f>
        <v>14</v>
      </c>
    </row>
    <row r="24" spans="1:32" s="11" customFormat="1">
      <c r="A24" s="366">
        <v>10</v>
      </c>
      <c r="B24" s="408" t="s">
        <v>354</v>
      </c>
      <c r="C24" s="255" t="s">
        <v>356</v>
      </c>
      <c r="D24" s="37"/>
      <c r="E24" s="38"/>
      <c r="F24" s="38"/>
      <c r="G24" s="39"/>
      <c r="H24" s="38"/>
      <c r="I24" s="38"/>
      <c r="J24" s="36"/>
      <c r="K24" s="42">
        <v>2</v>
      </c>
      <c r="L24" s="38"/>
      <c r="M24" s="38">
        <v>2</v>
      </c>
      <c r="N24" s="39"/>
      <c r="O24" s="76">
        <f t="shared" si="5"/>
        <v>44</v>
      </c>
      <c r="P24" s="38" t="s">
        <v>54</v>
      </c>
      <c r="Q24" s="36">
        <v>4</v>
      </c>
      <c r="S24" t="str">
        <f>IF(LEFT($C24,2)="DF",(SUM(D24:G24,K24:N24)*14),"")</f>
        <v/>
      </c>
      <c r="T24">
        <f>IF(LEFT($C24,2)="DS",(SUM(D24:G24,K24:N24)*14),"")</f>
        <v>56</v>
      </c>
      <c r="U24" t="str">
        <f t="shared" si="2"/>
        <v/>
      </c>
      <c r="V24" s="2"/>
      <c r="W24">
        <f t="shared" si="3"/>
        <v>56</v>
      </c>
      <c r="X24"/>
      <c r="Y24"/>
      <c r="Z24"/>
      <c r="AA24"/>
      <c r="AB24">
        <f>K24*14</f>
        <v>28</v>
      </c>
      <c r="AC24">
        <f>M24*14</f>
        <v>28</v>
      </c>
      <c r="AD24"/>
      <c r="AE24"/>
      <c r="AF24"/>
    </row>
    <row r="25" spans="1:32">
      <c r="A25" s="366">
        <v>11</v>
      </c>
      <c r="B25" s="412" t="s">
        <v>58</v>
      </c>
      <c r="C25" s="255" t="s">
        <v>410</v>
      </c>
      <c r="D25" s="43"/>
      <c r="E25" s="39"/>
      <c r="F25" s="39"/>
      <c r="G25" s="39"/>
      <c r="H25" s="39"/>
      <c r="I25" s="39"/>
      <c r="J25" s="45"/>
      <c r="K25" s="307">
        <v>2</v>
      </c>
      <c r="L25" s="53"/>
      <c r="M25" s="53">
        <v>1</v>
      </c>
      <c r="N25" s="51"/>
      <c r="O25" s="76">
        <f t="shared" si="5"/>
        <v>33</v>
      </c>
      <c r="P25" s="53" t="s">
        <v>54</v>
      </c>
      <c r="Q25" s="54">
        <v>3</v>
      </c>
      <c r="S25">
        <f>IF(LEFT($C25,2)="DF",(SUM(D25:G25,K25:N25)*14),"")</f>
        <v>42</v>
      </c>
      <c r="T25" t="str">
        <f>IF(LEFT($C25,2)="DS",(SUM(D25:G25,K25:N25)*12),"")</f>
        <v/>
      </c>
      <c r="U25" t="str">
        <f t="shared" si="2"/>
        <v/>
      </c>
      <c r="V25" s="2"/>
      <c r="W25">
        <f t="shared" si="3"/>
        <v>42</v>
      </c>
      <c r="Z25">
        <f>K25*14</f>
        <v>28</v>
      </c>
      <c r="AA25">
        <f>M25*14</f>
        <v>14</v>
      </c>
      <c r="AD25" s="210"/>
      <c r="AE25" s="210"/>
      <c r="AF25" s="210"/>
    </row>
    <row r="26" spans="1:32" s="210" customFormat="1">
      <c r="A26" s="366">
        <v>12</v>
      </c>
      <c r="B26" s="413" t="s">
        <v>73</v>
      </c>
      <c r="C26" s="255" t="s">
        <v>246</v>
      </c>
      <c r="D26" s="52"/>
      <c r="E26" s="50"/>
      <c r="F26" s="51"/>
      <c r="G26" s="51"/>
      <c r="H26" s="149"/>
      <c r="I26" s="51"/>
      <c r="J26" s="81"/>
      <c r="K26" s="42">
        <v>2</v>
      </c>
      <c r="L26" s="42"/>
      <c r="M26" s="42">
        <v>1</v>
      </c>
      <c r="N26" s="44"/>
      <c r="O26" s="76">
        <f t="shared" si="5"/>
        <v>33</v>
      </c>
      <c r="P26" s="42" t="s">
        <v>394</v>
      </c>
      <c r="Q26" s="36">
        <v>3</v>
      </c>
      <c r="S26" t="str">
        <f>IF(LEFT($C26,2)="DF",(SUM(D26:G26,K26:N26)*14),"")</f>
        <v/>
      </c>
      <c r="T26">
        <f>IF(LEFT($C26,2)="DS",(SUM(D26:G26,K26:N26)*14),"")</f>
        <v>42</v>
      </c>
      <c r="U26" s="212" t="str">
        <f>IF(LEFT('an III'!$C19,2)="DC",(SUM(D26:G26,K26:N26)*14),"")</f>
        <v/>
      </c>
      <c r="V26" s="229"/>
      <c r="W26" s="212">
        <f t="shared" si="3"/>
        <v>42</v>
      </c>
      <c r="Y26"/>
      <c r="Z26"/>
      <c r="AA26"/>
      <c r="AB26">
        <f>K26*14</f>
        <v>28</v>
      </c>
      <c r="AC26">
        <f>M26*14</f>
        <v>14</v>
      </c>
      <c r="AD26"/>
      <c r="AE26"/>
      <c r="AF26"/>
    </row>
    <row r="27" spans="1:32">
      <c r="A27" s="366">
        <v>13</v>
      </c>
      <c r="B27" s="370" t="s">
        <v>57</v>
      </c>
      <c r="C27" s="255" t="s">
        <v>357</v>
      </c>
      <c r="D27" s="43"/>
      <c r="E27" s="44"/>
      <c r="F27" s="39"/>
      <c r="G27" s="39"/>
      <c r="H27" s="39"/>
      <c r="I27" s="39"/>
      <c r="J27" s="45"/>
      <c r="K27" s="337"/>
      <c r="L27" s="38"/>
      <c r="M27" s="38">
        <v>2</v>
      </c>
      <c r="N27" s="39"/>
      <c r="O27" s="76">
        <f t="shared" si="5"/>
        <v>22</v>
      </c>
      <c r="P27" s="38" t="s">
        <v>394</v>
      </c>
      <c r="Q27" s="36">
        <v>2</v>
      </c>
      <c r="S27" t="str">
        <f>IF(LEFT($C27,2)="DF",(SUM(D27:G27,K27:N27)*14),"")</f>
        <v/>
      </c>
      <c r="T27">
        <f t="shared" ref="T27:T28" si="6">IF(LEFT($C27,2)="DS",(SUM(D27:G27,K27:N27)*14),"")</f>
        <v>28</v>
      </c>
      <c r="U27" t="str">
        <f>IF(LEFT($C27,2)="DC",(SUM(D27:G27,K27:N27)*14),"")</f>
        <v/>
      </c>
      <c r="V27" s="2"/>
      <c r="W27">
        <f t="shared" si="3"/>
        <v>28</v>
      </c>
      <c r="AB27">
        <f t="shared" ref="AB27" si="7">K27*14</f>
        <v>0</v>
      </c>
      <c r="AC27">
        <f t="shared" ref="AC27:AC28" si="8">M27*14</f>
        <v>28</v>
      </c>
      <c r="AE27">
        <v>14</v>
      </c>
      <c r="AF27">
        <v>14</v>
      </c>
    </row>
    <row r="28" spans="1:32" ht="13.8" thickBot="1">
      <c r="A28" s="367">
        <v>14</v>
      </c>
      <c r="B28" s="372" t="s">
        <v>352</v>
      </c>
      <c r="C28" s="253" t="s">
        <v>411</v>
      </c>
      <c r="D28" s="139"/>
      <c r="E28" s="312"/>
      <c r="F28" s="126"/>
      <c r="G28" s="126"/>
      <c r="H28" s="126"/>
      <c r="I28" s="126"/>
      <c r="J28" s="254"/>
      <c r="K28" s="336"/>
      <c r="L28" s="336"/>
      <c r="M28" s="336">
        <v>4</v>
      </c>
      <c r="N28" s="336"/>
      <c r="O28" s="312">
        <f>Q28*25-K28*14-(SUM(L28:N28)*14)</f>
        <v>44</v>
      </c>
      <c r="P28" s="127" t="s">
        <v>394</v>
      </c>
      <c r="Q28" s="123">
        <v>4</v>
      </c>
      <c r="S28" t="str">
        <f>IF(LEFT($C28,2)="DF",(SUM(K28:N28)*14),"")</f>
        <v/>
      </c>
      <c r="T28">
        <f t="shared" si="6"/>
        <v>56</v>
      </c>
      <c r="U28" t="str">
        <f>IF(LEFT($C28,2)="DC",(SUM(K28:N28)*14),"")</f>
        <v/>
      </c>
      <c r="V28" s="2"/>
      <c r="W28">
        <f>SUM(S28:V28)</f>
        <v>56</v>
      </c>
      <c r="AC28">
        <f t="shared" si="8"/>
        <v>56</v>
      </c>
    </row>
    <row r="29" spans="1:32">
      <c r="A29" s="473" t="s">
        <v>18</v>
      </c>
      <c r="B29" s="474"/>
      <c r="C29" s="557"/>
      <c r="D29" s="388">
        <f>SUM(D15:D27)</f>
        <v>12</v>
      </c>
      <c r="E29" s="61">
        <f>SUM(E15:E27)</f>
        <v>1</v>
      </c>
      <c r="F29" s="61">
        <f>SUM(F15:F27)</f>
        <v>8</v>
      </c>
      <c r="G29" s="48"/>
      <c r="H29" s="530">
        <f>SUM(H15:H27)</f>
        <v>245</v>
      </c>
      <c r="I29" s="480" t="s">
        <v>422</v>
      </c>
      <c r="J29" s="571">
        <f>SUM(J15:J27)</f>
        <v>23</v>
      </c>
      <c r="K29" s="60">
        <f>SUM(K15:K27)</f>
        <v>10</v>
      </c>
      <c r="L29" s="46"/>
      <c r="M29" s="61">
        <f>SUM(M15:M28)</f>
        <v>12</v>
      </c>
      <c r="N29" s="48"/>
      <c r="O29" s="530">
        <f>SUM(O15:O27)</f>
        <v>223</v>
      </c>
      <c r="P29" s="480" t="s">
        <v>402</v>
      </c>
      <c r="Q29" s="499">
        <f>SUM(Q15:Q28)</f>
        <v>23</v>
      </c>
      <c r="T29" s="41"/>
      <c r="U29" s="2"/>
      <c r="V29" s="2"/>
    </row>
    <row r="30" spans="1:32" ht="13.8" thickBot="1">
      <c r="A30" s="475"/>
      <c r="B30" s="476"/>
      <c r="C30" s="558"/>
      <c r="D30" s="496">
        <f>SUM(D29:G29)</f>
        <v>21</v>
      </c>
      <c r="E30" s="497"/>
      <c r="F30" s="497"/>
      <c r="G30" s="497"/>
      <c r="H30" s="510"/>
      <c r="I30" s="451" t="s">
        <v>63</v>
      </c>
      <c r="J30" s="490"/>
      <c r="K30" s="496">
        <f>SUM(K29:N29)</f>
        <v>22</v>
      </c>
      <c r="L30" s="497"/>
      <c r="M30" s="497"/>
      <c r="N30" s="497"/>
      <c r="O30" s="510"/>
      <c r="P30" s="451" t="s">
        <v>63</v>
      </c>
      <c r="Q30" s="490"/>
    </row>
    <row r="31" spans="1:32" ht="13.8" thickBot="1">
      <c r="A31" s="64"/>
      <c r="B31" s="64"/>
      <c r="C31" s="65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32" ht="12.75" customHeight="1">
      <c r="A32" s="460" t="s">
        <v>11</v>
      </c>
      <c r="B32" s="513" t="s">
        <v>64</v>
      </c>
      <c r="C32" s="460" t="s">
        <v>50</v>
      </c>
      <c r="D32" s="537" t="s">
        <v>65</v>
      </c>
      <c r="E32" s="535"/>
      <c r="F32" s="535"/>
      <c r="G32" s="535"/>
      <c r="H32" s="535"/>
      <c r="I32" s="535"/>
      <c r="J32" s="536"/>
      <c r="K32" s="537" t="s">
        <v>66</v>
      </c>
      <c r="L32" s="535"/>
      <c r="M32" s="535"/>
      <c r="N32" s="535"/>
      <c r="O32" s="535"/>
      <c r="P32" s="535"/>
      <c r="Q32" s="536"/>
    </row>
    <row r="33" spans="1:35" ht="12.75" customHeight="1">
      <c r="A33" s="461"/>
      <c r="B33" s="514"/>
      <c r="C33" s="461"/>
      <c r="D33" s="541" t="s">
        <v>7</v>
      </c>
      <c r="E33" s="480" t="s">
        <v>8</v>
      </c>
      <c r="F33" s="480" t="s">
        <v>9</v>
      </c>
      <c r="G33" s="450" t="s">
        <v>10</v>
      </c>
      <c r="H33" s="480" t="s">
        <v>26</v>
      </c>
      <c r="I33" s="480" t="s">
        <v>12</v>
      </c>
      <c r="J33" s="555" t="s">
        <v>13</v>
      </c>
      <c r="K33" s="541" t="s">
        <v>7</v>
      </c>
      <c r="L33" s="480" t="s">
        <v>8</v>
      </c>
      <c r="M33" s="480" t="s">
        <v>9</v>
      </c>
      <c r="N33" s="450" t="s">
        <v>10</v>
      </c>
      <c r="O33" s="480" t="s">
        <v>26</v>
      </c>
      <c r="P33" s="480" t="s">
        <v>12</v>
      </c>
      <c r="Q33" s="555" t="s">
        <v>13</v>
      </c>
    </row>
    <row r="34" spans="1:35" ht="11.25" customHeight="1" thickBot="1">
      <c r="A34" s="461"/>
      <c r="B34" s="514"/>
      <c r="C34" s="570"/>
      <c r="D34" s="449"/>
      <c r="E34" s="451"/>
      <c r="F34" s="451"/>
      <c r="G34" s="451"/>
      <c r="H34" s="451"/>
      <c r="I34" s="451"/>
      <c r="J34" s="459"/>
      <c r="K34" s="541"/>
      <c r="L34" s="480"/>
      <c r="M34" s="480"/>
      <c r="N34" s="480"/>
      <c r="O34" s="480"/>
      <c r="P34" s="480"/>
      <c r="Q34" s="555"/>
      <c r="S34" s="141" t="s">
        <v>153</v>
      </c>
      <c r="T34" s="32" t="s">
        <v>154</v>
      </c>
      <c r="U34" s="32" t="s">
        <v>155</v>
      </c>
      <c r="V34" s="32"/>
      <c r="W34" s="32" t="s">
        <v>156</v>
      </c>
      <c r="X34" s="32" t="s">
        <v>157</v>
      </c>
      <c r="Z34" s="240" t="s">
        <v>7</v>
      </c>
      <c r="AA34" s="136" t="s">
        <v>218</v>
      </c>
      <c r="AB34" s="240" t="s">
        <v>7</v>
      </c>
      <c r="AC34" s="136" t="s">
        <v>218</v>
      </c>
      <c r="AD34" s="35"/>
      <c r="AE34" s="240" t="s">
        <v>7</v>
      </c>
      <c r="AF34" s="136" t="s">
        <v>218</v>
      </c>
    </row>
    <row r="35" spans="1:35">
      <c r="A35" s="257">
        <v>15</v>
      </c>
      <c r="B35" s="373" t="s">
        <v>85</v>
      </c>
      <c r="C35" s="345" t="s">
        <v>412</v>
      </c>
      <c r="D35" s="560">
        <v>2</v>
      </c>
      <c r="E35" s="562">
        <v>1</v>
      </c>
      <c r="F35" s="559"/>
      <c r="G35" s="559"/>
      <c r="H35" s="566">
        <f>J35*25-D35*14-(SUM(E35:G35)*14)</f>
        <v>58</v>
      </c>
      <c r="I35" s="559" t="s">
        <v>394</v>
      </c>
      <c r="J35" s="567">
        <v>4</v>
      </c>
      <c r="K35" s="568"/>
      <c r="L35" s="565"/>
      <c r="M35" s="565"/>
      <c r="N35" s="565"/>
      <c r="O35" s="565"/>
      <c r="P35" s="565"/>
      <c r="Q35" s="573"/>
      <c r="S35" t="str">
        <f t="shared" ref="S35:S43" si="9">IF(LEFT($C35,2)="DF",(SUM(D35:G35,K35:N35)*14),"")</f>
        <v/>
      </c>
      <c r="T35">
        <f>IF(LEFT($C35,2)="DS",(SUM(D35:G35,K35:N35)*14),"")</f>
        <v>42</v>
      </c>
      <c r="U35" t="str">
        <f t="shared" ref="U35:U45" si="10">IF(LEFT($C35,2)="DC",(SUM(D35:G35,K35:N35)*14),"")</f>
        <v/>
      </c>
      <c r="V35" s="2"/>
      <c r="X35" s="31">
        <f>SUM(S35:U35)</f>
        <v>42</v>
      </c>
      <c r="AB35">
        <v>28</v>
      </c>
      <c r="AC35">
        <v>14</v>
      </c>
    </row>
    <row r="36" spans="1:35">
      <c r="A36" s="258">
        <v>16</v>
      </c>
      <c r="B36" s="371" t="s">
        <v>75</v>
      </c>
      <c r="C36" s="255" t="s">
        <v>413</v>
      </c>
      <c r="D36" s="561"/>
      <c r="E36" s="563"/>
      <c r="F36" s="453"/>
      <c r="G36" s="453"/>
      <c r="H36" s="501"/>
      <c r="I36" s="453"/>
      <c r="J36" s="529"/>
      <c r="K36" s="564"/>
      <c r="L36" s="453"/>
      <c r="M36" s="453"/>
      <c r="N36" s="453"/>
      <c r="O36" s="453"/>
      <c r="P36" s="453"/>
      <c r="Q36" s="529"/>
      <c r="S36" t="str">
        <f t="shared" si="9"/>
        <v/>
      </c>
      <c r="U36" t="str">
        <f>IF(LEFT($C36,2)="DC",(SUM(D36:G36,K36:N36)*14),"")</f>
        <v/>
      </c>
      <c r="V36" s="2"/>
      <c r="X36" s="31"/>
    </row>
    <row r="37" spans="1:35" ht="12.6" customHeight="1">
      <c r="A37" s="354">
        <v>17</v>
      </c>
      <c r="B37" s="374" t="s">
        <v>239</v>
      </c>
      <c r="C37" s="354" t="s">
        <v>383</v>
      </c>
      <c r="D37" s="574"/>
      <c r="E37" s="575">
        <v>2</v>
      </c>
      <c r="F37" s="575"/>
      <c r="G37" s="575"/>
      <c r="H37" s="501">
        <f>J37*25-D37*14-(SUM(E37:G37)*14)</f>
        <v>47</v>
      </c>
      <c r="I37" s="575" t="s">
        <v>394</v>
      </c>
      <c r="J37" s="569">
        <v>3</v>
      </c>
      <c r="K37" s="448"/>
      <c r="L37" s="450"/>
      <c r="M37" s="450"/>
      <c r="N37" s="450"/>
      <c r="O37" s="450"/>
      <c r="P37" s="450"/>
      <c r="Q37" s="458"/>
      <c r="S37" t="str">
        <f t="shared" si="9"/>
        <v/>
      </c>
      <c r="T37" t="str">
        <f>IF(LEFT($C37,2)="DS",(SUM(D37:G37,K37:N37)*14),"")</f>
        <v/>
      </c>
      <c r="U37">
        <f>IF(LEFT($C37,2)="DC",(SUM(D37:G37,K37:N37)*14),"")</f>
        <v>28</v>
      </c>
      <c r="V37" s="2"/>
      <c r="X37" s="31">
        <f>SUM(S37:U37)</f>
        <v>28</v>
      </c>
      <c r="AF37">
        <v>28</v>
      </c>
    </row>
    <row r="38" spans="1:35" ht="12.6" customHeight="1">
      <c r="A38" s="258">
        <v>18</v>
      </c>
      <c r="B38" s="374" t="s">
        <v>240</v>
      </c>
      <c r="C38" s="354" t="s">
        <v>384</v>
      </c>
      <c r="D38" s="574"/>
      <c r="E38" s="575"/>
      <c r="F38" s="575"/>
      <c r="G38" s="575"/>
      <c r="H38" s="501"/>
      <c r="I38" s="575"/>
      <c r="J38" s="569"/>
      <c r="K38" s="541"/>
      <c r="L38" s="480"/>
      <c r="M38" s="480"/>
      <c r="N38" s="480"/>
      <c r="O38" s="480"/>
      <c r="P38" s="480"/>
      <c r="Q38" s="555"/>
      <c r="V38" s="2"/>
      <c r="X38" s="31"/>
    </row>
    <row r="39" spans="1:35" ht="12.6" customHeight="1">
      <c r="A39" s="354">
        <v>19</v>
      </c>
      <c r="B39" s="374" t="s">
        <v>380</v>
      </c>
      <c r="C39" s="354" t="s">
        <v>385</v>
      </c>
      <c r="D39" s="574"/>
      <c r="E39" s="575"/>
      <c r="F39" s="575"/>
      <c r="G39" s="575"/>
      <c r="H39" s="501"/>
      <c r="I39" s="575"/>
      <c r="J39" s="569"/>
      <c r="K39" s="541"/>
      <c r="L39" s="480"/>
      <c r="M39" s="480"/>
      <c r="N39" s="480"/>
      <c r="O39" s="480"/>
      <c r="P39" s="480"/>
      <c r="Q39" s="555"/>
      <c r="V39" s="2"/>
      <c r="X39" s="31"/>
    </row>
    <row r="40" spans="1:35" ht="12.6" customHeight="1">
      <c r="A40" s="258">
        <v>20</v>
      </c>
      <c r="B40" s="374" t="s">
        <v>381</v>
      </c>
      <c r="C40" s="354" t="s">
        <v>414</v>
      </c>
      <c r="D40" s="574"/>
      <c r="E40" s="575"/>
      <c r="F40" s="575"/>
      <c r="G40" s="575"/>
      <c r="H40" s="501"/>
      <c r="I40" s="575"/>
      <c r="J40" s="569"/>
      <c r="K40" s="541"/>
      <c r="L40" s="480"/>
      <c r="M40" s="480"/>
      <c r="N40" s="480"/>
      <c r="O40" s="480"/>
      <c r="P40" s="480"/>
      <c r="Q40" s="555"/>
      <c r="V40" s="2"/>
      <c r="X40" s="31"/>
    </row>
    <row r="41" spans="1:35" ht="12.6" customHeight="1">
      <c r="A41" s="354">
        <v>21</v>
      </c>
      <c r="B41" s="374" t="s">
        <v>382</v>
      </c>
      <c r="C41" s="354" t="s">
        <v>415</v>
      </c>
      <c r="D41" s="574"/>
      <c r="E41" s="575"/>
      <c r="F41" s="575"/>
      <c r="G41" s="575"/>
      <c r="H41" s="501"/>
      <c r="I41" s="575"/>
      <c r="J41" s="569"/>
      <c r="K41" s="576"/>
      <c r="L41" s="559"/>
      <c r="M41" s="559"/>
      <c r="N41" s="559"/>
      <c r="O41" s="559"/>
      <c r="P41" s="559"/>
      <c r="Q41" s="567"/>
      <c r="S41" t="str">
        <f t="shared" si="9"/>
        <v/>
      </c>
      <c r="T41" t="str">
        <f>IF(LEFT($C41,2)="DS",(SUM(D41:G41,K41:N41)*14),"")</f>
        <v/>
      </c>
      <c r="V41" s="2"/>
      <c r="X41" s="31"/>
    </row>
    <row r="42" spans="1:35" ht="14.4" customHeight="1">
      <c r="A42" s="258">
        <v>22</v>
      </c>
      <c r="B42" s="371" t="s">
        <v>76</v>
      </c>
      <c r="C42" s="255" t="s">
        <v>416</v>
      </c>
      <c r="D42" s="564"/>
      <c r="E42" s="453"/>
      <c r="F42" s="453"/>
      <c r="G42" s="453"/>
      <c r="H42" s="453"/>
      <c r="I42" s="453"/>
      <c r="J42" s="529"/>
      <c r="K42" s="561">
        <v>1</v>
      </c>
      <c r="L42" s="563">
        <v>1</v>
      </c>
      <c r="M42" s="453"/>
      <c r="N42" s="453"/>
      <c r="O42" s="501">
        <f>Q42*25-K42*14-(SUM(L42:N42)*14)</f>
        <v>47</v>
      </c>
      <c r="P42" s="453" t="s">
        <v>394</v>
      </c>
      <c r="Q42" s="529">
        <v>3</v>
      </c>
      <c r="S42" t="str">
        <f t="shared" si="9"/>
        <v/>
      </c>
      <c r="T42">
        <f>IF(LEFT($C42,2)="DS",(SUM(D42:G42,K42:N42)*14),"")</f>
        <v>28</v>
      </c>
      <c r="U42" t="str">
        <f t="shared" si="10"/>
        <v/>
      </c>
      <c r="X42" s="31">
        <f>SUM(S42:U42)</f>
        <v>28</v>
      </c>
      <c r="AB42">
        <f>K42*14</f>
        <v>14</v>
      </c>
      <c r="AC42">
        <f>L42*14</f>
        <v>14</v>
      </c>
    </row>
    <row r="43" spans="1:35" ht="21.6">
      <c r="A43" s="354">
        <v>23</v>
      </c>
      <c r="B43" s="371" t="s">
        <v>201</v>
      </c>
      <c r="C43" s="255" t="s">
        <v>417</v>
      </c>
      <c r="D43" s="564"/>
      <c r="E43" s="453"/>
      <c r="F43" s="453"/>
      <c r="G43" s="453"/>
      <c r="H43" s="453"/>
      <c r="I43" s="453"/>
      <c r="J43" s="529"/>
      <c r="K43" s="561"/>
      <c r="L43" s="563"/>
      <c r="M43" s="453"/>
      <c r="N43" s="453"/>
      <c r="O43" s="501"/>
      <c r="P43" s="453"/>
      <c r="Q43" s="529"/>
      <c r="S43" t="str">
        <f t="shared" si="9"/>
        <v/>
      </c>
      <c r="U43" t="str">
        <f t="shared" si="10"/>
        <v/>
      </c>
    </row>
    <row r="44" spans="1:35" ht="12.6" customHeight="1">
      <c r="A44" s="258">
        <v>24</v>
      </c>
      <c r="B44" s="371" t="s">
        <v>197</v>
      </c>
      <c r="C44" s="255" t="s">
        <v>418</v>
      </c>
      <c r="D44" s="564"/>
      <c r="E44" s="453"/>
      <c r="F44" s="453"/>
      <c r="G44" s="453"/>
      <c r="H44" s="453"/>
      <c r="I44" s="453"/>
      <c r="J44" s="529"/>
      <c r="K44" s="579">
        <v>1</v>
      </c>
      <c r="L44" s="581"/>
      <c r="M44" s="583">
        <v>1</v>
      </c>
      <c r="N44" s="453"/>
      <c r="O44" s="501">
        <f>Q44*25-K44*14-(SUM(L44:N44)*14)</f>
        <v>72</v>
      </c>
      <c r="P44" s="453" t="s">
        <v>394</v>
      </c>
      <c r="Q44" s="529">
        <v>4</v>
      </c>
      <c r="S44">
        <f>IF(LEFT($C44,2)="DF",(SUM(D44:G44,K44:N44)*14),"")</f>
        <v>28</v>
      </c>
      <c r="T44" t="str">
        <f>IF(LEFT($C44,2)="DS",(SUM(D44:G44,K44:N44)*14),"")</f>
        <v/>
      </c>
      <c r="U44" t="str">
        <f t="shared" si="10"/>
        <v/>
      </c>
      <c r="X44" s="31">
        <f>SUM(S44:U44)</f>
        <v>28</v>
      </c>
      <c r="Z44">
        <f>K44*14</f>
        <v>14</v>
      </c>
      <c r="AA44">
        <f>M44*14</f>
        <v>14</v>
      </c>
    </row>
    <row r="45" spans="1:35" ht="12.6" customHeight="1" thickBot="1">
      <c r="A45" s="437">
        <v>25</v>
      </c>
      <c r="B45" s="375" t="s">
        <v>198</v>
      </c>
      <c r="C45" s="376" t="s">
        <v>419</v>
      </c>
      <c r="D45" s="577"/>
      <c r="E45" s="556"/>
      <c r="F45" s="556"/>
      <c r="G45" s="556"/>
      <c r="H45" s="556"/>
      <c r="I45" s="556"/>
      <c r="J45" s="578"/>
      <c r="K45" s="580"/>
      <c r="L45" s="582"/>
      <c r="M45" s="584"/>
      <c r="N45" s="556"/>
      <c r="O45" s="492"/>
      <c r="P45" s="556"/>
      <c r="Q45" s="578"/>
      <c r="U45" t="str">
        <f t="shared" si="10"/>
        <v/>
      </c>
      <c r="Z45" s="63"/>
      <c r="AA45" s="63"/>
      <c r="AB45" s="63"/>
      <c r="AC45" s="63"/>
      <c r="AD45" s="63"/>
    </row>
    <row r="46" spans="1:35" ht="12.75" customHeight="1">
      <c r="A46" s="473" t="s">
        <v>19</v>
      </c>
      <c r="B46" s="474"/>
      <c r="C46" s="557"/>
      <c r="D46" s="60">
        <f>SUM(D35:D43)</f>
        <v>2</v>
      </c>
      <c r="E46" s="46">
        <f>SUM(E35:E43)</f>
        <v>3</v>
      </c>
      <c r="F46" s="61"/>
      <c r="G46" s="48"/>
      <c r="H46" s="530">
        <f>SUM(H35:H43)</f>
        <v>105</v>
      </c>
      <c r="I46" s="530" t="s">
        <v>403</v>
      </c>
      <c r="J46" s="499">
        <f>SUM(J35:J45)</f>
        <v>7</v>
      </c>
      <c r="K46" s="60">
        <f>SUM(K35:K45)</f>
        <v>2</v>
      </c>
      <c r="L46" s="46">
        <f>SUM(L35:L45)</f>
        <v>1</v>
      </c>
      <c r="M46" s="61">
        <f>SUM(M35:M45)</f>
        <v>1</v>
      </c>
      <c r="N46" s="48"/>
      <c r="O46" s="530">
        <f>SUM(O42:O45)</f>
        <v>119</v>
      </c>
      <c r="P46" s="530" t="s">
        <v>403</v>
      </c>
      <c r="Q46" s="499">
        <f>SUM(Q35:Q45)</f>
        <v>7</v>
      </c>
      <c r="Z46" s="15">
        <f t="shared" ref="Z46:AF46" si="11">SUM(Z15:Z45)</f>
        <v>182</v>
      </c>
      <c r="AA46" s="15">
        <f t="shared" si="11"/>
        <v>126</v>
      </c>
      <c r="AB46" s="15">
        <f t="shared" si="11"/>
        <v>182</v>
      </c>
      <c r="AC46" s="15">
        <f t="shared" si="11"/>
        <v>210</v>
      </c>
      <c r="AD46" s="15">
        <f t="shared" si="11"/>
        <v>0</v>
      </c>
      <c r="AE46" s="15">
        <f t="shared" si="11"/>
        <v>14</v>
      </c>
      <c r="AF46" s="15">
        <f t="shared" si="11"/>
        <v>42</v>
      </c>
      <c r="AG46" s="15">
        <f>SUM(Z46:AF46)</f>
        <v>756</v>
      </c>
      <c r="AH46" s="15">
        <f>Z46+AA46+AB46+AC46+AD46+AE46+AF46</f>
        <v>756</v>
      </c>
      <c r="AI46">
        <f>28*22+44</f>
        <v>660</v>
      </c>
    </row>
    <row r="47" spans="1:35" ht="12.75" customHeight="1" thickBot="1">
      <c r="A47" s="475"/>
      <c r="B47" s="476"/>
      <c r="C47" s="558"/>
      <c r="D47" s="496">
        <f>SUM(D46:G46)</f>
        <v>5</v>
      </c>
      <c r="E47" s="497"/>
      <c r="F47" s="497"/>
      <c r="G47" s="497"/>
      <c r="H47" s="510"/>
      <c r="I47" s="510"/>
      <c r="J47" s="490"/>
      <c r="K47" s="496">
        <f>SUM(K46:N46)</f>
        <v>4</v>
      </c>
      <c r="L47" s="497"/>
      <c r="M47" s="497"/>
      <c r="N47" s="497"/>
      <c r="O47" s="510"/>
      <c r="P47" s="510"/>
      <c r="Q47" s="490"/>
      <c r="S47" s="141" t="s">
        <v>153</v>
      </c>
      <c r="T47" s="32" t="s">
        <v>154</v>
      </c>
      <c r="U47" s="32" t="s">
        <v>155</v>
      </c>
      <c r="V47" s="32"/>
      <c r="W47" s="32" t="s">
        <v>156</v>
      </c>
      <c r="X47" s="32" t="s">
        <v>157</v>
      </c>
    </row>
    <row r="48" spans="1:35" ht="13.8" thickBot="1">
      <c r="A48" s="64"/>
      <c r="B48" s="175"/>
      <c r="C48" s="65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S48" s="15">
        <f>SUM(S15:S47)</f>
        <v>350</v>
      </c>
      <c r="T48" s="15">
        <f t="shared" ref="T48:X48" si="12">SUM(T15:T47)</f>
        <v>336</v>
      </c>
      <c r="U48" s="15">
        <f t="shared" si="12"/>
        <v>42</v>
      </c>
      <c r="V48" s="15"/>
      <c r="W48" s="15">
        <f t="shared" si="12"/>
        <v>602</v>
      </c>
      <c r="X48" s="15">
        <f t="shared" si="12"/>
        <v>126</v>
      </c>
      <c r="Y48" s="15"/>
      <c r="Z48" s="15">
        <f>SUM(V48:X48)</f>
        <v>728</v>
      </c>
    </row>
    <row r="49" spans="1:30" ht="12.75" customHeight="1">
      <c r="A49" s="66"/>
      <c r="B49" s="67" t="s">
        <v>20</v>
      </c>
      <c r="C49" s="68"/>
      <c r="D49" s="69">
        <f>D29+D46</f>
        <v>14</v>
      </c>
      <c r="E49" s="55">
        <f>E29+E46</f>
        <v>4</v>
      </c>
      <c r="F49" s="55">
        <f>F29+F46</f>
        <v>8</v>
      </c>
      <c r="G49" s="56"/>
      <c r="H49" s="509">
        <f>H29+H46</f>
        <v>350</v>
      </c>
      <c r="I49" s="511" t="s">
        <v>423</v>
      </c>
      <c r="J49" s="489">
        <f>J29+J46</f>
        <v>30</v>
      </c>
      <c r="K49" s="69">
        <f>K29+K46</f>
        <v>12</v>
      </c>
      <c r="L49" s="55">
        <f>L29+L46</f>
        <v>1</v>
      </c>
      <c r="M49" s="55">
        <f>M29+M46</f>
        <v>13</v>
      </c>
      <c r="N49" s="56"/>
      <c r="O49" s="509">
        <f>O29+O46</f>
        <v>342</v>
      </c>
      <c r="P49" s="511" t="s">
        <v>405</v>
      </c>
      <c r="Q49" s="489">
        <f>Q29+Q46</f>
        <v>30</v>
      </c>
      <c r="S49" s="72">
        <f>SUM(S48:V48)</f>
        <v>728</v>
      </c>
      <c r="W49" s="72">
        <f>SUM(W48:X48)</f>
        <v>728</v>
      </c>
    </row>
    <row r="50" spans="1:30" ht="12.75" customHeight="1" thickBot="1">
      <c r="A50" s="66"/>
      <c r="B50" s="66"/>
      <c r="C50" s="68"/>
      <c r="D50" s="496">
        <f>SUM(D49:G49)</f>
        <v>26</v>
      </c>
      <c r="E50" s="497"/>
      <c r="F50" s="497"/>
      <c r="G50" s="497"/>
      <c r="H50" s="510"/>
      <c r="I50" s="451" t="s">
        <v>63</v>
      </c>
      <c r="J50" s="490"/>
      <c r="K50" s="496">
        <f>SUM(K49:N49)</f>
        <v>26</v>
      </c>
      <c r="L50" s="497"/>
      <c r="M50" s="497"/>
      <c r="N50" s="497"/>
      <c r="O50" s="510"/>
      <c r="P50" s="451" t="s">
        <v>63</v>
      </c>
      <c r="Q50" s="490"/>
    </row>
    <row r="51" spans="1:30" ht="13.8" thickBot="1">
      <c r="A51" s="57"/>
      <c r="B51" s="57"/>
      <c r="C51" s="57"/>
      <c r="D51" s="58"/>
      <c r="E51" s="58"/>
      <c r="F51" s="58"/>
      <c r="G51" s="58"/>
      <c r="H51" s="57"/>
      <c r="I51" s="77"/>
      <c r="J51" s="58"/>
      <c r="K51" s="58"/>
      <c r="L51" s="58"/>
      <c r="M51" s="58"/>
      <c r="N51" s="58"/>
      <c r="O51" s="57"/>
      <c r="P51" s="77"/>
      <c r="Q51" s="58"/>
    </row>
    <row r="52" spans="1:30">
      <c r="A52" s="460" t="s">
        <v>11</v>
      </c>
      <c r="B52" s="460" t="s">
        <v>221</v>
      </c>
      <c r="C52" s="460" t="s">
        <v>271</v>
      </c>
      <c r="D52" s="537" t="s">
        <v>235</v>
      </c>
      <c r="E52" s="535"/>
      <c r="F52" s="535"/>
      <c r="G52" s="535"/>
      <c r="H52" s="535"/>
      <c r="I52" s="535"/>
      <c r="J52" s="536"/>
      <c r="K52" s="537" t="s">
        <v>236</v>
      </c>
      <c r="L52" s="535"/>
      <c r="M52" s="535"/>
      <c r="N52" s="535"/>
      <c r="O52" s="535"/>
      <c r="P52" s="535"/>
      <c r="Q52" s="536"/>
    </row>
    <row r="53" spans="1:30">
      <c r="A53" s="461"/>
      <c r="B53" s="461"/>
      <c r="C53" s="461"/>
      <c r="D53" s="448" t="s">
        <v>7</v>
      </c>
      <c r="E53" s="450" t="s">
        <v>8</v>
      </c>
      <c r="F53" s="450" t="s">
        <v>9</v>
      </c>
      <c r="G53" s="450" t="s">
        <v>10</v>
      </c>
      <c r="H53" s="450" t="s">
        <v>26</v>
      </c>
      <c r="I53" s="450" t="s">
        <v>12</v>
      </c>
      <c r="J53" s="458" t="s">
        <v>13</v>
      </c>
      <c r="K53" s="448" t="s">
        <v>7</v>
      </c>
      <c r="L53" s="450" t="s">
        <v>8</v>
      </c>
      <c r="M53" s="450" t="s">
        <v>9</v>
      </c>
      <c r="N53" s="450" t="s">
        <v>10</v>
      </c>
      <c r="O53" s="450" t="s">
        <v>26</v>
      </c>
      <c r="P53" s="450" t="s">
        <v>12</v>
      </c>
      <c r="Q53" s="458" t="s">
        <v>13</v>
      </c>
    </row>
    <row r="54" spans="1:30" ht="13.8" thickBot="1">
      <c r="A54" s="462"/>
      <c r="B54" s="462"/>
      <c r="C54" s="462"/>
      <c r="D54" s="449"/>
      <c r="E54" s="451"/>
      <c r="F54" s="451"/>
      <c r="G54" s="451"/>
      <c r="H54" s="451"/>
      <c r="I54" s="451"/>
      <c r="J54" s="459"/>
      <c r="K54" s="449"/>
      <c r="L54" s="451"/>
      <c r="M54" s="451"/>
      <c r="N54" s="451"/>
      <c r="O54" s="451"/>
      <c r="P54" s="451"/>
      <c r="Q54" s="459"/>
    </row>
    <row r="55" spans="1:30">
      <c r="A55" s="251">
        <v>26</v>
      </c>
      <c r="B55" s="252" t="s">
        <v>237</v>
      </c>
      <c r="C55" s="362" t="s">
        <v>420</v>
      </c>
      <c r="D55" s="60">
        <v>2</v>
      </c>
      <c r="E55" s="61">
        <v>2</v>
      </c>
      <c r="F55" s="61"/>
      <c r="G55" s="61"/>
      <c r="H55" s="39">
        <f>J55*25-D55*14-(SUM(E55:G55)*14)-2</f>
        <v>67</v>
      </c>
      <c r="I55" s="61" t="s">
        <v>54</v>
      </c>
      <c r="J55" s="80">
        <v>5</v>
      </c>
      <c r="K55" s="241"/>
      <c r="L55" s="242"/>
      <c r="M55" s="242"/>
      <c r="N55" s="242"/>
      <c r="O55" s="242"/>
      <c r="P55" s="242"/>
      <c r="Q55" s="243"/>
      <c r="U55" t="str">
        <f>IF(LEFT($C55,2)="DP",(SUM(D55:G55,K55:N55)*14),"")</f>
        <v/>
      </c>
    </row>
    <row r="56" spans="1:30" ht="13.8" thickBot="1">
      <c r="A56" s="376">
        <v>27</v>
      </c>
      <c r="B56" s="252" t="s">
        <v>238</v>
      </c>
      <c r="C56" s="363" t="s">
        <v>421</v>
      </c>
      <c r="D56" s="37"/>
      <c r="E56" s="42"/>
      <c r="F56" s="38"/>
      <c r="G56" s="38"/>
      <c r="H56" s="38"/>
      <c r="I56" s="39"/>
      <c r="J56" s="45"/>
      <c r="K56" s="37">
        <v>2</v>
      </c>
      <c r="L56" s="38">
        <v>2</v>
      </c>
      <c r="M56" s="38"/>
      <c r="N56" s="38"/>
      <c r="O56" s="76">
        <f>Q56*25-K56*14-(SUM(L56:N56)*14)-2</f>
        <v>67</v>
      </c>
      <c r="P56" s="39" t="s">
        <v>54</v>
      </c>
      <c r="Q56" s="256">
        <v>5</v>
      </c>
      <c r="U56" t="str">
        <f>IF(LEFT($C56,2)="DP",(SUM(D56:G56,K56:N56)*14),"")</f>
        <v/>
      </c>
    </row>
    <row r="57" spans="1:30">
      <c r="A57" s="542" t="s">
        <v>233</v>
      </c>
      <c r="B57" s="543"/>
      <c r="C57" s="543"/>
      <c r="D57" s="249">
        <f>SUM(D55:D56)</f>
        <v>2</v>
      </c>
      <c r="E57" s="250">
        <f>SUM(E55:E56)</f>
        <v>2</v>
      </c>
      <c r="F57" s="250"/>
      <c r="G57" s="250"/>
      <c r="H57" s="588">
        <f>SUM(H55:H56)</f>
        <v>67</v>
      </c>
      <c r="I57" s="548" t="s">
        <v>234</v>
      </c>
      <c r="J57" s="550">
        <f>SUM(J55:J56)</f>
        <v>5</v>
      </c>
      <c r="K57" s="249">
        <f>SUM(K55:K56)</f>
        <v>2</v>
      </c>
      <c r="L57" s="250">
        <f>SUM(L55:L56)</f>
        <v>2</v>
      </c>
      <c r="M57" s="250">
        <f>SUM(M55:M56)</f>
        <v>0</v>
      </c>
      <c r="N57" s="250"/>
      <c r="O57" s="588">
        <f>SUM(O56:O56)</f>
        <v>67</v>
      </c>
      <c r="P57" s="548" t="s">
        <v>234</v>
      </c>
      <c r="Q57" s="550">
        <f>SUM(Q55:Q56)</f>
        <v>5</v>
      </c>
      <c r="T57">
        <f>D58*14+K58*14</f>
        <v>112</v>
      </c>
      <c r="U57">
        <f>SUM(U55:U56)</f>
        <v>0</v>
      </c>
    </row>
    <row r="58" spans="1:30" ht="13.8" thickBot="1">
      <c r="A58" s="544"/>
      <c r="B58" s="545"/>
      <c r="C58" s="545"/>
      <c r="D58" s="585">
        <f>SUM(D57:G57)</f>
        <v>4</v>
      </c>
      <c r="E58" s="586"/>
      <c r="F58" s="586"/>
      <c r="G58" s="586"/>
      <c r="H58" s="589"/>
      <c r="I58" s="549"/>
      <c r="J58" s="551"/>
      <c r="K58" s="585">
        <f>SUM(K57:N57)</f>
        <v>4</v>
      </c>
      <c r="L58" s="586"/>
      <c r="M58" s="586"/>
      <c r="N58" s="586"/>
      <c r="O58" s="589"/>
      <c r="P58" s="549"/>
      <c r="Q58" s="551"/>
    </row>
    <row r="59" spans="1:30">
      <c r="A59" s="32"/>
      <c r="B59" s="494" t="s">
        <v>170</v>
      </c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</row>
    <row r="60" spans="1:30" ht="25.95" customHeight="1">
      <c r="A60" s="32"/>
      <c r="B60" s="587" t="s">
        <v>351</v>
      </c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</row>
    <row r="61" spans="1:30" ht="13.2" customHeight="1">
      <c r="A61" s="32"/>
      <c r="B61" s="70"/>
      <c r="C61" s="7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30" s="31" customFormat="1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15"/>
      <c r="T62"/>
      <c r="U62"/>
      <c r="V62"/>
      <c r="X62"/>
      <c r="Y62"/>
      <c r="Z62"/>
      <c r="AB62"/>
      <c r="AC62"/>
      <c r="AD62"/>
    </row>
    <row r="63" spans="1:30">
      <c r="A63" s="5"/>
      <c r="B63" s="5"/>
      <c r="C63" s="5"/>
      <c r="D63" s="5"/>
      <c r="E63" s="5"/>
      <c r="F63" s="5"/>
      <c r="G63" s="5"/>
      <c r="H63" s="5"/>
      <c r="I63" s="5"/>
      <c r="J63" s="72"/>
      <c r="K63" s="72"/>
      <c r="L63" s="73"/>
      <c r="M63" s="72"/>
      <c r="N63" s="72"/>
      <c r="O63" s="4"/>
      <c r="P63" s="4"/>
      <c r="Q63" s="4"/>
    </row>
    <row r="64" spans="1:30" s="62" customFormat="1"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75"/>
      <c r="T64"/>
      <c r="U64"/>
      <c r="V64"/>
      <c r="X64"/>
      <c r="Y64"/>
      <c r="Z64"/>
      <c r="AB64"/>
      <c r="AC64"/>
      <c r="AD64"/>
    </row>
    <row r="65" spans="1:30" s="62" customForma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T65"/>
      <c r="U65"/>
      <c r="V65"/>
      <c r="X65"/>
      <c r="Y65"/>
      <c r="Z65"/>
      <c r="AB65"/>
      <c r="AC65"/>
      <c r="AD65"/>
    </row>
    <row r="66" spans="1:30">
      <c r="A66" s="72"/>
      <c r="B66" s="72"/>
      <c r="C66" s="1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1:30" s="31" customFormat="1">
      <c r="A67" s="493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15"/>
      <c r="T67"/>
      <c r="U67"/>
      <c r="V67"/>
      <c r="X67"/>
      <c r="Y67"/>
      <c r="Z67"/>
      <c r="AB67"/>
      <c r="AC67"/>
      <c r="AD67"/>
    </row>
    <row r="68" spans="1:30">
      <c r="A68" s="5"/>
      <c r="B68" s="5"/>
      <c r="C68" s="5"/>
      <c r="D68" s="5"/>
      <c r="E68" s="5"/>
      <c r="F68" s="5"/>
      <c r="G68" s="5"/>
      <c r="H68" s="5"/>
      <c r="I68" s="5"/>
      <c r="J68" s="72"/>
      <c r="K68" s="72"/>
      <c r="L68" s="73"/>
      <c r="M68" s="72"/>
      <c r="N68" s="72"/>
      <c r="O68" s="4"/>
      <c r="P68" s="4"/>
      <c r="Q68" s="4"/>
    </row>
    <row r="69" spans="1:30" s="62" customFormat="1"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75"/>
      <c r="T69"/>
      <c r="U69"/>
      <c r="V69"/>
      <c r="X69"/>
      <c r="Y69"/>
      <c r="Z69"/>
      <c r="AB69"/>
      <c r="AC69"/>
      <c r="AD69"/>
    </row>
    <row r="70" spans="1:30" s="62" customForma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T70"/>
      <c r="U70"/>
      <c r="V70"/>
      <c r="X70"/>
      <c r="Y70"/>
      <c r="Z70"/>
      <c r="AB70"/>
      <c r="AC70"/>
      <c r="AD70"/>
    </row>
    <row r="71" spans="1:30">
      <c r="A71" s="72"/>
      <c r="B71" s="72"/>
      <c r="C71" s="1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</row>
    <row r="72" spans="1:30" s="31" customFormat="1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15"/>
      <c r="T72"/>
      <c r="U72"/>
      <c r="V72"/>
      <c r="X72"/>
      <c r="Y72"/>
      <c r="Z72"/>
      <c r="AB72"/>
      <c r="AC72"/>
      <c r="AD72"/>
    </row>
    <row r="73" spans="1:30">
      <c r="A73" s="5"/>
      <c r="B73" s="5"/>
      <c r="C73" s="5"/>
      <c r="D73" s="5"/>
      <c r="E73" s="5"/>
      <c r="F73" s="5"/>
      <c r="G73" s="5"/>
      <c r="H73" s="5"/>
      <c r="I73" s="5"/>
      <c r="J73" s="72"/>
      <c r="K73" s="72"/>
      <c r="L73" s="73"/>
      <c r="M73" s="72"/>
      <c r="N73" s="72"/>
      <c r="O73" s="4"/>
      <c r="P73" s="4"/>
      <c r="Q73" s="4"/>
    </row>
    <row r="74" spans="1:30" s="62" customFormat="1"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75"/>
      <c r="T74"/>
      <c r="U74"/>
      <c r="V74"/>
      <c r="X74"/>
      <c r="Y74"/>
      <c r="Z74"/>
      <c r="AB74"/>
      <c r="AC74"/>
      <c r="AD74"/>
    </row>
    <row r="75" spans="1:30">
      <c r="A75" s="72"/>
      <c r="B75" s="72"/>
      <c r="C75" s="1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X75" s="62"/>
      <c r="Y75" s="62"/>
      <c r="Z75" s="62"/>
      <c r="AB75" s="62"/>
      <c r="AC75" s="62"/>
      <c r="AD75" s="62"/>
    </row>
  </sheetData>
  <mergeCells count="171">
    <mergeCell ref="Q46:Q47"/>
    <mergeCell ref="Q44:Q45"/>
    <mergeCell ref="Q57:Q58"/>
    <mergeCell ref="D58:G58"/>
    <mergeCell ref="K58:N58"/>
    <mergeCell ref="B60:Q60"/>
    <mergeCell ref="B59:Q59"/>
    <mergeCell ref="A57:C58"/>
    <mergeCell ref="H57:H58"/>
    <mergeCell ref="I57:I58"/>
    <mergeCell ref="J57:J58"/>
    <mergeCell ref="O57:O58"/>
    <mergeCell ref="P57:P58"/>
    <mergeCell ref="Q53:Q54"/>
    <mergeCell ref="D52:J52"/>
    <mergeCell ref="K52:Q52"/>
    <mergeCell ref="D53:D54"/>
    <mergeCell ref="E53:E54"/>
    <mergeCell ref="F53:F54"/>
    <mergeCell ref="G53:G54"/>
    <mergeCell ref="H53:H54"/>
    <mergeCell ref="I53:I54"/>
    <mergeCell ref="J53:J54"/>
    <mergeCell ref="K53:K54"/>
    <mergeCell ref="B64:C64"/>
    <mergeCell ref="D64:P64"/>
    <mergeCell ref="L53:L54"/>
    <mergeCell ref="M53:M54"/>
    <mergeCell ref="N53:N54"/>
    <mergeCell ref="O53:O54"/>
    <mergeCell ref="P53:P54"/>
    <mergeCell ref="G44:G45"/>
    <mergeCell ref="H44:H45"/>
    <mergeCell ref="I44:I45"/>
    <mergeCell ref="D44:D45"/>
    <mergeCell ref="P44:P45"/>
    <mergeCell ref="J44:J45"/>
    <mergeCell ref="K44:K45"/>
    <mergeCell ref="L44:L45"/>
    <mergeCell ref="M44:M45"/>
    <mergeCell ref="E44:E45"/>
    <mergeCell ref="F44:F45"/>
    <mergeCell ref="D50:G50"/>
    <mergeCell ref="K50:N50"/>
    <mergeCell ref="D47:G47"/>
    <mergeCell ref="K47:N47"/>
    <mergeCell ref="H49:H50"/>
    <mergeCell ref="I49:I50"/>
    <mergeCell ref="C52:C54"/>
    <mergeCell ref="A46:C47"/>
    <mergeCell ref="H33:H34"/>
    <mergeCell ref="P46:P47"/>
    <mergeCell ref="H46:H47"/>
    <mergeCell ref="I46:I47"/>
    <mergeCell ref="J46:J47"/>
    <mergeCell ref="J49:J50"/>
    <mergeCell ref="D37:D41"/>
    <mergeCell ref="E37:E41"/>
    <mergeCell ref="F37:F41"/>
    <mergeCell ref="G37:G41"/>
    <mergeCell ref="H37:H41"/>
    <mergeCell ref="I37:I41"/>
    <mergeCell ref="K37:K41"/>
    <mergeCell ref="L37:L41"/>
    <mergeCell ref="L33:L34"/>
    <mergeCell ref="M33:M34"/>
    <mergeCell ref="Q33:Q34"/>
    <mergeCell ref="L35:L36"/>
    <mergeCell ref="Q35:Q36"/>
    <mergeCell ref="K42:K43"/>
    <mergeCell ref="L42:L43"/>
    <mergeCell ref="M37:M41"/>
    <mergeCell ref="N37:N41"/>
    <mergeCell ref="O37:O41"/>
    <mergeCell ref="P37:P41"/>
    <mergeCell ref="A2:C2"/>
    <mergeCell ref="A1:C1"/>
    <mergeCell ref="A3:Q3"/>
    <mergeCell ref="A6:M6"/>
    <mergeCell ref="A11:Q11"/>
    <mergeCell ref="A8:G8"/>
    <mergeCell ref="A9:G9"/>
    <mergeCell ref="A10:G10"/>
    <mergeCell ref="A12:A14"/>
    <mergeCell ref="B12:B14"/>
    <mergeCell ref="C12:C14"/>
    <mergeCell ref="D12:J12"/>
    <mergeCell ref="K12:Q12"/>
    <mergeCell ref="D13:D14"/>
    <mergeCell ref="E13:E14"/>
    <mergeCell ref="F13:F14"/>
    <mergeCell ref="G13:G14"/>
    <mergeCell ref="N13:N14"/>
    <mergeCell ref="H13:H14"/>
    <mergeCell ref="I13:I14"/>
    <mergeCell ref="J13:J14"/>
    <mergeCell ref="K13:K14"/>
    <mergeCell ref="P13:P14"/>
    <mergeCell ref="Q13:Q14"/>
    <mergeCell ref="L13:L14"/>
    <mergeCell ref="M13:M14"/>
    <mergeCell ref="Q29:Q30"/>
    <mergeCell ref="A72:C72"/>
    <mergeCell ref="D72:P72"/>
    <mergeCell ref="A32:A34"/>
    <mergeCell ref="B32:B34"/>
    <mergeCell ref="C32:C34"/>
    <mergeCell ref="D32:J32"/>
    <mergeCell ref="F33:F34"/>
    <mergeCell ref="D30:G30"/>
    <mergeCell ref="K30:N30"/>
    <mergeCell ref="J29:J30"/>
    <mergeCell ref="O29:O30"/>
    <mergeCell ref="P29:P30"/>
    <mergeCell ref="Q37:Q41"/>
    <mergeCell ref="O49:O50"/>
    <mergeCell ref="P49:P50"/>
    <mergeCell ref="Q49:Q50"/>
    <mergeCell ref="K32:Q32"/>
    <mergeCell ref="M42:M43"/>
    <mergeCell ref="P42:P43"/>
    <mergeCell ref="Q42:Q43"/>
    <mergeCell ref="K33:K34"/>
    <mergeCell ref="B74:C74"/>
    <mergeCell ref="D74:P74"/>
    <mergeCell ref="B69:C69"/>
    <mergeCell ref="D69:P69"/>
    <mergeCell ref="O33:O34"/>
    <mergeCell ref="M35:M36"/>
    <mergeCell ref="N35:N36"/>
    <mergeCell ref="O35:O36"/>
    <mergeCell ref="P35:P36"/>
    <mergeCell ref="P33:P34"/>
    <mergeCell ref="H35:H36"/>
    <mergeCell ref="I35:I36"/>
    <mergeCell ref="J35:J36"/>
    <mergeCell ref="K35:K36"/>
    <mergeCell ref="N33:N34"/>
    <mergeCell ref="I33:I34"/>
    <mergeCell ref="J33:J34"/>
    <mergeCell ref="J37:J41"/>
    <mergeCell ref="A67:C67"/>
    <mergeCell ref="D67:P67"/>
    <mergeCell ref="A62:C62"/>
    <mergeCell ref="D62:P62"/>
    <mergeCell ref="A52:A54"/>
    <mergeCell ref="B52:B54"/>
    <mergeCell ref="A5:G5"/>
    <mergeCell ref="J42:J43"/>
    <mergeCell ref="O46:O47"/>
    <mergeCell ref="F42:F43"/>
    <mergeCell ref="G42:G43"/>
    <mergeCell ref="O42:O43"/>
    <mergeCell ref="N42:N43"/>
    <mergeCell ref="N44:N45"/>
    <mergeCell ref="O44:O45"/>
    <mergeCell ref="G33:G34"/>
    <mergeCell ref="A29:C30"/>
    <mergeCell ref="H29:H30"/>
    <mergeCell ref="I29:I30"/>
    <mergeCell ref="H42:H43"/>
    <mergeCell ref="F35:F36"/>
    <mergeCell ref="D33:D34"/>
    <mergeCell ref="G35:G36"/>
    <mergeCell ref="E33:E34"/>
    <mergeCell ref="D35:D36"/>
    <mergeCell ref="E35:E36"/>
    <mergeCell ref="I42:I43"/>
    <mergeCell ref="D42:D43"/>
    <mergeCell ref="E42:E43"/>
    <mergeCell ref="O13:O14"/>
  </mergeCells>
  <phoneticPr fontId="12" type="noConversion"/>
  <pageMargins left="1.1399999999999999" right="0.39370078740157483" top="0.16" bottom="0.47244094488188981" header="0.35" footer="0.51181102362204722"/>
  <pageSetup paperSize="9" scale="87" orientation="portrait" r:id="rId1"/>
  <headerFooter alignWithMargins="0">
    <oddFooter>&amp;R3/7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2A0B-E2C9-4703-BBFB-50B94DA3099E}">
  <sheetPr>
    <pageSetUpPr fitToPage="1"/>
  </sheetPr>
  <dimension ref="A1:AP71"/>
  <sheetViews>
    <sheetView view="pageBreakPreview" topLeftCell="A10" zoomScale="115" zoomScaleNormal="100" zoomScaleSheetLayoutView="115" workbookViewId="0">
      <selection activeCell="H34" sqref="H34:H35"/>
    </sheetView>
  </sheetViews>
  <sheetFormatPr defaultRowHeight="13.2"/>
  <cols>
    <col min="1" max="1" width="3.33203125" style="72" customWidth="1"/>
    <col min="2" max="2" width="30.33203125" style="72" customWidth="1"/>
    <col min="3" max="3" width="13" style="72" customWidth="1"/>
    <col min="4" max="6" width="2.44140625" style="72" customWidth="1"/>
    <col min="7" max="7" width="2.33203125" style="72" customWidth="1"/>
    <col min="8" max="8" width="3.5546875" style="72" bestFit="1" customWidth="1"/>
    <col min="9" max="9" width="7.33203125" style="72" customWidth="1"/>
    <col min="10" max="10" width="5.6640625" style="72" customWidth="1"/>
    <col min="11" max="14" width="2.6640625" style="72" customWidth="1"/>
    <col min="15" max="15" width="4.5546875" style="72" customWidth="1"/>
    <col min="16" max="16" width="7.33203125" style="72" customWidth="1"/>
    <col min="17" max="17" width="6.44140625" style="72" customWidth="1"/>
    <col min="18" max="18" width="4.109375" customWidth="1"/>
    <col min="19" max="20" width="4" customWidth="1"/>
    <col min="21" max="21" width="5.33203125" customWidth="1"/>
    <col min="22" max="22" width="3.33203125" customWidth="1"/>
    <col min="23" max="24" width="4.6640625" customWidth="1"/>
    <col min="25" max="25" width="3.33203125" customWidth="1"/>
  </cols>
  <sheetData>
    <row r="1" spans="1:42">
      <c r="A1" s="447" t="s">
        <v>17</v>
      </c>
      <c r="B1" s="447"/>
      <c r="C1" s="447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42">
      <c r="A2" s="447" t="s">
        <v>46</v>
      </c>
      <c r="B2" s="447"/>
      <c r="C2" s="447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42" ht="25.95" customHeight="1">
      <c r="A3" s="454" t="s">
        <v>16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42">
      <c r="A4" s="31"/>
      <c r="B4" s="3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2">
      <c r="A5" s="500" t="s">
        <v>47</v>
      </c>
      <c r="B5" s="500"/>
      <c r="C5" s="500"/>
      <c r="D5" s="500"/>
      <c r="E5" s="500"/>
      <c r="F5" s="500"/>
      <c r="G5" s="500"/>
      <c r="H5" s="285"/>
      <c r="I5" s="285"/>
      <c r="J5" s="285"/>
      <c r="K5" s="285"/>
      <c r="L5" s="285"/>
      <c r="M5" s="285"/>
      <c r="N5" s="4"/>
      <c r="O5" s="4"/>
      <c r="P5" s="4"/>
      <c r="Q5" s="4"/>
    </row>
    <row r="6" spans="1:42">
      <c r="A6" s="500" t="s">
        <v>293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15"/>
      <c r="O6" s="15"/>
      <c r="P6" s="15"/>
      <c r="Q6" s="15"/>
    </row>
    <row r="7" spans="1:42">
      <c r="A7" s="286" t="s">
        <v>294</v>
      </c>
      <c r="B7" s="285"/>
      <c r="C7" s="73"/>
      <c r="D7" s="285"/>
      <c r="E7" s="285"/>
      <c r="F7" s="285"/>
      <c r="G7" s="285"/>
      <c r="H7" s="287"/>
      <c r="I7" s="287"/>
      <c r="J7" s="73"/>
      <c r="K7" s="73"/>
      <c r="L7" s="73"/>
      <c r="M7" s="287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"/>
      <c r="AD7" s="9"/>
      <c r="AE7" s="9"/>
      <c r="AF7" s="9"/>
      <c r="AG7" s="9"/>
      <c r="AH7" s="9"/>
      <c r="AI7" s="9"/>
      <c r="AJ7" s="9"/>
      <c r="AK7" s="9"/>
      <c r="AL7" s="9"/>
      <c r="AM7" s="6"/>
      <c r="AN7" s="6"/>
      <c r="AO7" s="5"/>
      <c r="AP7" s="5"/>
    </row>
    <row r="8" spans="1:42">
      <c r="A8" s="596" t="s">
        <v>48</v>
      </c>
      <c r="B8" s="596"/>
      <c r="C8" s="596"/>
      <c r="D8" s="596"/>
      <c r="E8" s="596"/>
      <c r="F8" s="596"/>
      <c r="G8" s="596"/>
      <c r="H8" s="73"/>
      <c r="I8" s="73"/>
      <c r="J8" s="73"/>
      <c r="K8" s="7"/>
      <c r="L8" s="7"/>
      <c r="M8" s="7"/>
      <c r="N8" s="33"/>
      <c r="O8" s="33"/>
      <c r="P8" s="33"/>
      <c r="Q8" s="33"/>
    </row>
    <row r="9" spans="1:42">
      <c r="A9" s="596" t="s">
        <v>49</v>
      </c>
      <c r="B9" s="596"/>
      <c r="C9" s="596"/>
      <c r="D9" s="596"/>
      <c r="E9" s="596"/>
      <c r="F9" s="596"/>
      <c r="G9" s="596"/>
      <c r="H9" s="288"/>
      <c r="I9" s="288"/>
      <c r="J9" s="288"/>
      <c r="K9" s="288"/>
      <c r="L9" s="288"/>
      <c r="M9" s="288"/>
      <c r="N9" s="13"/>
      <c r="O9" s="13"/>
      <c r="P9" s="13"/>
      <c r="Q9" s="13"/>
    </row>
    <row r="10" spans="1:42">
      <c r="A10" s="500" t="s">
        <v>348</v>
      </c>
      <c r="B10" s="500"/>
      <c r="C10" s="500"/>
      <c r="D10" s="500"/>
      <c r="E10" s="500"/>
      <c r="F10" s="500"/>
      <c r="G10" s="500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42" ht="28.2" customHeight="1" thickBot="1">
      <c r="A11" s="456" t="s">
        <v>45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</row>
    <row r="12" spans="1:42" ht="13.5" customHeight="1">
      <c r="A12" s="460" t="s">
        <v>11</v>
      </c>
      <c r="B12" s="513" t="s">
        <v>6</v>
      </c>
      <c r="C12" s="460" t="s">
        <v>50</v>
      </c>
      <c r="D12" s="537" t="s">
        <v>77</v>
      </c>
      <c r="E12" s="535"/>
      <c r="F12" s="535"/>
      <c r="G12" s="535"/>
      <c r="H12" s="535"/>
      <c r="I12" s="535"/>
      <c r="J12" s="536"/>
      <c r="K12" s="537" t="s">
        <v>78</v>
      </c>
      <c r="L12" s="535"/>
      <c r="M12" s="535"/>
      <c r="N12" s="535"/>
      <c r="O12" s="535"/>
      <c r="P12" s="535"/>
      <c r="Q12" s="536"/>
    </row>
    <row r="13" spans="1:42" ht="12.75" customHeight="1">
      <c r="A13" s="461"/>
      <c r="B13" s="514"/>
      <c r="C13" s="461"/>
      <c r="D13" s="448" t="s">
        <v>7</v>
      </c>
      <c r="E13" s="450" t="s">
        <v>8</v>
      </c>
      <c r="F13" s="450" t="s">
        <v>9</v>
      </c>
      <c r="G13" s="450" t="s">
        <v>10</v>
      </c>
      <c r="H13" s="450" t="s">
        <v>26</v>
      </c>
      <c r="I13" s="450" t="s">
        <v>12</v>
      </c>
      <c r="J13" s="458" t="s">
        <v>13</v>
      </c>
      <c r="K13" s="448" t="s">
        <v>7</v>
      </c>
      <c r="L13" s="450" t="s">
        <v>8</v>
      </c>
      <c r="M13" s="450" t="s">
        <v>9</v>
      </c>
      <c r="N13" s="450" t="s">
        <v>10</v>
      </c>
      <c r="O13" s="450" t="s">
        <v>26</v>
      </c>
      <c r="P13" s="450" t="s">
        <v>12</v>
      </c>
      <c r="Q13" s="458" t="s">
        <v>13</v>
      </c>
      <c r="Z13" s="212" t="s">
        <v>153</v>
      </c>
      <c r="AB13" s="212" t="s">
        <v>154</v>
      </c>
      <c r="AE13" s="212" t="s">
        <v>155</v>
      </c>
    </row>
    <row r="14" spans="1:42" ht="13.8" thickBot="1">
      <c r="A14" s="462"/>
      <c r="B14" s="515"/>
      <c r="C14" s="572"/>
      <c r="D14" s="449"/>
      <c r="E14" s="451"/>
      <c r="F14" s="451"/>
      <c r="G14" s="451"/>
      <c r="H14" s="451"/>
      <c r="I14" s="451"/>
      <c r="J14" s="459"/>
      <c r="K14" s="541"/>
      <c r="L14" s="480"/>
      <c r="M14" s="480"/>
      <c r="N14" s="480"/>
      <c r="O14" s="480"/>
      <c r="P14" s="480"/>
      <c r="Q14" s="555"/>
      <c r="S14" s="141" t="s">
        <v>153</v>
      </c>
      <c r="T14" s="32" t="s">
        <v>154</v>
      </c>
      <c r="U14" s="32" t="s">
        <v>155</v>
      </c>
      <c r="V14" s="32"/>
      <c r="W14" s="32" t="s">
        <v>156</v>
      </c>
      <c r="X14" s="32" t="s">
        <v>157</v>
      </c>
      <c r="Z14" s="240" t="s">
        <v>7</v>
      </c>
      <c r="AA14" s="136" t="s">
        <v>218</v>
      </c>
      <c r="AB14" s="240" t="s">
        <v>7</v>
      </c>
      <c r="AC14" s="136" t="s">
        <v>218</v>
      </c>
      <c r="AD14" s="35"/>
      <c r="AE14" s="240" t="s">
        <v>7</v>
      </c>
      <c r="AF14" s="136" t="s">
        <v>218</v>
      </c>
    </row>
    <row r="15" spans="1:42">
      <c r="A15" s="257">
        <v>1</v>
      </c>
      <c r="B15" s="373" t="s">
        <v>209</v>
      </c>
      <c r="C15" s="345" t="s">
        <v>260</v>
      </c>
      <c r="D15" s="279">
        <v>2</v>
      </c>
      <c r="E15" s="280"/>
      <c r="F15" s="280">
        <v>2</v>
      </c>
      <c r="G15" s="314"/>
      <c r="H15" s="138">
        <f>J15*25-D15*14-(SUM(E15:G15)*14)</f>
        <v>69</v>
      </c>
      <c r="I15" s="280" t="s">
        <v>54</v>
      </c>
      <c r="J15" s="364">
        <v>5</v>
      </c>
      <c r="K15" s="384"/>
      <c r="L15" s="305"/>
      <c r="M15" s="305"/>
      <c r="N15" s="305"/>
      <c r="O15" s="305"/>
      <c r="P15" s="302"/>
      <c r="Q15" s="302"/>
      <c r="S15">
        <f t="shared" ref="S15:S23" si="0">IF(LEFT($C15,2)="DF",(SUM(D15:G15,K15:N15)*14),"")</f>
        <v>56</v>
      </c>
      <c r="T15" t="str">
        <f>IF(LEFT($C15,2)="DS",(SUM(D15:G15,K15:N15)*14),"")</f>
        <v/>
      </c>
      <c r="U15" t="str">
        <f>IF(LEFT($C15,2)="DC",(SUM(D15:G15,K15:N15)*14),"")</f>
        <v/>
      </c>
      <c r="V15" s="2"/>
      <c r="W15">
        <f>SUM(S15:V15)</f>
        <v>56</v>
      </c>
      <c r="X15" s="32"/>
      <c r="Z15">
        <f>D15*14</f>
        <v>28</v>
      </c>
      <c r="AA15">
        <f>F15*14</f>
        <v>28</v>
      </c>
    </row>
    <row r="16" spans="1:42">
      <c r="A16" s="255">
        <v>2</v>
      </c>
      <c r="B16" s="368" t="s">
        <v>83</v>
      </c>
      <c r="C16" s="255" t="s">
        <v>191</v>
      </c>
      <c r="D16" s="43">
        <v>2</v>
      </c>
      <c r="E16" s="44"/>
      <c r="F16" s="360">
        <v>1</v>
      </c>
      <c r="G16" s="44"/>
      <c r="H16" s="39">
        <f>J16*25-D16*14-(SUM(E16:G16)*14)</f>
        <v>58</v>
      </c>
      <c r="I16" s="44" t="s">
        <v>54</v>
      </c>
      <c r="J16" s="45">
        <v>4</v>
      </c>
      <c r="K16" s="44"/>
      <c r="L16" s="39"/>
      <c r="M16" s="39"/>
      <c r="N16" s="39"/>
      <c r="O16" s="38"/>
      <c r="P16" s="38"/>
      <c r="Q16" s="38"/>
      <c r="S16" t="str">
        <f t="shared" si="0"/>
        <v/>
      </c>
      <c r="T16">
        <f>IF(LEFT($C16,2)="DS",(SUM(D16:G16,K16:N16)*14),"")</f>
        <v>42</v>
      </c>
      <c r="U16" t="str">
        <f t="shared" ref="U16:U20" si="1">IF(LEFT($C16,2)="DC",(SUM(D16:G16,K16:N16)*14),"")</f>
        <v/>
      </c>
      <c r="V16" s="2"/>
      <c r="W16">
        <f t="shared" ref="W16:W26" si="2">SUM(S16:V16)</f>
        <v>42</v>
      </c>
      <c r="AB16">
        <f>D16*14</f>
        <v>28</v>
      </c>
      <c r="AC16">
        <f>F16*14</f>
        <v>14</v>
      </c>
    </row>
    <row r="17" spans="1:38">
      <c r="A17" s="255">
        <v>3</v>
      </c>
      <c r="B17" s="370" t="s">
        <v>152</v>
      </c>
      <c r="C17" s="255" t="s">
        <v>261</v>
      </c>
      <c r="D17" s="60">
        <v>2</v>
      </c>
      <c r="E17" s="46"/>
      <c r="F17" s="46">
        <v>2</v>
      </c>
      <c r="G17" s="47"/>
      <c r="H17" s="39">
        <f>J17*25-D17*14-(SUM(E17:G17)*14)</f>
        <v>44</v>
      </c>
      <c r="I17" s="46" t="s">
        <v>54</v>
      </c>
      <c r="J17" s="80">
        <v>4</v>
      </c>
      <c r="K17" s="44"/>
      <c r="L17" s="39"/>
      <c r="M17" s="39"/>
      <c r="N17" s="39"/>
      <c r="O17" s="38"/>
      <c r="P17" s="38"/>
      <c r="Q17" s="38"/>
      <c r="S17" t="str">
        <f t="shared" si="0"/>
        <v/>
      </c>
      <c r="T17">
        <f>IF(LEFT($C17,2)="DS",(SUM(D17:G17,K17:N17)*14),"")</f>
        <v>56</v>
      </c>
      <c r="U17" t="str">
        <f t="shared" si="1"/>
        <v/>
      </c>
      <c r="V17" s="2"/>
      <c r="W17">
        <f t="shared" si="2"/>
        <v>56</v>
      </c>
      <c r="AB17">
        <f>D17*14</f>
        <v>28</v>
      </c>
      <c r="AC17">
        <f>F17*14</f>
        <v>28</v>
      </c>
    </row>
    <row r="18" spans="1:38" ht="23.25" customHeight="1">
      <c r="A18" s="255">
        <v>4</v>
      </c>
      <c r="B18" s="368" t="s">
        <v>182</v>
      </c>
      <c r="C18" s="255" t="s">
        <v>262</v>
      </c>
      <c r="D18" s="429">
        <v>1</v>
      </c>
      <c r="E18" s="218">
        <v>2</v>
      </c>
      <c r="F18" s="46"/>
      <c r="G18" s="47"/>
      <c r="H18" s="39">
        <f t="shared" ref="H18:H21" si="3">J18*25-D18*14-(SUM(E18:G18)*14)</f>
        <v>33</v>
      </c>
      <c r="I18" s="46" t="s">
        <v>394</v>
      </c>
      <c r="J18" s="80">
        <v>3</v>
      </c>
      <c r="K18" s="42"/>
      <c r="L18" s="38"/>
      <c r="M18" s="38"/>
      <c r="N18" s="39"/>
      <c r="O18" s="38"/>
      <c r="P18" s="38"/>
      <c r="Q18" s="38"/>
      <c r="S18">
        <f>IF(LEFT($C18,2)="DF",(SUM(D18:G18,K18:N18)*14),"")</f>
        <v>42</v>
      </c>
      <c r="T18" t="str">
        <f>IF(LEFT($C18,2)="DS",(SUM(D18:G18,K18:N18)*14),"")</f>
        <v/>
      </c>
      <c r="U18" t="str">
        <f t="shared" si="1"/>
        <v/>
      </c>
      <c r="V18" s="2"/>
      <c r="W18">
        <f>SUM(S18:V18)</f>
        <v>42</v>
      </c>
      <c r="Z18">
        <f>D18*14</f>
        <v>14</v>
      </c>
      <c r="AA18">
        <f>E18*14</f>
        <v>28</v>
      </c>
    </row>
    <row r="19" spans="1:38">
      <c r="A19" s="255">
        <v>5</v>
      </c>
      <c r="B19" s="427" t="s">
        <v>398</v>
      </c>
      <c r="C19" s="415" t="s">
        <v>399</v>
      </c>
      <c r="D19" s="418">
        <v>2</v>
      </c>
      <c r="E19" s="419"/>
      <c r="F19" s="420">
        <v>1</v>
      </c>
      <c r="G19" s="40"/>
      <c r="H19" s="39">
        <f t="shared" si="3"/>
        <v>33</v>
      </c>
      <c r="I19" s="38" t="s">
        <v>394</v>
      </c>
      <c r="J19" s="36">
        <v>3</v>
      </c>
      <c r="K19" s="42"/>
      <c r="L19" s="38"/>
      <c r="M19" s="38"/>
      <c r="N19" s="39"/>
      <c r="O19" s="38"/>
      <c r="P19" s="38"/>
      <c r="Q19" s="38"/>
      <c r="S19">
        <f>IF(LEFT($C19,2)="DF",(SUM(D19:G19,K19:N19)*14),"")</f>
        <v>42</v>
      </c>
      <c r="T19" t="str">
        <f>IF(LEFT($C19,2)="DS",(SUM(D19:G19,K19:N19)*14),"")</f>
        <v/>
      </c>
      <c r="U19" t="str">
        <f t="shared" si="1"/>
        <v/>
      </c>
      <c r="V19" s="2"/>
      <c r="W19">
        <f>SUM(S19:V19)</f>
        <v>42</v>
      </c>
      <c r="AB19">
        <f>D19*14</f>
        <v>28</v>
      </c>
      <c r="AC19">
        <f>F19*14</f>
        <v>14</v>
      </c>
    </row>
    <row r="20" spans="1:38" s="11" customFormat="1">
      <c r="A20" s="255">
        <v>6</v>
      </c>
      <c r="B20" s="399" t="s">
        <v>80</v>
      </c>
      <c r="C20" s="255" t="s">
        <v>438</v>
      </c>
      <c r="D20" s="37">
        <v>1</v>
      </c>
      <c r="E20" s="38">
        <v>2</v>
      </c>
      <c r="F20" s="38"/>
      <c r="G20" s="39"/>
      <c r="H20" s="39">
        <f t="shared" si="3"/>
        <v>58</v>
      </c>
      <c r="I20" s="38" t="s">
        <v>54</v>
      </c>
      <c r="J20" s="36">
        <v>4</v>
      </c>
      <c r="K20" s="42"/>
      <c r="L20" s="38"/>
      <c r="M20" s="38"/>
      <c r="N20" s="39"/>
      <c r="O20" s="39"/>
      <c r="P20" s="46"/>
      <c r="Q20" s="80"/>
      <c r="S20">
        <f>IF(LEFT($C20,2)="DF",(SUM(D20:G20,K20:N20)*14),"")</f>
        <v>42</v>
      </c>
      <c r="T20" t="str">
        <f>IF(LEFT($C20,2)="DS",(SUM(K20:N20)*12),"")</f>
        <v/>
      </c>
      <c r="U20" t="str">
        <f t="shared" si="1"/>
        <v/>
      </c>
      <c r="V20" s="2"/>
      <c r="W20">
        <f>SUM(S20:V20)</f>
        <v>42</v>
      </c>
      <c r="X20"/>
      <c r="Z20">
        <f>K25*14</f>
        <v>28</v>
      </c>
      <c r="AA20">
        <f>M25*14</f>
        <v>28</v>
      </c>
      <c r="AD20" s="210"/>
      <c r="AE20" s="210"/>
      <c r="AF20" s="210"/>
      <c r="AG20"/>
    </row>
    <row r="21" spans="1:38" s="11" customFormat="1">
      <c r="A21" s="255">
        <v>7</v>
      </c>
      <c r="B21" s="430" t="s">
        <v>437</v>
      </c>
      <c r="C21" s="415" t="s">
        <v>449</v>
      </c>
      <c r="D21" s="410">
        <v>1</v>
      </c>
      <c r="E21" s="351">
        <v>1</v>
      </c>
      <c r="F21" s="38"/>
      <c r="G21" s="39"/>
      <c r="H21" s="39">
        <f t="shared" si="3"/>
        <v>22</v>
      </c>
      <c r="I21" s="38" t="s">
        <v>394</v>
      </c>
      <c r="J21" s="36">
        <v>2</v>
      </c>
      <c r="K21" s="42"/>
      <c r="L21" s="38"/>
      <c r="M21" s="38"/>
      <c r="N21" s="39"/>
      <c r="O21" s="39"/>
      <c r="P21" s="46"/>
      <c r="Q21" s="80"/>
      <c r="S21"/>
      <c r="T21" t="str">
        <f>IF(LEFT($C21,2)="DS",(SUM(K21:N21)*12),"")</f>
        <v/>
      </c>
      <c r="U21">
        <f>IF(LEFT($C21,2)="DC",(SUM(D21:G21,K21:N21)*14),"")</f>
        <v>28</v>
      </c>
      <c r="V21" s="2"/>
      <c r="W21">
        <f>SUM(S21:V21)</f>
        <v>28</v>
      </c>
      <c r="X21"/>
      <c r="Z21"/>
      <c r="AA21"/>
      <c r="AD21" s="210"/>
      <c r="AE21" s="210"/>
      <c r="AF21" s="210"/>
      <c r="AG21"/>
    </row>
    <row r="22" spans="1:38">
      <c r="A22" s="255">
        <v>8</v>
      </c>
      <c r="B22" s="369" t="s">
        <v>81</v>
      </c>
      <c r="C22" s="415" t="s">
        <v>426</v>
      </c>
      <c r="D22" s="386"/>
      <c r="E22" s="359"/>
      <c r="F22" s="359"/>
      <c r="G22" s="359"/>
      <c r="H22" s="359"/>
      <c r="I22" s="359"/>
      <c r="J22" s="387"/>
      <c r="K22" s="42">
        <v>1</v>
      </c>
      <c r="L22" s="38">
        <v>1</v>
      </c>
      <c r="M22" s="38"/>
      <c r="N22" s="39"/>
      <c r="O22" s="39">
        <f>Q22*25-K22*14-(SUM(L22:N22)*14)</f>
        <v>47</v>
      </c>
      <c r="P22" s="42" t="s">
        <v>394</v>
      </c>
      <c r="Q22" s="36">
        <v>3</v>
      </c>
      <c r="S22" t="str">
        <f>IF(LEFT($C22,2)="DF",(SUM(#REF!,K22:N22)*14),"")</f>
        <v/>
      </c>
      <c r="T22">
        <f>IF(LEFT($C22,2)="DS",(SUM(D22:G22,K22:N22)*14),"")</f>
        <v>28</v>
      </c>
      <c r="U22" t="str">
        <f>IF(LEFT($C22,2)="DC",(SUM(#REF!,K22:N22)*14),"")</f>
        <v/>
      </c>
      <c r="V22" s="2"/>
      <c r="W22">
        <f t="shared" si="2"/>
        <v>28</v>
      </c>
      <c r="AB22">
        <f>K23*14</f>
        <v>28</v>
      </c>
      <c r="AC22">
        <f>M23*14</f>
        <v>28</v>
      </c>
    </row>
    <row r="23" spans="1:38">
      <c r="A23" s="255">
        <v>9</v>
      </c>
      <c r="B23" s="369" t="s">
        <v>79</v>
      </c>
      <c r="C23" s="255" t="s">
        <v>211</v>
      </c>
      <c r="D23" s="60"/>
      <c r="E23" s="46"/>
      <c r="F23" s="46"/>
      <c r="G23" s="47"/>
      <c r="H23" s="46"/>
      <c r="I23" s="46"/>
      <c r="J23" s="80"/>
      <c r="K23" s="42">
        <v>2</v>
      </c>
      <c r="L23" s="38"/>
      <c r="M23" s="38">
        <v>2</v>
      </c>
      <c r="N23" s="38"/>
      <c r="O23" s="39">
        <f t="shared" ref="O23:O26" si="4">Q23*25-K23*14-(SUM(L23:N23)*14)</f>
        <v>44</v>
      </c>
      <c r="P23" s="42" t="s">
        <v>54</v>
      </c>
      <c r="Q23" s="36">
        <v>4</v>
      </c>
      <c r="S23" t="str">
        <f t="shared" si="0"/>
        <v/>
      </c>
      <c r="T23">
        <f t="shared" ref="T23:T27" si="5">IF(LEFT($C23,2)="DS",(SUM(D23:G23,K23:N23)*14),"")</f>
        <v>56</v>
      </c>
      <c r="U23" t="str">
        <f>IF(LEFT($C23,2)="DC",(SUM(D23:G23,K23:N23)*14),"")</f>
        <v/>
      </c>
      <c r="V23" s="2"/>
      <c r="W23">
        <f t="shared" si="2"/>
        <v>56</v>
      </c>
      <c r="AB23">
        <f>K20*14</f>
        <v>0</v>
      </c>
      <c r="AC23">
        <f>L20*14</f>
        <v>0</v>
      </c>
      <c r="AG23" s="11"/>
    </row>
    <row r="24" spans="1:38">
      <c r="A24" s="255">
        <v>10</v>
      </c>
      <c r="B24" s="369" t="s">
        <v>196</v>
      </c>
      <c r="C24" s="415" t="s">
        <v>100</v>
      </c>
      <c r="D24" s="202"/>
      <c r="E24" s="239"/>
      <c r="F24" s="203"/>
      <c r="G24" s="40"/>
      <c r="H24" s="149"/>
      <c r="I24" s="38"/>
      <c r="J24" s="36"/>
      <c r="K24" s="203">
        <v>1</v>
      </c>
      <c r="L24" s="239"/>
      <c r="M24" s="203">
        <v>2</v>
      </c>
      <c r="N24" s="40"/>
      <c r="O24" s="39">
        <f t="shared" si="4"/>
        <v>58</v>
      </c>
      <c r="P24" s="38" t="s">
        <v>54</v>
      </c>
      <c r="Q24" s="38">
        <v>4</v>
      </c>
      <c r="S24" t="str">
        <f t="shared" ref="S24" si="6">IF(LEFT($C24,2)="DF",(SUM(D24:G24,K24:N24)*14),"")</f>
        <v/>
      </c>
      <c r="T24">
        <f>IF(LEFT($C24,2)="DS",(SUM(D24:G24,K24:N24)*14),"")</f>
        <v>42</v>
      </c>
      <c r="U24" t="str">
        <f>IF(LEFT($C24,2)="DC",(SUM(D24:G24,K24:N24)*14),"")</f>
        <v/>
      </c>
      <c r="V24" s="2"/>
      <c r="W24">
        <f>SUM(S24:V24)</f>
        <v>42</v>
      </c>
      <c r="AB24">
        <f>D24*14</f>
        <v>0</v>
      </c>
      <c r="AC24">
        <f>F24*14</f>
        <v>0</v>
      </c>
      <c r="AL24" s="440"/>
    </row>
    <row r="25" spans="1:38" ht="21.6">
      <c r="A25" s="255">
        <v>11</v>
      </c>
      <c r="B25" s="368" t="s">
        <v>199</v>
      </c>
      <c r="C25" s="255" t="s">
        <v>266</v>
      </c>
      <c r="D25" s="43"/>
      <c r="E25" s="44"/>
      <c r="F25" s="39"/>
      <c r="G25" s="39"/>
      <c r="H25" s="39"/>
      <c r="I25" s="39"/>
      <c r="J25" s="45"/>
      <c r="K25" s="356">
        <v>2</v>
      </c>
      <c r="L25" s="38"/>
      <c r="M25" s="38">
        <v>2</v>
      </c>
      <c r="N25" s="38"/>
      <c r="O25" s="39">
        <f t="shared" si="4"/>
        <v>44</v>
      </c>
      <c r="P25" s="42" t="s">
        <v>54</v>
      </c>
      <c r="Q25" s="36">
        <v>4</v>
      </c>
      <c r="S25" t="str">
        <f>IF(LEFT($C25,2)="DF",(SUM(D25:G25,K25:N25)*14),"")</f>
        <v/>
      </c>
      <c r="T25">
        <f>IF(LEFT($C25,2)="DS",(SUM(D25:G25,K25:N25)*14),"")</f>
        <v>56</v>
      </c>
      <c r="U25" t="str">
        <f t="shared" ref="U25:U27" si="7">IF(LEFT($C25,2)="DC",(SUM(D25:G25,K25:N25)*14),"")</f>
        <v/>
      </c>
      <c r="V25" s="2"/>
      <c r="W25">
        <f t="shared" si="2"/>
        <v>56</v>
      </c>
      <c r="AB25">
        <f t="shared" ref="AB25:AB27" si="8">K26*14</f>
        <v>14</v>
      </c>
      <c r="AC25">
        <f>M26*14</f>
        <v>28</v>
      </c>
      <c r="AG25" s="210"/>
    </row>
    <row r="26" spans="1:38">
      <c r="A26" s="255">
        <v>12</v>
      </c>
      <c r="B26" s="441" t="s">
        <v>82</v>
      </c>
      <c r="C26" s="255" t="s">
        <v>267</v>
      </c>
      <c r="D26" s="43"/>
      <c r="E26" s="44"/>
      <c r="F26" s="39"/>
      <c r="G26" s="39"/>
      <c r="H26" s="39"/>
      <c r="I26" s="39"/>
      <c r="J26" s="45"/>
      <c r="K26" s="356">
        <v>1</v>
      </c>
      <c r="L26" s="351"/>
      <c r="M26" s="351">
        <v>2</v>
      </c>
      <c r="N26" s="39"/>
      <c r="O26" s="39">
        <f t="shared" si="4"/>
        <v>58</v>
      </c>
      <c r="P26" s="42" t="s">
        <v>54</v>
      </c>
      <c r="Q26" s="36">
        <v>4</v>
      </c>
      <c r="S26" t="str">
        <f>IF(LEFT($C26,2)="DF",(SUM(D26:G26,K26:N26)*14),"")</f>
        <v/>
      </c>
      <c r="T26">
        <f>IF(LEFT($C26,2)="DS",(SUM(D26:G26,K26:N26)*14),"")</f>
        <v>42</v>
      </c>
      <c r="U26" t="str">
        <f t="shared" si="7"/>
        <v/>
      </c>
      <c r="V26" s="2"/>
      <c r="W26">
        <f t="shared" si="2"/>
        <v>42</v>
      </c>
      <c r="AC26">
        <f>M27*14</f>
        <v>56</v>
      </c>
    </row>
    <row r="27" spans="1:38" ht="13.8" thickBot="1">
      <c r="A27" s="253">
        <v>13</v>
      </c>
      <c r="B27" s="428" t="s">
        <v>172</v>
      </c>
      <c r="C27" s="376" t="s">
        <v>439</v>
      </c>
      <c r="D27" s="222"/>
      <c r="E27" s="127"/>
      <c r="F27" s="127"/>
      <c r="G27" s="125"/>
      <c r="H27" s="127"/>
      <c r="I27" s="127"/>
      <c r="J27" s="123"/>
      <c r="K27" s="385"/>
      <c r="L27" s="335"/>
      <c r="M27" s="338">
        <v>4</v>
      </c>
      <c r="N27" s="312"/>
      <c r="O27" s="312">
        <f>Q27*25-K27*14-(SUM(L27:N27)*14)</f>
        <v>44</v>
      </c>
      <c r="P27" s="127" t="s">
        <v>394</v>
      </c>
      <c r="Q27" s="123">
        <v>4</v>
      </c>
      <c r="S27" t="str">
        <f>IF(LEFT($C27,2)="DF",(SUM(D27:G27,K27:N27)*14),"")</f>
        <v/>
      </c>
      <c r="T27">
        <f t="shared" si="5"/>
        <v>56</v>
      </c>
      <c r="U27" t="str">
        <f t="shared" si="7"/>
        <v/>
      </c>
      <c r="V27" s="2"/>
      <c r="W27">
        <v>56</v>
      </c>
      <c r="AB27">
        <f t="shared" si="8"/>
        <v>98</v>
      </c>
      <c r="AC27">
        <f>M28*14</f>
        <v>168</v>
      </c>
    </row>
    <row r="28" spans="1:38">
      <c r="A28" s="473" t="s">
        <v>18</v>
      </c>
      <c r="B28" s="474"/>
      <c r="C28" s="557"/>
      <c r="D28" s="60">
        <f>SUM(D15:D26)</f>
        <v>11</v>
      </c>
      <c r="E28" s="46">
        <f>SUM(E15:E26)</f>
        <v>5</v>
      </c>
      <c r="F28" s="46">
        <f>SUM(F15:F26)</f>
        <v>6</v>
      </c>
      <c r="G28" s="48"/>
      <c r="H28" s="530">
        <f>SUM(H15:H26)</f>
        <v>317</v>
      </c>
      <c r="I28" s="480" t="s">
        <v>402</v>
      </c>
      <c r="J28" s="571">
        <f>SUM(J15:J27)</f>
        <v>25</v>
      </c>
      <c r="K28" s="60">
        <f>SUM(K16:K27)</f>
        <v>7</v>
      </c>
      <c r="L28" s="46">
        <f>SUM(L16:L26)</f>
        <v>1</v>
      </c>
      <c r="M28" s="61">
        <f>SUM(M16:M27)</f>
        <v>12</v>
      </c>
      <c r="N28" s="48"/>
      <c r="O28" s="530">
        <f>SUM(O16:O27)</f>
        <v>295</v>
      </c>
      <c r="P28" s="480" t="s">
        <v>432</v>
      </c>
      <c r="Q28" s="499">
        <f>SUM(Q16:Q27)</f>
        <v>23</v>
      </c>
      <c r="S28" t="str">
        <f>IF(LEFT($C28,2)="DF",(SUM(K28:N28)*14),"")</f>
        <v/>
      </c>
      <c r="T28" t="str">
        <f>IF(LEFT($C28,2)="DS",(SUM(K28:N28)*14),"")</f>
        <v/>
      </c>
      <c r="U28" t="str">
        <f>IF(LEFT($C28,2)="DC",(SUM(K28:N28)*14),"")</f>
        <v/>
      </c>
      <c r="V28" s="2"/>
    </row>
    <row r="29" spans="1:38" ht="13.8" thickBot="1">
      <c r="A29" s="475"/>
      <c r="B29" s="476"/>
      <c r="C29" s="558"/>
      <c r="D29" s="496">
        <f>SUM(D28:G28)</f>
        <v>22</v>
      </c>
      <c r="E29" s="497"/>
      <c r="F29" s="497"/>
      <c r="G29" s="497"/>
      <c r="H29" s="510"/>
      <c r="I29" s="451" t="s">
        <v>63</v>
      </c>
      <c r="J29" s="490"/>
      <c r="K29" s="496">
        <f>SUM(K28:N28)</f>
        <v>20</v>
      </c>
      <c r="L29" s="497"/>
      <c r="M29" s="497"/>
      <c r="N29" s="497"/>
      <c r="O29" s="510"/>
      <c r="P29" s="451"/>
      <c r="Q29" s="490"/>
      <c r="T29" s="41"/>
      <c r="U29" s="2"/>
      <c r="V29" s="2"/>
    </row>
    <row r="30" spans="1:38" ht="15.75" customHeight="1" thickBot="1">
      <c r="A30" s="57"/>
      <c r="B30" s="57"/>
      <c r="C30" s="57"/>
      <c r="D30" s="58"/>
      <c r="E30" s="58"/>
      <c r="F30" s="58"/>
      <c r="G30" s="58"/>
      <c r="H30" s="58"/>
      <c r="I30" s="59"/>
      <c r="J30" s="58"/>
      <c r="K30" s="58"/>
      <c r="L30" s="58"/>
      <c r="M30" s="58"/>
      <c r="N30" s="58"/>
      <c r="O30" s="58"/>
      <c r="P30" s="59"/>
      <c r="Q30" s="58"/>
    </row>
    <row r="31" spans="1:38" ht="12.75" customHeight="1">
      <c r="A31" s="590" t="s">
        <v>11</v>
      </c>
      <c r="B31" s="511" t="s">
        <v>64</v>
      </c>
      <c r="C31" s="502" t="s">
        <v>50</v>
      </c>
      <c r="D31" s="537" t="s">
        <v>77</v>
      </c>
      <c r="E31" s="535"/>
      <c r="F31" s="535"/>
      <c r="G31" s="535"/>
      <c r="H31" s="535"/>
      <c r="I31" s="535"/>
      <c r="J31" s="536"/>
      <c r="K31" s="537" t="s">
        <v>78</v>
      </c>
      <c r="L31" s="535"/>
      <c r="M31" s="535"/>
      <c r="N31" s="535"/>
      <c r="O31" s="535"/>
      <c r="P31" s="535"/>
      <c r="Q31" s="536"/>
    </row>
    <row r="32" spans="1:38" ht="12.75" customHeight="1">
      <c r="A32" s="591"/>
      <c r="B32" s="480"/>
      <c r="C32" s="503"/>
      <c r="D32" s="541" t="s">
        <v>7</v>
      </c>
      <c r="E32" s="480" t="s">
        <v>8</v>
      </c>
      <c r="F32" s="480" t="s">
        <v>9</v>
      </c>
      <c r="G32" s="450" t="s">
        <v>10</v>
      </c>
      <c r="H32" s="480" t="s">
        <v>26</v>
      </c>
      <c r="I32" s="480" t="s">
        <v>12</v>
      </c>
      <c r="J32" s="555" t="s">
        <v>13</v>
      </c>
      <c r="K32" s="541" t="s">
        <v>7</v>
      </c>
      <c r="L32" s="480" t="s">
        <v>8</v>
      </c>
      <c r="M32" s="480" t="s">
        <v>9</v>
      </c>
      <c r="N32" s="450" t="s">
        <v>10</v>
      </c>
      <c r="O32" s="480" t="s">
        <v>26</v>
      </c>
      <c r="P32" s="480" t="s">
        <v>12</v>
      </c>
      <c r="Q32" s="555" t="s">
        <v>13</v>
      </c>
    </row>
    <row r="33" spans="1:34" ht="11.25" customHeight="1" thickBot="1">
      <c r="A33" s="592"/>
      <c r="B33" s="451"/>
      <c r="C33" s="593"/>
      <c r="D33" s="449"/>
      <c r="E33" s="451"/>
      <c r="F33" s="451"/>
      <c r="G33" s="451"/>
      <c r="H33" s="451"/>
      <c r="I33" s="451"/>
      <c r="J33" s="459"/>
      <c r="K33" s="449"/>
      <c r="L33" s="451"/>
      <c r="M33" s="451"/>
      <c r="N33" s="451"/>
      <c r="O33" s="451"/>
      <c r="P33" s="451"/>
      <c r="Q33" s="459"/>
      <c r="S33" s="141" t="s">
        <v>153</v>
      </c>
      <c r="T33" s="32" t="s">
        <v>154</v>
      </c>
      <c r="U33" s="32" t="s">
        <v>155</v>
      </c>
      <c r="V33" s="32"/>
      <c r="W33" s="32" t="s">
        <v>156</v>
      </c>
      <c r="X33" s="32" t="s">
        <v>157</v>
      </c>
      <c r="Z33" s="240" t="s">
        <v>7</v>
      </c>
      <c r="AA33" s="136" t="s">
        <v>218</v>
      </c>
      <c r="AB33" s="240" t="s">
        <v>7</v>
      </c>
      <c r="AC33" s="136" t="s">
        <v>218</v>
      </c>
      <c r="AD33" s="35"/>
      <c r="AE33" s="240" t="s">
        <v>7</v>
      </c>
      <c r="AF33" s="136" t="s">
        <v>218</v>
      </c>
    </row>
    <row r="34" spans="1:34" ht="12" customHeight="1">
      <c r="A34" s="220">
        <v>13</v>
      </c>
      <c r="B34" s="150" t="s">
        <v>214</v>
      </c>
      <c r="C34" s="36" t="s">
        <v>213</v>
      </c>
      <c r="D34" s="597">
        <v>2</v>
      </c>
      <c r="E34" s="594"/>
      <c r="F34" s="594">
        <v>2</v>
      </c>
      <c r="G34" s="450"/>
      <c r="H34" s="450">
        <v>67</v>
      </c>
      <c r="I34" s="450" t="s">
        <v>394</v>
      </c>
      <c r="J34" s="458">
        <v>5</v>
      </c>
      <c r="K34" s="564"/>
      <c r="L34" s="453"/>
      <c r="M34" s="453"/>
      <c r="N34" s="453"/>
      <c r="O34" s="453"/>
      <c r="P34" s="453"/>
      <c r="Q34" s="529"/>
      <c r="S34" t="str">
        <f t="shared" ref="S34:S39" si="9">IF(LEFT($C34,2)="DF",(SUM(D34:G34,K34:N34)*14),"")</f>
        <v/>
      </c>
      <c r="T34" t="str">
        <f>IF(LEFT($C34,2)="DS",(SUM(D34:G34,K34:N34)*14),"")</f>
        <v/>
      </c>
      <c r="U34">
        <f>IF(LEFT($C34,2)="DC",(SUM(D34:G34,K34:N34)*14),"")</f>
        <v>56</v>
      </c>
      <c r="X34" s="31">
        <f>SUM(S34:U34)</f>
        <v>56</v>
      </c>
      <c r="AE34">
        <v>28</v>
      </c>
      <c r="AF34">
        <v>28</v>
      </c>
    </row>
    <row r="35" spans="1:34" ht="12" customHeight="1" thickBot="1">
      <c r="A35" s="220">
        <v>14</v>
      </c>
      <c r="B35" s="150" t="s">
        <v>180</v>
      </c>
      <c r="C35" s="36" t="s">
        <v>440</v>
      </c>
      <c r="D35" s="598"/>
      <c r="E35" s="595"/>
      <c r="F35" s="595"/>
      <c r="G35" s="451"/>
      <c r="H35" s="451"/>
      <c r="I35" s="451"/>
      <c r="J35" s="459"/>
      <c r="K35" s="577"/>
      <c r="L35" s="556"/>
      <c r="M35" s="556"/>
      <c r="N35" s="556"/>
      <c r="O35" s="556"/>
      <c r="P35" s="556"/>
      <c r="Q35" s="578"/>
      <c r="S35" t="str">
        <f t="shared" si="9"/>
        <v/>
      </c>
      <c r="T35" t="str">
        <f>IF(LEFT($C35,2)="DS",(SUM(D35:G35,K35:N35)*14),"")</f>
        <v/>
      </c>
    </row>
    <row r="36" spans="1:34" ht="12" customHeight="1">
      <c r="A36" s="122">
        <v>15</v>
      </c>
      <c r="B36" s="416" t="s">
        <v>200</v>
      </c>
      <c r="C36" s="398" t="s">
        <v>345</v>
      </c>
      <c r="D36" s="122"/>
      <c r="E36" s="216"/>
      <c r="F36" s="216"/>
      <c r="G36" s="216"/>
      <c r="H36" s="216"/>
      <c r="I36" s="216"/>
      <c r="J36" s="217"/>
      <c r="K36" s="568">
        <v>2</v>
      </c>
      <c r="L36" s="565">
        <v>2</v>
      </c>
      <c r="M36" s="565"/>
      <c r="N36" s="565"/>
      <c r="O36" s="565">
        <f>Q36*25-K36*14-(SUM(L36:N36)*14)</f>
        <v>44</v>
      </c>
      <c r="P36" s="565" t="s">
        <v>394</v>
      </c>
      <c r="Q36" s="573">
        <v>4</v>
      </c>
      <c r="S36" t="str">
        <f>IF(LEFT($C36,2)="DF",(SUM(K36:N36,#REF!)*14),"")</f>
        <v/>
      </c>
      <c r="T36">
        <f>IF(LEFT($C36,2)="DS",(SUM(D36:G36,K36:N36)*14),"")</f>
        <v>56</v>
      </c>
      <c r="U36" t="str">
        <f>IF(LEFT($C36,2)="DC",(SUM(D36:G36,K36:N36)*12),"")</f>
        <v/>
      </c>
      <c r="V36" s="2"/>
      <c r="X36" s="31">
        <f>SUM(S36:U36)</f>
        <v>56</v>
      </c>
      <c r="AE36">
        <f>K36*14</f>
        <v>28</v>
      </c>
      <c r="AF36">
        <f>L36*14</f>
        <v>28</v>
      </c>
    </row>
    <row r="37" spans="1:34" ht="12" customHeight="1">
      <c r="A37" s="220">
        <v>16</v>
      </c>
      <c r="B37" s="438" t="s">
        <v>95</v>
      </c>
      <c r="C37" s="36" t="s">
        <v>207</v>
      </c>
      <c r="D37" s="168"/>
      <c r="E37" s="214"/>
      <c r="F37" s="214"/>
      <c r="G37" s="214"/>
      <c r="H37" s="214"/>
      <c r="I37" s="214"/>
      <c r="J37" s="215"/>
      <c r="K37" s="564"/>
      <c r="L37" s="453"/>
      <c r="M37" s="453"/>
      <c r="N37" s="453"/>
      <c r="O37" s="450">
        <f>Q37*25-K37*12-(SUM(L37:N37)*12)</f>
        <v>0</v>
      </c>
      <c r="P37" s="453"/>
      <c r="Q37" s="529"/>
      <c r="S37" t="str">
        <f>IF(LEFT($C37,2)="DF",(SUM(K37:N37,#REF!)*14),"")</f>
        <v/>
      </c>
      <c r="V37" s="2"/>
      <c r="X37" s="31"/>
    </row>
    <row r="38" spans="1:34" ht="12" customHeight="1">
      <c r="A38" s="220">
        <v>17</v>
      </c>
      <c r="B38" s="439" t="s">
        <v>451</v>
      </c>
      <c r="C38" s="36" t="s">
        <v>208</v>
      </c>
      <c r="D38" s="448"/>
      <c r="E38" s="450"/>
      <c r="F38" s="450"/>
      <c r="G38" s="450"/>
      <c r="H38" s="450"/>
      <c r="I38" s="450"/>
      <c r="J38" s="458"/>
      <c r="K38" s="603">
        <v>1</v>
      </c>
      <c r="L38" s="583">
        <v>1</v>
      </c>
      <c r="M38" s="583"/>
      <c r="N38" s="453"/>
      <c r="O38" s="453">
        <f>Q38*25-K38*14-(SUM(L38:N38)*14)</f>
        <v>47</v>
      </c>
      <c r="P38" s="453" t="s">
        <v>394</v>
      </c>
      <c r="Q38" s="529">
        <v>3</v>
      </c>
      <c r="S38" t="str">
        <f t="shared" si="9"/>
        <v/>
      </c>
      <c r="T38">
        <f>IF(LEFT($C38,2)="DS",(SUM(D38:G38,K38:N38)*14),"")</f>
        <v>28</v>
      </c>
      <c r="U38" t="str">
        <f>IF(LEFT($C38,2)="DC",(SUM(K38:N38)*12),"")</f>
        <v/>
      </c>
      <c r="X38" s="31">
        <f>SUM(S38:U38)</f>
        <v>28</v>
      </c>
      <c r="AB38">
        <f>K38*14</f>
        <v>14</v>
      </c>
      <c r="AC38">
        <f>L38*14</f>
        <v>14</v>
      </c>
    </row>
    <row r="39" spans="1:34" ht="12" customHeight="1" thickBot="1">
      <c r="A39" s="220">
        <v>18</v>
      </c>
      <c r="B39" s="433" t="s">
        <v>86</v>
      </c>
      <c r="C39" s="124" t="s">
        <v>441</v>
      </c>
      <c r="D39" s="449"/>
      <c r="E39" s="451"/>
      <c r="F39" s="451"/>
      <c r="G39" s="451"/>
      <c r="H39" s="451"/>
      <c r="I39" s="451"/>
      <c r="J39" s="459"/>
      <c r="K39" s="604"/>
      <c r="L39" s="602"/>
      <c r="M39" s="602"/>
      <c r="N39" s="450"/>
      <c r="O39" s="450">
        <f>Q39*25-K39*12-(SUM(L39:N39)*12)</f>
        <v>0</v>
      </c>
      <c r="P39" s="450"/>
      <c r="Q39" s="458"/>
      <c r="S39" t="str">
        <f t="shared" si="9"/>
        <v/>
      </c>
      <c r="V39" s="32"/>
      <c r="W39" s="32"/>
      <c r="X39" s="32"/>
    </row>
    <row r="40" spans="1:34" ht="12.75" customHeight="1">
      <c r="A40" s="599" t="s">
        <v>19</v>
      </c>
      <c r="B40" s="600"/>
      <c r="C40" s="601"/>
      <c r="D40" s="60">
        <f>SUM(D34:D39)</f>
        <v>2</v>
      </c>
      <c r="E40" s="46"/>
      <c r="F40" s="61">
        <f>SUM(F34:F39)</f>
        <v>2</v>
      </c>
      <c r="G40" s="48"/>
      <c r="H40" s="530">
        <f>SUM(H34:H39)</f>
        <v>67</v>
      </c>
      <c r="I40" s="530" t="s">
        <v>404</v>
      </c>
      <c r="J40" s="499">
        <f t="shared" ref="J40:O40" si="10">SUM(J34:J39)</f>
        <v>5</v>
      </c>
      <c r="K40" s="279">
        <f>SUM(K34:K39)</f>
        <v>3</v>
      </c>
      <c r="L40" s="280">
        <f t="shared" si="10"/>
        <v>3</v>
      </c>
      <c r="M40" s="55"/>
      <c r="N40" s="56"/>
      <c r="O40" s="509">
        <f t="shared" si="10"/>
        <v>91</v>
      </c>
      <c r="P40" s="509" t="s">
        <v>403</v>
      </c>
      <c r="Q40" s="489">
        <f>SUM(Q34:Q39)</f>
        <v>7</v>
      </c>
      <c r="S40" s="141" t="s">
        <v>153</v>
      </c>
      <c r="T40" s="32" t="s">
        <v>154</v>
      </c>
      <c r="U40" s="32" t="s">
        <v>155</v>
      </c>
      <c r="V40" s="32"/>
      <c r="W40" s="32" t="s">
        <v>156</v>
      </c>
      <c r="X40" s="32" t="s">
        <v>157</v>
      </c>
    </row>
    <row r="41" spans="1:34" ht="12.75" customHeight="1" thickBot="1">
      <c r="A41" s="475"/>
      <c r="B41" s="476"/>
      <c r="C41" s="558"/>
      <c r="D41" s="496">
        <f>SUM(D40:G40)</f>
        <v>4</v>
      </c>
      <c r="E41" s="497"/>
      <c r="F41" s="497"/>
      <c r="G41" s="497"/>
      <c r="H41" s="510"/>
      <c r="I41" s="510"/>
      <c r="J41" s="490"/>
      <c r="K41" s="496">
        <f>SUM(K40:N40)</f>
        <v>6</v>
      </c>
      <c r="L41" s="497"/>
      <c r="M41" s="497"/>
      <c r="N41" s="497"/>
      <c r="O41" s="510"/>
      <c r="P41" s="510"/>
      <c r="Q41" s="490"/>
      <c r="S41" s="15">
        <f>SUM(S15:S40)</f>
        <v>182</v>
      </c>
      <c r="T41" s="15">
        <f t="shared" ref="T41:X41" si="11">SUM(T15:T40)</f>
        <v>462</v>
      </c>
      <c r="U41" s="15">
        <f t="shared" si="11"/>
        <v>84</v>
      </c>
      <c r="V41" s="15"/>
      <c r="W41" s="15">
        <f t="shared" si="11"/>
        <v>588</v>
      </c>
      <c r="X41" s="15">
        <f t="shared" si="11"/>
        <v>140</v>
      </c>
    </row>
    <row r="42" spans="1:34" ht="15.75" customHeight="1" thickBot="1">
      <c r="A42" s="64"/>
      <c r="B42" s="64"/>
      <c r="C42" s="65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34" ht="12.75" customHeight="1">
      <c r="A43" s="66"/>
      <c r="B43" s="67" t="s">
        <v>20</v>
      </c>
      <c r="C43" s="68"/>
      <c r="D43" s="82">
        <f>D28+D40</f>
        <v>13</v>
      </c>
      <c r="E43" s="55">
        <f>E28+E40</f>
        <v>5</v>
      </c>
      <c r="F43" s="55">
        <f>F28+F40</f>
        <v>8</v>
      </c>
      <c r="G43" s="56">
        <f>G28+G40</f>
        <v>0</v>
      </c>
      <c r="H43" s="509">
        <f>H28+H40</f>
        <v>384</v>
      </c>
      <c r="I43" s="511" t="s">
        <v>433</v>
      </c>
      <c r="J43" s="489">
        <f t="shared" ref="J43:O43" si="12">J28+J40</f>
        <v>30</v>
      </c>
      <c r="K43" s="69">
        <f t="shared" si="12"/>
        <v>10</v>
      </c>
      <c r="L43" s="55">
        <f t="shared" si="12"/>
        <v>4</v>
      </c>
      <c r="M43" s="55">
        <f t="shared" si="12"/>
        <v>12</v>
      </c>
      <c r="N43" s="56"/>
      <c r="O43" s="509">
        <f t="shared" si="12"/>
        <v>386</v>
      </c>
      <c r="P43" s="511" t="s">
        <v>433</v>
      </c>
      <c r="Q43" s="489">
        <f>Q28+Q40</f>
        <v>30</v>
      </c>
      <c r="S43">
        <f>S41+T41+U41</f>
        <v>728</v>
      </c>
      <c r="W43">
        <f>W41+X41</f>
        <v>728</v>
      </c>
      <c r="Z43" s="63"/>
      <c r="AA43" s="63"/>
      <c r="AB43" s="63"/>
      <c r="AC43" s="63"/>
      <c r="AD43" s="63"/>
    </row>
    <row r="44" spans="1:34" ht="12.75" customHeight="1" thickBot="1">
      <c r="A44" s="66"/>
      <c r="B44" s="66"/>
      <c r="C44" s="68"/>
      <c r="D44" s="497">
        <f>SUM(D43:G43)</f>
        <v>26</v>
      </c>
      <c r="E44" s="497"/>
      <c r="F44" s="497"/>
      <c r="G44" s="497"/>
      <c r="H44" s="510"/>
      <c r="I44" s="451" t="s">
        <v>63</v>
      </c>
      <c r="J44" s="490"/>
      <c r="K44" s="496">
        <f>SUM(K43:N43)</f>
        <v>26</v>
      </c>
      <c r="L44" s="497"/>
      <c r="M44" s="497"/>
      <c r="N44" s="497"/>
      <c r="O44" s="510"/>
      <c r="P44" s="451" t="s">
        <v>63</v>
      </c>
      <c r="Q44" s="490"/>
      <c r="Z44" s="15">
        <f>SUM(Z15:Z43)</f>
        <v>70</v>
      </c>
      <c r="AA44" s="15">
        <f t="shared" ref="AA44:AF44" si="13">SUM(AA15:AA43)</f>
        <v>84</v>
      </c>
      <c r="AB44" s="15">
        <f t="shared" si="13"/>
        <v>238</v>
      </c>
      <c r="AC44" s="15">
        <f t="shared" si="13"/>
        <v>350</v>
      </c>
      <c r="AD44" s="15">
        <f t="shared" si="13"/>
        <v>0</v>
      </c>
      <c r="AE44" s="15">
        <f t="shared" si="13"/>
        <v>56</v>
      </c>
      <c r="AF44" s="15">
        <f t="shared" si="13"/>
        <v>56</v>
      </c>
      <c r="AG44" s="15">
        <f>SUM(Z44:AF44)</f>
        <v>854</v>
      </c>
      <c r="AH44" s="15">
        <f>AG44-44</f>
        <v>810</v>
      </c>
    </row>
    <row r="45" spans="1:34" ht="12.75" customHeight="1" thickBot="1">
      <c r="A45" s="66"/>
      <c r="B45" s="66"/>
      <c r="C45" s="66"/>
      <c r="D45" s="58"/>
      <c r="E45" s="58"/>
      <c r="F45" s="58"/>
      <c r="G45" s="58"/>
      <c r="H45" s="57"/>
      <c r="I45" s="77"/>
      <c r="J45" s="58"/>
      <c r="K45" s="58"/>
      <c r="L45" s="58"/>
      <c r="M45" s="58"/>
      <c r="N45" s="58"/>
      <c r="O45" s="57"/>
      <c r="P45" s="77"/>
      <c r="Q45" s="58"/>
    </row>
    <row r="46" spans="1:34" ht="12.75" customHeight="1">
      <c r="A46" s="590" t="s">
        <v>11</v>
      </c>
      <c r="B46" s="605" t="s">
        <v>221</v>
      </c>
      <c r="C46" s="502" t="s">
        <v>50</v>
      </c>
      <c r="D46" s="537" t="s">
        <v>77</v>
      </c>
      <c r="E46" s="535"/>
      <c r="F46" s="535"/>
      <c r="G46" s="535"/>
      <c r="H46" s="535"/>
      <c r="I46" s="535"/>
      <c r="J46" s="536"/>
      <c r="K46" s="537" t="s">
        <v>78</v>
      </c>
      <c r="L46" s="535"/>
      <c r="M46" s="535"/>
      <c r="N46" s="535"/>
      <c r="O46" s="535"/>
      <c r="P46" s="535"/>
      <c r="Q46" s="536"/>
    </row>
    <row r="47" spans="1:34" ht="12.75" customHeight="1">
      <c r="A47" s="591"/>
      <c r="B47" s="606"/>
      <c r="C47" s="503"/>
      <c r="D47" s="541" t="s">
        <v>7</v>
      </c>
      <c r="E47" s="480" t="s">
        <v>8</v>
      </c>
      <c r="F47" s="480" t="s">
        <v>9</v>
      </c>
      <c r="G47" s="450" t="s">
        <v>10</v>
      </c>
      <c r="H47" s="480" t="s">
        <v>26</v>
      </c>
      <c r="I47" s="480" t="s">
        <v>12</v>
      </c>
      <c r="J47" s="555" t="s">
        <v>13</v>
      </c>
      <c r="K47" s="541" t="s">
        <v>7</v>
      </c>
      <c r="L47" s="480" t="s">
        <v>8</v>
      </c>
      <c r="M47" s="480" t="s">
        <v>9</v>
      </c>
      <c r="N47" s="450" t="s">
        <v>10</v>
      </c>
      <c r="O47" s="480" t="s">
        <v>26</v>
      </c>
      <c r="P47" s="480" t="s">
        <v>12</v>
      </c>
      <c r="Q47" s="555" t="s">
        <v>13</v>
      </c>
    </row>
    <row r="48" spans="1:34" ht="12.75" customHeight="1" thickBot="1">
      <c r="A48" s="592"/>
      <c r="B48" s="606"/>
      <c r="C48" s="593"/>
      <c r="D48" s="449"/>
      <c r="E48" s="451"/>
      <c r="F48" s="451"/>
      <c r="G48" s="451"/>
      <c r="H48" s="451"/>
      <c r="I48" s="451"/>
      <c r="J48" s="459"/>
      <c r="K48" s="449"/>
      <c r="L48" s="451"/>
      <c r="M48" s="451"/>
      <c r="N48" s="451"/>
      <c r="O48" s="451"/>
      <c r="P48" s="451"/>
      <c r="Q48" s="459"/>
    </row>
    <row r="49" spans="1:30" s="62" customFormat="1" ht="12.6" customHeight="1">
      <c r="A49" s="257">
        <v>19</v>
      </c>
      <c r="B49" s="389" t="s">
        <v>257</v>
      </c>
      <c r="C49" s="390" t="s">
        <v>263</v>
      </c>
      <c r="D49" s="247">
        <v>1</v>
      </c>
      <c r="E49" s="247">
        <v>1</v>
      </c>
      <c r="F49" s="234"/>
      <c r="G49" s="234"/>
      <c r="H49" s="149">
        <f>J49*25-D49*14-(SUM(E49:G49)*14)-2</f>
        <v>20</v>
      </c>
      <c r="I49" s="234" t="s">
        <v>394</v>
      </c>
      <c r="J49" s="235">
        <v>2</v>
      </c>
      <c r="K49" s="219"/>
      <c r="L49" s="305"/>
      <c r="M49" s="305"/>
      <c r="N49" s="305"/>
      <c r="O49" s="305"/>
      <c r="P49" s="305"/>
      <c r="Q49" s="304"/>
      <c r="T49"/>
      <c r="U49"/>
      <c r="V49"/>
      <c r="X49"/>
      <c r="Y49"/>
      <c r="Z49"/>
      <c r="AB49"/>
      <c r="AC49"/>
      <c r="AD49"/>
    </row>
    <row r="50" spans="1:30" s="62" customFormat="1" ht="19.95" customHeight="1">
      <c r="A50" s="396">
        <v>20</v>
      </c>
      <c r="B50" s="391" t="s">
        <v>424</v>
      </c>
      <c r="C50" s="392" t="s">
        <v>359</v>
      </c>
      <c r="D50" s="223"/>
      <c r="E50" s="224">
        <v>3</v>
      </c>
      <c r="F50" s="224"/>
      <c r="G50" s="224"/>
      <c r="H50" s="38">
        <f>J50*25-D50*14-(SUM(E50:G50)*14)-2</f>
        <v>31</v>
      </c>
      <c r="I50" s="224" t="s">
        <v>394</v>
      </c>
      <c r="J50" s="226">
        <v>3</v>
      </c>
      <c r="K50" s="220"/>
      <c r="L50" s="302"/>
      <c r="M50" s="302"/>
      <c r="N50" s="302"/>
      <c r="O50" s="242"/>
      <c r="P50" s="242"/>
      <c r="Q50" s="309"/>
      <c r="T50"/>
      <c r="U50"/>
      <c r="V50"/>
      <c r="X50"/>
      <c r="Y50"/>
      <c r="Z50"/>
      <c r="AB50"/>
      <c r="AC50"/>
      <c r="AD50"/>
    </row>
    <row r="51" spans="1:30" s="62" customFormat="1" ht="12.6" customHeight="1">
      <c r="A51" s="258">
        <v>21</v>
      </c>
      <c r="B51" s="393" t="s">
        <v>258</v>
      </c>
      <c r="C51" s="392" t="s">
        <v>264</v>
      </c>
      <c r="D51" s="223"/>
      <c r="E51" s="224"/>
      <c r="F51" s="224"/>
      <c r="G51" s="224"/>
      <c r="H51" s="224"/>
      <c r="I51" s="224"/>
      <c r="J51" s="226"/>
      <c r="K51" s="220">
        <v>1</v>
      </c>
      <c r="L51" s="302">
        <v>1</v>
      </c>
      <c r="M51" s="302"/>
      <c r="N51" s="302"/>
      <c r="O51" s="39">
        <f>Q51*25-K51*14-(SUM(L51:N51)*14)</f>
        <v>47</v>
      </c>
      <c r="P51" s="242" t="s">
        <v>54</v>
      </c>
      <c r="Q51" s="309">
        <v>3</v>
      </c>
      <c r="T51"/>
      <c r="U51"/>
      <c r="V51"/>
      <c r="X51"/>
      <c r="Y51"/>
      <c r="Z51"/>
      <c r="AB51"/>
      <c r="AC51"/>
      <c r="AD51"/>
    </row>
    <row r="52" spans="1:30" s="62" customFormat="1" ht="21.6" customHeight="1">
      <c r="A52" s="396">
        <v>22</v>
      </c>
      <c r="B52" s="394" t="s">
        <v>425</v>
      </c>
      <c r="C52" s="395" t="s">
        <v>426</v>
      </c>
      <c r="D52" s="230"/>
      <c r="E52" s="230"/>
      <c r="F52" s="248"/>
      <c r="G52" s="248"/>
      <c r="H52" s="248"/>
      <c r="I52" s="248"/>
      <c r="J52" s="226"/>
      <c r="K52" s="60"/>
      <c r="L52" s="61">
        <v>3</v>
      </c>
      <c r="M52" s="61"/>
      <c r="N52" s="61"/>
      <c r="O52" s="38">
        <f>Q52*25-K52*14-(SUM(L52:N52)*14)</f>
        <v>8</v>
      </c>
      <c r="P52" s="61" t="s">
        <v>394</v>
      </c>
      <c r="Q52" s="316">
        <v>2</v>
      </c>
      <c r="T52"/>
      <c r="U52"/>
      <c r="V52"/>
      <c r="X52"/>
      <c r="Y52"/>
      <c r="Z52"/>
      <c r="AB52"/>
      <c r="AC52"/>
      <c r="AD52"/>
    </row>
    <row r="53" spans="1:30" s="62" customFormat="1" ht="12.6" customHeight="1" thickBot="1">
      <c r="A53" s="255">
        <v>23</v>
      </c>
      <c r="B53" s="393" t="s">
        <v>427</v>
      </c>
      <c r="C53" s="392" t="s">
        <v>211</v>
      </c>
      <c r="D53" s="223"/>
      <c r="E53" s="223"/>
      <c r="F53" s="224"/>
      <c r="G53" s="224"/>
      <c r="H53" s="224"/>
      <c r="I53" s="224"/>
      <c r="J53" s="226"/>
      <c r="K53" s="37"/>
      <c r="L53" s="38"/>
      <c r="M53" s="38"/>
      <c r="N53" s="38"/>
      <c r="O53" s="39"/>
      <c r="P53" s="38" t="s">
        <v>54</v>
      </c>
      <c r="Q53" s="79">
        <v>5</v>
      </c>
      <c r="T53"/>
      <c r="U53"/>
      <c r="V53"/>
      <c r="X53"/>
      <c r="Y53"/>
      <c r="Z53"/>
      <c r="AB53"/>
      <c r="AC53"/>
      <c r="AD53"/>
    </row>
    <row r="54" spans="1:30" s="62" customFormat="1" ht="21" customHeight="1">
      <c r="A54" s="542" t="s">
        <v>233</v>
      </c>
      <c r="B54" s="543"/>
      <c r="C54" s="543"/>
      <c r="D54" s="249">
        <f>SUM(D49:D53)</f>
        <v>1</v>
      </c>
      <c r="E54" s="250">
        <f>SUM(E49:F53)</f>
        <v>4</v>
      </c>
      <c r="F54" s="250"/>
      <c r="G54" s="250"/>
      <c r="H54" s="588">
        <f>SUM(H49:H53)</f>
        <v>51</v>
      </c>
      <c r="I54" s="548" t="s">
        <v>403</v>
      </c>
      <c r="J54" s="550">
        <f>SUM(J49:J53)</f>
        <v>5</v>
      </c>
      <c r="K54" s="249">
        <f>SUM(K51:K53)</f>
        <v>1</v>
      </c>
      <c r="L54" s="250">
        <f>SUM(L51:L53)</f>
        <v>4</v>
      </c>
      <c r="M54" s="250"/>
      <c r="N54" s="250"/>
      <c r="O54" s="588">
        <f>SUM(O49:O53)</f>
        <v>55</v>
      </c>
      <c r="P54" s="548" t="s">
        <v>434</v>
      </c>
      <c r="Q54" s="550">
        <f>SUM(Q49:Q53)</f>
        <v>10</v>
      </c>
      <c r="T54">
        <f>D55*14+K55*12</f>
        <v>130</v>
      </c>
      <c r="U54"/>
      <c r="V54"/>
      <c r="X54"/>
      <c r="Y54"/>
      <c r="Z54"/>
      <c r="AB54"/>
      <c r="AC54"/>
      <c r="AD54"/>
    </row>
    <row r="55" spans="1:30" s="62" customFormat="1" ht="21" customHeight="1" thickBot="1">
      <c r="A55" s="544"/>
      <c r="B55" s="545"/>
      <c r="C55" s="545"/>
      <c r="D55" s="585">
        <f>SUM(D54:G54)</f>
        <v>5</v>
      </c>
      <c r="E55" s="586"/>
      <c r="F55" s="586"/>
      <c r="G55" s="586"/>
      <c r="H55" s="589"/>
      <c r="I55" s="549"/>
      <c r="J55" s="551"/>
      <c r="K55" s="585">
        <f>SUM(K54:N54)</f>
        <v>5</v>
      </c>
      <c r="L55" s="586"/>
      <c r="M55" s="586"/>
      <c r="N55" s="586"/>
      <c r="O55" s="589"/>
      <c r="P55" s="549"/>
      <c r="Q55" s="551"/>
      <c r="T55"/>
      <c r="U55"/>
      <c r="V55"/>
      <c r="X55"/>
      <c r="Y55"/>
      <c r="Z55"/>
      <c r="AB55"/>
      <c r="AC55"/>
      <c r="AD55"/>
    </row>
    <row r="56" spans="1:30" s="62" customFormat="1" ht="12.6" customHeight="1">
      <c r="A56" s="32"/>
      <c r="B56" s="494" t="s">
        <v>170</v>
      </c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T56"/>
      <c r="U56"/>
      <c r="V56"/>
      <c r="X56"/>
      <c r="Y56"/>
      <c r="Z56"/>
      <c r="AB56"/>
      <c r="AC56"/>
      <c r="AD56"/>
    </row>
    <row r="57" spans="1:30">
      <c r="A57" s="32"/>
      <c r="B57" s="70"/>
      <c r="C57" s="7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30" s="31" customFormat="1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15"/>
      <c r="T58"/>
      <c r="U58"/>
      <c r="V58"/>
      <c r="X58"/>
      <c r="Y58"/>
      <c r="Z58"/>
      <c r="AB58"/>
      <c r="AC58"/>
      <c r="AD58"/>
    </row>
    <row r="59" spans="1:30">
      <c r="A59" s="5"/>
      <c r="B59" s="5"/>
      <c r="C59" s="5"/>
      <c r="D59" s="5"/>
      <c r="E59" s="5"/>
      <c r="F59" s="5"/>
      <c r="G59" s="5"/>
      <c r="H59" s="5"/>
      <c r="I59" s="5"/>
      <c r="L59" s="73"/>
      <c r="O59" s="4"/>
      <c r="P59" s="4"/>
      <c r="Q59" s="4"/>
    </row>
    <row r="60" spans="1:30" s="62" customFormat="1">
      <c r="B60" s="484"/>
      <c r="C60" s="484"/>
      <c r="D60" s="484"/>
      <c r="E60" s="484"/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75"/>
      <c r="T60"/>
      <c r="U60"/>
      <c r="V60"/>
      <c r="X60"/>
      <c r="Y60"/>
      <c r="Z60"/>
      <c r="AB60"/>
      <c r="AC60"/>
      <c r="AD60"/>
    </row>
    <row r="61" spans="1:30" s="62" customFormat="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T61"/>
      <c r="U61"/>
      <c r="V61"/>
      <c r="X61"/>
      <c r="Y61"/>
      <c r="Z61"/>
      <c r="AB61"/>
      <c r="AC61"/>
      <c r="AD61"/>
    </row>
    <row r="62" spans="1:30">
      <c r="C62" s="1"/>
    </row>
    <row r="63" spans="1:30" s="31" customFormat="1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15"/>
      <c r="T63"/>
      <c r="U63"/>
      <c r="V63"/>
      <c r="X63"/>
      <c r="Y63"/>
      <c r="Z63"/>
      <c r="AB63"/>
      <c r="AC63"/>
      <c r="AD63"/>
    </row>
    <row r="64" spans="1:30">
      <c r="A64" s="5"/>
      <c r="B64" s="5"/>
      <c r="C64" s="5"/>
      <c r="D64" s="5"/>
      <c r="E64" s="5"/>
      <c r="F64" s="5"/>
      <c r="G64" s="5"/>
      <c r="H64" s="5"/>
      <c r="I64" s="5"/>
      <c r="L64" s="73"/>
      <c r="O64" s="4"/>
      <c r="P64" s="4"/>
      <c r="Q64" s="4"/>
    </row>
    <row r="65" spans="1:30" s="62" customFormat="1"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75"/>
      <c r="T65"/>
      <c r="U65"/>
      <c r="V65"/>
      <c r="X65"/>
      <c r="Y65"/>
      <c r="Z65"/>
      <c r="AB65"/>
      <c r="AC65"/>
      <c r="AD65"/>
    </row>
    <row r="66" spans="1:30">
      <c r="A66" s="62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  <c r="X66" s="62"/>
      <c r="Y66" s="62"/>
      <c r="Z66" s="62"/>
      <c r="AB66" s="62"/>
      <c r="AC66" s="62"/>
      <c r="AD66" s="62"/>
    </row>
    <row r="67" spans="1:30">
      <c r="C67" s="1"/>
    </row>
    <row r="68" spans="1:30">
      <c r="A68" s="493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15"/>
    </row>
    <row r="69" spans="1:30">
      <c r="A69" s="5"/>
      <c r="B69" s="5"/>
      <c r="C69" s="5"/>
      <c r="D69" s="5"/>
      <c r="E69" s="5"/>
      <c r="F69" s="5"/>
      <c r="G69" s="5"/>
      <c r="H69" s="5"/>
      <c r="I69" s="5"/>
      <c r="L69" s="73"/>
      <c r="O69" s="4"/>
      <c r="P69" s="4"/>
      <c r="Q69" s="4"/>
    </row>
    <row r="70" spans="1:30">
      <c r="A70" s="62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75"/>
    </row>
    <row r="71" spans="1:30">
      <c r="C71" s="1"/>
    </row>
  </sheetData>
  <mergeCells count="149">
    <mergeCell ref="B56:Q56"/>
    <mergeCell ref="Q43:Q44"/>
    <mergeCell ref="P43:P44"/>
    <mergeCell ref="K47:K48"/>
    <mergeCell ref="L47:L48"/>
    <mergeCell ref="G47:G48"/>
    <mergeCell ref="B46:B48"/>
    <mergeCell ref="C46:C48"/>
    <mergeCell ref="E47:E48"/>
    <mergeCell ref="F47:F48"/>
    <mergeCell ref="P47:P48"/>
    <mergeCell ref="K55:N55"/>
    <mergeCell ref="A54:C55"/>
    <mergeCell ref="H54:H55"/>
    <mergeCell ref="I54:I55"/>
    <mergeCell ref="J54:J55"/>
    <mergeCell ref="Q38:Q39"/>
    <mergeCell ref="A40:C41"/>
    <mergeCell ref="H40:H41"/>
    <mergeCell ref="I40:I41"/>
    <mergeCell ref="J40:J41"/>
    <mergeCell ref="O40:O41"/>
    <mergeCell ref="P40:P41"/>
    <mergeCell ref="Q40:Q41"/>
    <mergeCell ref="D41:G41"/>
    <mergeCell ref="O38:O39"/>
    <mergeCell ref="M38:M39"/>
    <mergeCell ref="P38:P39"/>
    <mergeCell ref="K38:K39"/>
    <mergeCell ref="K41:N41"/>
    <mergeCell ref="L38:L39"/>
    <mergeCell ref="O32:O33"/>
    <mergeCell ref="Q28:Q29"/>
    <mergeCell ref="I13:I14"/>
    <mergeCell ref="K32:K33"/>
    <mergeCell ref="I32:I33"/>
    <mergeCell ref="J32:J33"/>
    <mergeCell ref="J13:J14"/>
    <mergeCell ref="N13:N14"/>
    <mergeCell ref="P13:P14"/>
    <mergeCell ref="Q32:Q33"/>
    <mergeCell ref="K29:N29"/>
    <mergeCell ref="P32:P33"/>
    <mergeCell ref="O28:O29"/>
    <mergeCell ref="P28:P29"/>
    <mergeCell ref="M32:M33"/>
    <mergeCell ref="N32:N33"/>
    <mergeCell ref="K31:Q31"/>
    <mergeCell ref="L32:L33"/>
    <mergeCell ref="A10:G10"/>
    <mergeCell ref="A9:G9"/>
    <mergeCell ref="O13:O14"/>
    <mergeCell ref="A28:C29"/>
    <mergeCell ref="H28:H29"/>
    <mergeCell ref="I28:I29"/>
    <mergeCell ref="J28:J29"/>
    <mergeCell ref="D29:G29"/>
    <mergeCell ref="G13:G14"/>
    <mergeCell ref="A11:Q11"/>
    <mergeCell ref="A12:A14"/>
    <mergeCell ref="B12:B14"/>
    <mergeCell ref="C12:C14"/>
    <mergeCell ref="D12:J12"/>
    <mergeCell ref="K12:Q12"/>
    <mergeCell ref="Q13:Q14"/>
    <mergeCell ref="D13:D14"/>
    <mergeCell ref="E13:E14"/>
    <mergeCell ref="F13:F14"/>
    <mergeCell ref="B65:C65"/>
    <mergeCell ref="D65:P65"/>
    <mergeCell ref="A63:C63"/>
    <mergeCell ref="D63:P63"/>
    <mergeCell ref="D34:D35"/>
    <mergeCell ref="I38:I39"/>
    <mergeCell ref="N38:N39"/>
    <mergeCell ref="J38:J39"/>
    <mergeCell ref="K36:K37"/>
    <mergeCell ref="L36:L37"/>
    <mergeCell ref="M36:M37"/>
    <mergeCell ref="N36:N37"/>
    <mergeCell ref="D58:P58"/>
    <mergeCell ref="B60:C60"/>
    <mergeCell ref="A46:A48"/>
    <mergeCell ref="D60:P60"/>
    <mergeCell ref="J47:J48"/>
    <mergeCell ref="E38:E39"/>
    <mergeCell ref="F38:F39"/>
    <mergeCell ref="G38:G39"/>
    <mergeCell ref="H38:H39"/>
    <mergeCell ref="F34:F35"/>
    <mergeCell ref="G34:G35"/>
    <mergeCell ref="D38:D39"/>
    <mergeCell ref="A1:C1"/>
    <mergeCell ref="A2:C2"/>
    <mergeCell ref="M13:M14"/>
    <mergeCell ref="H13:H14"/>
    <mergeCell ref="B31:B33"/>
    <mergeCell ref="A31:A33"/>
    <mergeCell ref="K34:K35"/>
    <mergeCell ref="L34:L35"/>
    <mergeCell ref="M34:M35"/>
    <mergeCell ref="D32:D33"/>
    <mergeCell ref="E32:E33"/>
    <mergeCell ref="H34:H35"/>
    <mergeCell ref="C31:C33"/>
    <mergeCell ref="H32:H33"/>
    <mergeCell ref="A5:G5"/>
    <mergeCell ref="F32:F33"/>
    <mergeCell ref="K13:K14"/>
    <mergeCell ref="L13:L14"/>
    <mergeCell ref="D31:J31"/>
    <mergeCell ref="E34:E35"/>
    <mergeCell ref="G32:G33"/>
    <mergeCell ref="A3:Q3"/>
    <mergeCell ref="A6:M6"/>
    <mergeCell ref="A8:G8"/>
    <mergeCell ref="Q34:Q35"/>
    <mergeCell ref="I34:I35"/>
    <mergeCell ref="J34:J35"/>
    <mergeCell ref="P34:P35"/>
    <mergeCell ref="N34:N35"/>
    <mergeCell ref="O34:O35"/>
    <mergeCell ref="O36:O37"/>
    <mergeCell ref="P36:P37"/>
    <mergeCell ref="Q36:Q37"/>
    <mergeCell ref="B70:C70"/>
    <mergeCell ref="D70:P70"/>
    <mergeCell ref="O43:O44"/>
    <mergeCell ref="I43:I44"/>
    <mergeCell ref="A68:C68"/>
    <mergeCell ref="D68:P68"/>
    <mergeCell ref="H43:H44"/>
    <mergeCell ref="D47:D48"/>
    <mergeCell ref="Q47:Q48"/>
    <mergeCell ref="K46:Q46"/>
    <mergeCell ref="H47:H48"/>
    <mergeCell ref="I47:I48"/>
    <mergeCell ref="M47:M48"/>
    <mergeCell ref="N47:N48"/>
    <mergeCell ref="O47:O48"/>
    <mergeCell ref="O54:O55"/>
    <mergeCell ref="P54:P55"/>
    <mergeCell ref="Q54:Q55"/>
    <mergeCell ref="D55:G55"/>
    <mergeCell ref="D46:J46"/>
    <mergeCell ref="A58:C58"/>
    <mergeCell ref="D44:G44"/>
    <mergeCell ref="K44:N44"/>
    <mergeCell ref="J43:J44"/>
  </mergeCells>
  <phoneticPr fontId="12" type="noConversion"/>
  <pageMargins left="0.78" right="0.21" top="0.16" bottom="0.47244094488188981" header="0.51181102362204722" footer="0.51181102362204722"/>
  <pageSetup paperSize="9" scale="90" orientation="portrait" r:id="rId1"/>
  <headerFooter alignWithMargins="0">
    <oddFooter>&amp;R4/7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753C-336A-4B67-B861-74F0027E993F}">
  <sheetPr codeName="Sheet6">
    <pageSetUpPr fitToPage="1"/>
  </sheetPr>
  <dimension ref="A1:AD73"/>
  <sheetViews>
    <sheetView tabSelected="1" view="pageBreakPreview" topLeftCell="A34" zoomScale="130" zoomScaleNormal="100" zoomScaleSheetLayoutView="130" workbookViewId="0">
      <selection activeCell="B54" sqref="B54:J54"/>
    </sheetView>
  </sheetViews>
  <sheetFormatPr defaultRowHeight="13.2"/>
  <cols>
    <col min="1" max="1" width="2.88671875" customWidth="1"/>
    <col min="2" max="2" width="5.33203125" customWidth="1"/>
    <col min="3" max="3" width="28.33203125" customWidth="1"/>
    <col min="4" max="4" width="10.88671875" customWidth="1"/>
    <col min="5" max="5" width="9.44140625" bestFit="1" customWidth="1"/>
    <col min="6" max="6" width="10.5546875" customWidth="1"/>
    <col min="7" max="7" width="9.6640625" customWidth="1"/>
    <col min="8" max="8" width="8.33203125" customWidth="1"/>
    <col min="9" max="9" width="9.44140625" customWidth="1"/>
    <col min="10" max="10" width="9.88671875" customWidth="1"/>
    <col min="11" max="11" width="8.33203125" customWidth="1"/>
    <col min="12" max="12" width="6" customWidth="1"/>
    <col min="13" max="13" width="10.88671875" bestFit="1" customWidth="1"/>
  </cols>
  <sheetData>
    <row r="1" spans="1:20">
      <c r="A1" s="447" t="s">
        <v>17</v>
      </c>
      <c r="B1" s="447"/>
      <c r="C1" s="447"/>
      <c r="D1" s="31"/>
      <c r="E1" s="31"/>
      <c r="F1" s="31"/>
      <c r="G1" s="31"/>
      <c r="H1" s="31"/>
      <c r="I1" s="31"/>
    </row>
    <row r="2" spans="1:20">
      <c r="A2" s="447" t="s">
        <v>46</v>
      </c>
      <c r="B2" s="447"/>
      <c r="C2" s="447"/>
      <c r="D2" s="31"/>
      <c r="E2" s="31"/>
      <c r="F2" s="31"/>
      <c r="G2" s="31"/>
      <c r="H2" s="31"/>
      <c r="I2" s="31"/>
      <c r="R2" s="8"/>
      <c r="S2" s="8"/>
      <c r="T2" s="8"/>
    </row>
    <row r="3" spans="1:20" ht="19.5" customHeight="1">
      <c r="A3" s="454" t="s">
        <v>16</v>
      </c>
      <c r="B3" s="454"/>
      <c r="C3" s="454"/>
      <c r="D3" s="454"/>
      <c r="E3" s="454"/>
      <c r="F3" s="454"/>
      <c r="G3" s="454"/>
      <c r="H3" s="454"/>
      <c r="I3" s="83"/>
      <c r="J3" s="21"/>
      <c r="K3" s="21"/>
      <c r="L3" s="21"/>
      <c r="M3" s="21"/>
      <c r="N3" s="21"/>
      <c r="O3" s="21"/>
      <c r="P3" s="21"/>
      <c r="Q3" s="15"/>
      <c r="R3" s="12"/>
      <c r="S3" s="8"/>
      <c r="T3" s="8"/>
    </row>
    <row r="4" spans="1:20">
      <c r="A4" s="31"/>
      <c r="B4" s="31"/>
      <c r="C4" s="1"/>
      <c r="D4" s="20"/>
      <c r="E4" s="20"/>
      <c r="F4" s="20"/>
      <c r="G4" s="20"/>
      <c r="H4" s="20"/>
      <c r="I4" s="20"/>
      <c r="J4" s="19"/>
      <c r="K4" s="9"/>
      <c r="L4" s="9"/>
      <c r="M4" s="9"/>
      <c r="N4" s="6"/>
      <c r="O4" s="6"/>
      <c r="P4" s="5"/>
      <c r="Q4" s="5"/>
    </row>
    <row r="5" spans="1:20">
      <c r="A5" s="500" t="s">
        <v>47</v>
      </c>
      <c r="B5" s="500"/>
      <c r="C5" s="500"/>
      <c r="D5" s="500"/>
      <c r="E5" s="500"/>
      <c r="F5" s="500"/>
      <c r="G5" s="500"/>
      <c r="H5" s="285"/>
      <c r="I5" s="285"/>
      <c r="J5" s="285"/>
      <c r="K5" s="285"/>
      <c r="L5" s="285"/>
      <c r="M5" s="285"/>
      <c r="N5" s="6"/>
      <c r="O5" s="6"/>
      <c r="P5" s="5"/>
      <c r="Q5" s="5"/>
    </row>
    <row r="6" spans="1:20">
      <c r="A6" s="500" t="s">
        <v>293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</row>
    <row r="7" spans="1:20">
      <c r="A7" s="286" t="s">
        <v>294</v>
      </c>
      <c r="B7" s="285"/>
      <c r="C7" s="73"/>
      <c r="D7" s="285"/>
      <c r="E7" s="285"/>
      <c r="F7" s="285"/>
      <c r="G7" s="285"/>
      <c r="H7" s="287"/>
      <c r="I7" s="287"/>
      <c r="J7" s="73"/>
      <c r="K7" s="73"/>
      <c r="L7" s="73"/>
      <c r="M7" s="287"/>
    </row>
    <row r="8" spans="1:20">
      <c r="A8" s="596" t="s">
        <v>48</v>
      </c>
      <c r="B8" s="596"/>
      <c r="C8" s="596"/>
      <c r="D8" s="596"/>
      <c r="E8" s="596"/>
      <c r="F8" s="596"/>
      <c r="G8" s="596"/>
      <c r="H8" s="73"/>
      <c r="I8" s="73"/>
      <c r="J8" s="73"/>
      <c r="K8" s="7"/>
      <c r="L8" s="7"/>
      <c r="M8" s="7"/>
    </row>
    <row r="9" spans="1:20">
      <c r="A9" s="596" t="s">
        <v>49</v>
      </c>
      <c r="B9" s="596"/>
      <c r="C9" s="596"/>
      <c r="D9" s="596"/>
      <c r="E9" s="596"/>
      <c r="F9" s="596"/>
      <c r="G9" s="596"/>
      <c r="H9" s="288"/>
      <c r="I9" s="288"/>
      <c r="J9" s="288"/>
      <c r="K9" s="288"/>
      <c r="L9" s="288"/>
      <c r="M9" s="288"/>
    </row>
    <row r="10" spans="1:20" ht="15" customHeight="1">
      <c r="A10" s="500" t="s">
        <v>337</v>
      </c>
      <c r="B10" s="500"/>
      <c r="C10" s="500"/>
      <c r="D10" s="500"/>
      <c r="E10" s="500"/>
      <c r="F10" s="500"/>
      <c r="G10" s="500"/>
      <c r="H10" s="14"/>
      <c r="I10" s="14"/>
      <c r="J10" s="14"/>
      <c r="K10" s="14"/>
      <c r="L10" s="14"/>
      <c r="M10" s="14"/>
    </row>
    <row r="11" spans="1:20" ht="15" customHeight="1"/>
    <row r="12" spans="1:20" ht="15" customHeight="1" thickBot="1"/>
    <row r="13" spans="1:20" ht="30" customHeight="1" thickBot="1">
      <c r="C13" s="23" t="s">
        <v>43</v>
      </c>
      <c r="D13" s="629" t="s">
        <v>42</v>
      </c>
      <c r="E13" s="630"/>
      <c r="F13" s="616" t="s">
        <v>268</v>
      </c>
      <c r="G13" s="617"/>
      <c r="H13" s="625" t="s">
        <v>176</v>
      </c>
      <c r="I13" s="626"/>
    </row>
    <row r="14" spans="1:20" ht="15" customHeight="1" thickBot="1">
      <c r="C14" s="29" t="s">
        <v>41</v>
      </c>
      <c r="D14" s="24" t="s">
        <v>0</v>
      </c>
      <c r="E14" s="25" t="s">
        <v>1</v>
      </c>
      <c r="F14" s="260" t="s">
        <v>0</v>
      </c>
      <c r="G14" s="261" t="s">
        <v>1</v>
      </c>
      <c r="H14" s="26" t="s">
        <v>0</v>
      </c>
      <c r="I14" s="25" t="s">
        <v>1</v>
      </c>
    </row>
    <row r="15" spans="1:20" ht="15" customHeight="1">
      <c r="C15" s="27" t="s">
        <v>2</v>
      </c>
      <c r="D15" s="264">
        <v>14</v>
      </c>
      <c r="E15" s="265">
        <v>14</v>
      </c>
      <c r="F15" s="267">
        <v>0</v>
      </c>
      <c r="G15" s="268">
        <v>56</v>
      </c>
      <c r="H15" s="205">
        <f>'an I'!D53:D53</f>
        <v>26</v>
      </c>
      <c r="I15" s="206">
        <f>'an I'!K53:K53</f>
        <v>26</v>
      </c>
    </row>
    <row r="16" spans="1:20" ht="15" customHeight="1">
      <c r="C16" s="28" t="s">
        <v>3</v>
      </c>
      <c r="D16" s="30">
        <v>14</v>
      </c>
      <c r="E16" s="208">
        <v>14</v>
      </c>
      <c r="F16" s="262">
        <v>0</v>
      </c>
      <c r="G16" s="269">
        <v>56</v>
      </c>
      <c r="H16" s="207">
        <f>'an II'!D50:D50</f>
        <v>26</v>
      </c>
      <c r="I16" s="208">
        <f>'an II'!K50:K50</f>
        <v>26</v>
      </c>
    </row>
    <row r="17" spans="1:14" ht="15" customHeight="1" thickBot="1">
      <c r="C17" s="29" t="s">
        <v>4</v>
      </c>
      <c r="D17" s="24">
        <v>14</v>
      </c>
      <c r="E17" s="266">
        <v>14</v>
      </c>
      <c r="F17" s="263">
        <v>0</v>
      </c>
      <c r="G17" s="270" t="s">
        <v>364</v>
      </c>
      <c r="H17" s="180">
        <f>'an III'!D44:D44</f>
        <v>26</v>
      </c>
      <c r="I17" s="181">
        <f>'an III'!K44:K44</f>
        <v>26</v>
      </c>
    </row>
    <row r="18" spans="1:14" ht="15" customHeight="1" thickBot="1">
      <c r="C18" s="2"/>
      <c r="D18" s="2"/>
      <c r="G18" s="171" t="s">
        <v>363</v>
      </c>
      <c r="H18" s="618">
        <f>SUM(H15:I17)/6</f>
        <v>26</v>
      </c>
      <c r="I18" s="619"/>
    </row>
    <row r="19" spans="1:14" ht="15" customHeight="1">
      <c r="C19" s="621" t="s">
        <v>362</v>
      </c>
      <c r="D19" s="621"/>
      <c r="E19" s="621"/>
      <c r="F19" s="621"/>
      <c r="G19" s="621"/>
      <c r="H19" s="621"/>
      <c r="I19" s="621"/>
    </row>
    <row r="20" spans="1:14" ht="15" customHeight="1">
      <c r="C20" s="621"/>
      <c r="D20" s="621"/>
      <c r="E20" s="621"/>
      <c r="F20" s="621"/>
      <c r="G20" s="621"/>
      <c r="H20" s="621"/>
      <c r="I20" s="621"/>
    </row>
    <row r="21" spans="1:14" ht="15" customHeight="1">
      <c r="C21" s="620"/>
      <c r="D21" s="620"/>
      <c r="E21" s="620"/>
      <c r="F21" s="620"/>
      <c r="G21" s="620"/>
      <c r="H21" s="278"/>
      <c r="I21" s="278"/>
    </row>
    <row r="22" spans="1:14" ht="15" customHeight="1">
      <c r="C22" s="170"/>
      <c r="D22" s="170"/>
      <c r="E22" s="170"/>
      <c r="F22" s="170"/>
      <c r="G22" s="170"/>
    </row>
    <row r="23" spans="1:14" ht="15.75" customHeight="1">
      <c r="A23" s="457" t="s">
        <v>87</v>
      </c>
      <c r="B23" s="457"/>
      <c r="C23" s="457"/>
      <c r="D23" s="457"/>
      <c r="E23" s="457"/>
      <c r="F23" s="457"/>
      <c r="G23" s="457"/>
      <c r="H23" s="457"/>
      <c r="I23" s="84"/>
    </row>
    <row r="24" spans="1:14" ht="13.8" thickBot="1"/>
    <row r="25" spans="1:14" ht="12.75" customHeight="1">
      <c r="B25" s="607" t="s">
        <v>11</v>
      </c>
      <c r="C25" s="607" t="s">
        <v>27</v>
      </c>
      <c r="D25" s="607" t="s">
        <v>32</v>
      </c>
      <c r="E25" s="85" t="s">
        <v>23</v>
      </c>
      <c r="F25" s="86" t="s">
        <v>23</v>
      </c>
      <c r="G25" s="87"/>
      <c r="H25" s="87"/>
      <c r="I25" s="87"/>
    </row>
    <row r="26" spans="1:14" ht="13.8" thickBot="1">
      <c r="B26" s="608"/>
      <c r="C26" s="608"/>
      <c r="D26" s="608"/>
      <c r="E26" s="88" t="s">
        <v>24</v>
      </c>
      <c r="F26" s="89" t="s">
        <v>88</v>
      </c>
      <c r="G26" s="90"/>
      <c r="H26" s="87"/>
      <c r="I26" s="87"/>
    </row>
    <row r="27" spans="1:14">
      <c r="B27" s="609">
        <v>1</v>
      </c>
      <c r="C27" s="91" t="s">
        <v>450</v>
      </c>
      <c r="D27" s="151">
        <f>'an I'!W51+'an II'!W48+'an III'!W41</f>
        <v>1820</v>
      </c>
      <c r="E27" s="627">
        <f>D27/D30*100</f>
        <v>84.415584415584405</v>
      </c>
      <c r="F27" s="623" t="s">
        <v>429</v>
      </c>
      <c r="G27" s="87"/>
      <c r="H27" s="137"/>
      <c r="I27" s="146"/>
    </row>
    <row r="28" spans="1:14" ht="14.25" customHeight="1">
      <c r="B28" s="622"/>
      <c r="C28" s="92" t="s">
        <v>193</v>
      </c>
      <c r="D28" s="148">
        <f>'an I'!W30+'an II'!W28</f>
        <v>112</v>
      </c>
      <c r="E28" s="628"/>
      <c r="F28" s="624"/>
      <c r="G28" s="87"/>
      <c r="H28" s="15"/>
      <c r="I28" s="144"/>
      <c r="M28" s="144"/>
    </row>
    <row r="29" spans="1:14">
      <c r="B29" s="93">
        <v>2</v>
      </c>
      <c r="C29" s="94" t="s">
        <v>28</v>
      </c>
      <c r="D29" s="152">
        <f>'an I'!X51+'an II'!X48+'an III'!X41</f>
        <v>336</v>
      </c>
      <c r="E29" s="209">
        <f>D29/D30*100</f>
        <v>15.584415584415584</v>
      </c>
      <c r="F29" s="95" t="s">
        <v>428</v>
      </c>
      <c r="G29" s="87"/>
      <c r="H29" s="87"/>
      <c r="I29" s="87"/>
      <c r="M29" s="87"/>
    </row>
    <row r="30" spans="1:14" ht="13.8" thickBot="1">
      <c r="B30" s="93"/>
      <c r="C30" s="281" t="s">
        <v>430</v>
      </c>
      <c r="D30" s="96">
        <f>D27+D29</f>
        <v>2156</v>
      </c>
      <c r="E30" s="97">
        <v>100</v>
      </c>
      <c r="F30" s="98">
        <v>100</v>
      </c>
      <c r="G30" s="87"/>
      <c r="I30" s="87"/>
      <c r="J30" s="34"/>
      <c r="N30" s="176"/>
    </row>
    <row r="31" spans="1:14" ht="13.8" thickBot="1">
      <c r="B31" s="99">
        <v>3</v>
      </c>
      <c r="C31" s="100" t="s">
        <v>25</v>
      </c>
      <c r="D31" s="99">
        <f>'an III'!T54+'an II'!T57+'an I'!U59+'an I'!U58</f>
        <v>354</v>
      </c>
      <c r="E31" s="101"/>
      <c r="F31" s="101"/>
      <c r="G31" s="87"/>
      <c r="I31" s="87"/>
      <c r="J31" s="34"/>
      <c r="M31" s="204"/>
      <c r="N31" s="176"/>
    </row>
    <row r="32" spans="1:14" ht="21.6" customHeight="1" thickBot="1">
      <c r="B32" s="102"/>
      <c r="C32" s="282" t="s">
        <v>29</v>
      </c>
      <c r="D32" s="103">
        <f>SUM(D30:D31)</f>
        <v>2510</v>
      </c>
      <c r="E32" s="104"/>
      <c r="F32" s="104"/>
      <c r="G32" s="87"/>
      <c r="H32" s="87"/>
      <c r="I32" s="87"/>
    </row>
    <row r="33" spans="2:14" ht="12.75" customHeight="1">
      <c r="B33" s="105"/>
      <c r="C33" s="106"/>
      <c r="D33" s="107"/>
      <c r="E33" s="108"/>
      <c r="F33" s="109"/>
      <c r="G33" s="87"/>
      <c r="H33" s="87"/>
      <c r="I33" s="87"/>
    </row>
    <row r="34" spans="2:14" ht="13.8" thickBot="1">
      <c r="B34" s="90"/>
      <c r="C34" s="110"/>
      <c r="D34" s="87"/>
      <c r="E34" s="108"/>
      <c r="F34" s="109"/>
      <c r="G34" s="87"/>
      <c r="H34" s="87"/>
      <c r="I34" s="87"/>
    </row>
    <row r="35" spans="2:14" ht="12.75" customHeight="1">
      <c r="B35" s="607" t="s">
        <v>11</v>
      </c>
      <c r="C35" s="607" t="s">
        <v>27</v>
      </c>
      <c r="D35" s="607" t="s">
        <v>32</v>
      </c>
      <c r="E35" s="85" t="s">
        <v>23</v>
      </c>
      <c r="F35" s="154" t="s">
        <v>23</v>
      </c>
      <c r="G35" s="611" t="s">
        <v>89</v>
      </c>
      <c r="H35" s="613"/>
    </row>
    <row r="36" spans="2:14" ht="13.8" thickBot="1">
      <c r="B36" s="608"/>
      <c r="C36" s="608"/>
      <c r="D36" s="608"/>
      <c r="E36" s="88" t="s">
        <v>24</v>
      </c>
      <c r="F36" s="155" t="s">
        <v>88</v>
      </c>
      <c r="G36" s="111" t="s">
        <v>30</v>
      </c>
      <c r="H36" s="187" t="s">
        <v>31</v>
      </c>
    </row>
    <row r="37" spans="2:14">
      <c r="B37" s="186">
        <v>1</v>
      </c>
      <c r="C37" s="112" t="s">
        <v>14</v>
      </c>
      <c r="D37" s="90">
        <f>calcul!E7</f>
        <v>882</v>
      </c>
      <c r="E37" s="153">
        <f>D37/D$40</f>
        <v>0.40909090909090912</v>
      </c>
      <c r="F37" s="90" t="s">
        <v>125</v>
      </c>
      <c r="G37" s="201">
        <f>calcul!L13</f>
        <v>434</v>
      </c>
      <c r="H37" s="195">
        <f>calcul!L14</f>
        <v>364</v>
      </c>
      <c r="N37" s="182"/>
    </row>
    <row r="38" spans="2:14">
      <c r="B38" s="93">
        <v>2</v>
      </c>
      <c r="C38" s="114" t="s">
        <v>365</v>
      </c>
      <c r="D38" s="152">
        <f>calcul!F7</f>
        <v>966</v>
      </c>
      <c r="E38" s="189">
        <f>D38/D$40</f>
        <v>0.44805194805194803</v>
      </c>
      <c r="F38" s="190" t="s">
        <v>124</v>
      </c>
      <c r="G38" s="196">
        <f>calcul!M13</f>
        <v>476</v>
      </c>
      <c r="H38" s="190">
        <f>calcul!M14+D28</f>
        <v>772</v>
      </c>
      <c r="N38" s="182"/>
    </row>
    <row r="39" spans="2:14" ht="12" customHeight="1" thickBot="1">
      <c r="B39" s="93">
        <v>3</v>
      </c>
      <c r="C39" s="188" t="s">
        <v>15</v>
      </c>
      <c r="D39" s="90">
        <f>calcul!G7</f>
        <v>308</v>
      </c>
      <c r="E39" s="153">
        <f>D39/D$40</f>
        <v>0.14285714285714285</v>
      </c>
      <c r="F39" s="90" t="s">
        <v>123</v>
      </c>
      <c r="G39" s="197">
        <f>calcul!N13</f>
        <v>119</v>
      </c>
      <c r="H39" s="198">
        <f>calcul!N14</f>
        <v>245</v>
      </c>
      <c r="J39" s="131"/>
      <c r="N39" s="182"/>
    </row>
    <row r="40" spans="2:14" ht="13.8" thickBot="1">
      <c r="B40" s="115"/>
      <c r="C40" s="116" t="s">
        <v>39</v>
      </c>
      <c r="D40" s="194">
        <f>SUM(D37:D39)</f>
        <v>2156</v>
      </c>
      <c r="E40" s="117">
        <v>100</v>
      </c>
      <c r="F40" s="118">
        <v>100</v>
      </c>
      <c r="G40" s="199">
        <f>SUM(G37:G39)</f>
        <v>1029</v>
      </c>
      <c r="H40" s="200">
        <f>SUM(H37:H39)</f>
        <v>1381</v>
      </c>
      <c r="K40" s="137"/>
    </row>
    <row r="41" spans="2:14" ht="13.8" thickBot="1">
      <c r="B41" s="90"/>
      <c r="C41" s="120"/>
      <c r="D41" s="109"/>
      <c r="E41" s="109"/>
      <c r="F41" s="109"/>
      <c r="G41" s="87"/>
      <c r="H41" s="87"/>
      <c r="I41" s="87"/>
    </row>
    <row r="42" spans="2:14" ht="13.8" thickBot="1">
      <c r="B42" s="87"/>
      <c r="C42" s="342" t="s">
        <v>392</v>
      </c>
      <c r="D42" s="343">
        <f>H40/G40</f>
        <v>1.3420796890184645</v>
      </c>
      <c r="E42" s="87"/>
      <c r="F42" s="87"/>
      <c r="G42" s="87"/>
      <c r="H42" s="87"/>
      <c r="I42" s="87"/>
    </row>
    <row r="43" spans="2:14" ht="21" thickBot="1">
      <c r="B43" s="87"/>
      <c r="C43" s="274" t="s">
        <v>391</v>
      </c>
      <c r="D43" s="344" cm="1">
        <f t="array" ref="D43:D44">('an I'!H52:H53+'an I'!O52:O53+'an II'!H49:H50+'an II'!O49:O50+'an III'!H43:H44+'an III'!O43:O44)/Bilant!D40</f>
        <v>1.1303339517625233</v>
      </c>
      <c r="E43" s="87"/>
      <c r="F43" s="87"/>
      <c r="G43" s="87"/>
      <c r="H43" s="87"/>
      <c r="I43" s="87"/>
    </row>
    <row r="44" spans="2:14" ht="13.8" thickBot="1">
      <c r="B44" s="87"/>
      <c r="C44" s="87"/>
      <c r="D44" s="414">
        <v>0</v>
      </c>
      <c r="E44" s="87"/>
      <c r="F44" s="87"/>
      <c r="G44" s="87"/>
      <c r="H44" s="87"/>
      <c r="I44" s="87"/>
    </row>
    <row r="45" spans="2:14" ht="12.75" customHeight="1">
      <c r="B45" s="147" t="s">
        <v>33</v>
      </c>
      <c r="C45" s="609" t="s">
        <v>90</v>
      </c>
      <c r="D45" s="611" t="s">
        <v>91</v>
      </c>
      <c r="E45" s="612"/>
      <c r="F45" s="612"/>
      <c r="G45" s="611" t="s">
        <v>22</v>
      </c>
      <c r="H45" s="613"/>
    </row>
    <row r="46" spans="2:14" ht="13.5" customHeight="1" thickBot="1">
      <c r="B46" s="99" t="s">
        <v>34</v>
      </c>
      <c r="C46" s="610"/>
      <c r="D46" s="111" t="s">
        <v>35</v>
      </c>
      <c r="E46" s="156" t="s">
        <v>36</v>
      </c>
      <c r="F46" s="157" t="s">
        <v>40</v>
      </c>
      <c r="G46" s="111" t="s">
        <v>33</v>
      </c>
      <c r="H46" s="158" t="s">
        <v>37</v>
      </c>
    </row>
    <row r="47" spans="2:14">
      <c r="B47" s="151">
        <v>1</v>
      </c>
      <c r="C47" s="159" t="s">
        <v>38</v>
      </c>
      <c r="D47" s="275">
        <v>9</v>
      </c>
      <c r="E47" s="276">
        <v>9</v>
      </c>
      <c r="F47" s="179">
        <v>8</v>
      </c>
      <c r="G47" s="113">
        <f>SUM(D47:F47)</f>
        <v>26</v>
      </c>
      <c r="H47" s="160">
        <f>G47/G49*100</f>
        <v>49.056603773584904</v>
      </c>
    </row>
    <row r="48" spans="2:14" ht="13.8" thickBot="1">
      <c r="B48" s="148">
        <v>2</v>
      </c>
      <c r="C48" s="161" t="s">
        <v>431</v>
      </c>
      <c r="D48" s="275">
        <v>10</v>
      </c>
      <c r="E48" s="276">
        <v>9</v>
      </c>
      <c r="F48" s="179">
        <v>8</v>
      </c>
      <c r="G48" s="111">
        <f>SUM(D48:F48)</f>
        <v>27</v>
      </c>
      <c r="H48" s="162">
        <f>H49-H47</f>
        <v>50.943396226415096</v>
      </c>
    </row>
    <row r="49" spans="1:30" ht="13.8" thickBot="1">
      <c r="B49" s="163"/>
      <c r="C49" s="164" t="s">
        <v>39</v>
      </c>
      <c r="D49" s="119">
        <f>SUM(D47:D48)</f>
        <v>19</v>
      </c>
      <c r="E49" s="165">
        <f>SUM(E47:E48)</f>
        <v>18</v>
      </c>
      <c r="F49" s="166">
        <f>SUM(F47:F48)</f>
        <v>16</v>
      </c>
      <c r="G49" s="119">
        <f>SUM(G47:G48)</f>
        <v>53</v>
      </c>
      <c r="H49" s="167">
        <v>100</v>
      </c>
    </row>
    <row r="50" spans="1:30">
      <c r="B50" s="1"/>
      <c r="C50" s="17"/>
      <c r="D50" s="18"/>
      <c r="E50" s="18"/>
      <c r="F50" s="18"/>
    </row>
    <row r="51" spans="1:30">
      <c r="B51" s="614" t="s">
        <v>299</v>
      </c>
      <c r="C51" s="614"/>
      <c r="D51" s="614"/>
      <c r="E51" s="614"/>
      <c r="F51" s="614"/>
      <c r="G51" s="614"/>
      <c r="H51" s="614"/>
      <c r="I51" s="614"/>
      <c r="J51" s="172"/>
    </row>
    <row r="52" spans="1:30">
      <c r="B52" s="614" t="s">
        <v>220</v>
      </c>
      <c r="C52" s="614"/>
      <c r="D52" s="614"/>
      <c r="E52" s="614"/>
      <c r="F52" s="614"/>
      <c r="G52" s="614"/>
      <c r="H52" s="614"/>
      <c r="I52" s="614"/>
      <c r="J52" s="172"/>
    </row>
    <row r="53" spans="1:30">
      <c r="B53" s="614" t="s">
        <v>297</v>
      </c>
      <c r="C53" s="614"/>
      <c r="D53" s="614"/>
      <c r="E53" s="614"/>
      <c r="F53" s="614"/>
      <c r="G53" s="614"/>
      <c r="H53" s="614"/>
      <c r="I53" s="614"/>
      <c r="J53" s="614"/>
    </row>
    <row r="54" spans="1:30">
      <c r="B54" s="615" t="s">
        <v>298</v>
      </c>
      <c r="C54" s="615"/>
      <c r="D54" s="615"/>
      <c r="E54" s="615"/>
      <c r="F54" s="615"/>
      <c r="G54" s="615"/>
      <c r="H54" s="615"/>
      <c r="I54" s="615"/>
      <c r="J54" s="615"/>
    </row>
    <row r="55" spans="1:30" ht="13.2" customHeight="1">
      <c r="B55" s="631"/>
      <c r="C55" s="631"/>
      <c r="D55" s="631"/>
      <c r="E55" s="631"/>
      <c r="F55" s="631"/>
      <c r="G55" s="631"/>
      <c r="H55" s="631"/>
      <c r="I55" s="631"/>
      <c r="J55" s="631"/>
    </row>
    <row r="56" spans="1:30">
      <c r="B56" s="632"/>
      <c r="C56" s="632"/>
      <c r="D56" s="632"/>
      <c r="E56" s="632"/>
      <c r="F56" s="632"/>
      <c r="G56" s="632"/>
      <c r="H56" s="632"/>
      <c r="I56" s="632"/>
      <c r="J56" s="185"/>
    </row>
    <row r="57" spans="1:30">
      <c r="B57" s="632"/>
      <c r="C57" s="632"/>
      <c r="D57" s="632"/>
      <c r="E57" s="632"/>
      <c r="F57" s="632"/>
      <c r="G57" s="632"/>
      <c r="H57" s="632"/>
      <c r="I57" s="632"/>
      <c r="J57" s="632"/>
    </row>
    <row r="58" spans="1:30">
      <c r="B58" s="632"/>
      <c r="C58" s="632"/>
      <c r="D58" s="632"/>
      <c r="E58" s="632"/>
      <c r="F58" s="632"/>
      <c r="G58" s="632"/>
      <c r="H58" s="632"/>
      <c r="I58" s="632"/>
      <c r="J58" s="173"/>
    </row>
    <row r="59" spans="1:30" ht="16.5" customHeight="1">
      <c r="A59" s="32"/>
      <c r="B59" s="70"/>
      <c r="C59" s="7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30" s="31" customFormat="1">
      <c r="A60" s="493"/>
      <c r="B60" s="493"/>
      <c r="C60" s="493"/>
      <c r="D60" s="493"/>
      <c r="E60" s="493"/>
      <c r="F60" s="493"/>
      <c r="G60" s="493"/>
      <c r="H60" s="493"/>
      <c r="I60" s="15"/>
      <c r="J60" s="15"/>
      <c r="K60" s="15"/>
      <c r="L60" s="15"/>
      <c r="M60" s="15"/>
      <c r="N60" s="15"/>
      <c r="O60" s="15"/>
      <c r="P60" s="15"/>
      <c r="Q60" s="15"/>
      <c r="T60"/>
      <c r="U60"/>
      <c r="V60"/>
      <c r="X60"/>
      <c r="Y60"/>
      <c r="Z60"/>
      <c r="AB60"/>
      <c r="AC60"/>
      <c r="AD60"/>
    </row>
    <row r="61" spans="1:30">
      <c r="A61" s="5"/>
      <c r="B61" s="5"/>
      <c r="C61" s="5"/>
      <c r="D61" s="5"/>
      <c r="E61" s="5"/>
      <c r="F61" s="5"/>
      <c r="G61" s="5"/>
      <c r="H61" s="5"/>
      <c r="I61" s="5"/>
      <c r="J61" s="72"/>
      <c r="K61" s="72"/>
      <c r="L61" s="73"/>
      <c r="M61" s="72"/>
      <c r="N61" s="72"/>
      <c r="O61" s="4"/>
      <c r="P61" s="4"/>
      <c r="Q61" s="4"/>
    </row>
    <row r="62" spans="1:30" s="62" customFormat="1">
      <c r="B62" s="484"/>
      <c r="C62" s="484"/>
      <c r="D62" s="484"/>
      <c r="E62" s="484"/>
      <c r="F62" s="484"/>
      <c r="G62" s="484"/>
      <c r="H62" s="484"/>
      <c r="I62" s="121"/>
      <c r="J62" s="121"/>
      <c r="K62" s="121"/>
      <c r="L62" s="121"/>
      <c r="M62" s="121"/>
      <c r="N62" s="121"/>
      <c r="O62" s="121"/>
      <c r="P62" s="121"/>
      <c r="Q62" s="75"/>
      <c r="T62"/>
      <c r="U62"/>
      <c r="V62"/>
      <c r="X62"/>
      <c r="Y62"/>
      <c r="Z62"/>
      <c r="AB62"/>
      <c r="AC62"/>
      <c r="AD62"/>
    </row>
    <row r="63" spans="1:30" s="62" customFormat="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T63"/>
      <c r="U63"/>
      <c r="V63"/>
      <c r="X63"/>
      <c r="Y63"/>
      <c r="Z63"/>
      <c r="AB63"/>
      <c r="AC63"/>
      <c r="AD63"/>
    </row>
    <row r="64" spans="1:30">
      <c r="A64" s="72"/>
      <c r="B64" s="72"/>
      <c r="C64" s="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1:30" s="31" customFormat="1">
      <c r="A65" s="493"/>
      <c r="B65" s="493"/>
      <c r="C65" s="493"/>
      <c r="D65" s="493"/>
      <c r="E65" s="493"/>
      <c r="F65" s="493"/>
      <c r="G65" s="493"/>
      <c r="H65" s="493"/>
      <c r="I65" s="15"/>
      <c r="J65" s="15"/>
      <c r="K65" s="15"/>
      <c r="L65" s="15"/>
      <c r="M65" s="15"/>
      <c r="N65" s="15"/>
      <c r="O65" s="15"/>
      <c r="P65" s="15"/>
      <c r="Q65" s="15"/>
      <c r="T65"/>
      <c r="U65"/>
      <c r="V65"/>
      <c r="X65"/>
      <c r="Y65"/>
      <c r="Z65"/>
      <c r="AB65"/>
      <c r="AC65"/>
      <c r="AD65"/>
    </row>
    <row r="66" spans="1:30">
      <c r="A66" s="5"/>
      <c r="B66" s="5"/>
      <c r="C66" s="5"/>
      <c r="D66" s="5"/>
      <c r="E66" s="5"/>
      <c r="F66" s="5"/>
      <c r="G66" s="5"/>
      <c r="H66" s="5"/>
      <c r="I66" s="5"/>
      <c r="J66" s="72"/>
      <c r="K66" s="72"/>
      <c r="L66" s="73"/>
      <c r="M66" s="72"/>
      <c r="N66" s="72"/>
      <c r="O66" s="4"/>
      <c r="P66" s="4"/>
      <c r="Q66" s="4"/>
    </row>
    <row r="67" spans="1:30" s="62" customFormat="1">
      <c r="B67" s="484"/>
      <c r="C67" s="484"/>
      <c r="D67" s="484"/>
      <c r="E67" s="484"/>
      <c r="F67" s="484"/>
      <c r="G67" s="484"/>
      <c r="H67" s="484"/>
      <c r="I67" s="121"/>
      <c r="J67" s="121"/>
      <c r="K67" s="121"/>
      <c r="L67" s="121"/>
      <c r="M67" s="121"/>
      <c r="N67" s="121"/>
      <c r="O67" s="121"/>
      <c r="P67" s="121"/>
      <c r="Q67" s="75"/>
      <c r="T67"/>
      <c r="U67"/>
      <c r="V67"/>
      <c r="X67"/>
      <c r="Y67"/>
      <c r="Z67"/>
      <c r="AB67"/>
      <c r="AC67"/>
      <c r="AD67"/>
    </row>
    <row r="68" spans="1:30" s="62" customFormat="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T68"/>
      <c r="U68"/>
      <c r="V68"/>
      <c r="X68"/>
      <c r="Y68"/>
      <c r="Z68"/>
      <c r="AB68"/>
      <c r="AC68"/>
      <c r="AD68"/>
    </row>
    <row r="69" spans="1:30">
      <c r="A69" s="72"/>
      <c r="B69" s="72"/>
      <c r="C69" s="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30" s="31" customFormat="1">
      <c r="A70" s="493"/>
      <c r="B70" s="493"/>
      <c r="C70" s="493"/>
      <c r="D70" s="493"/>
      <c r="E70" s="493"/>
      <c r="F70" s="493"/>
      <c r="G70" s="493"/>
      <c r="H70" s="493"/>
      <c r="I70" s="15"/>
      <c r="J70" s="15"/>
      <c r="K70" s="15"/>
      <c r="L70" s="15"/>
      <c r="M70" s="15"/>
      <c r="N70" s="15"/>
      <c r="O70" s="15"/>
      <c r="P70" s="15"/>
      <c r="Q70" s="15"/>
      <c r="T70"/>
      <c r="U70"/>
      <c r="V70"/>
      <c r="X70"/>
      <c r="Y70"/>
      <c r="Z70"/>
      <c r="AB70"/>
      <c r="AC70"/>
      <c r="AD70"/>
    </row>
    <row r="71" spans="1:30">
      <c r="A71" s="5"/>
      <c r="B71" s="5"/>
      <c r="C71" s="5"/>
      <c r="D71" s="5"/>
      <c r="E71" s="5"/>
      <c r="F71" s="5"/>
      <c r="G71" s="5"/>
      <c r="H71" s="5"/>
      <c r="I71" s="5"/>
      <c r="J71" s="72"/>
      <c r="K71" s="72"/>
      <c r="L71" s="73"/>
      <c r="M71" s="72"/>
      <c r="N71" s="72"/>
      <c r="O71" s="4"/>
      <c r="P71" s="4"/>
      <c r="Q71" s="4"/>
    </row>
    <row r="72" spans="1:30" s="62" customFormat="1">
      <c r="B72" s="484"/>
      <c r="C72" s="484"/>
      <c r="D72" s="484"/>
      <c r="E72" s="484"/>
      <c r="F72" s="484"/>
      <c r="G72" s="484"/>
      <c r="H72" s="484"/>
      <c r="I72" s="121"/>
      <c r="J72" s="121"/>
      <c r="K72" s="121"/>
      <c r="L72" s="121"/>
      <c r="M72" s="121"/>
      <c r="N72" s="121"/>
      <c r="O72" s="121"/>
      <c r="P72" s="121"/>
      <c r="Q72" s="75"/>
      <c r="T72"/>
      <c r="U72"/>
      <c r="V72"/>
      <c r="X72"/>
      <c r="Y72"/>
      <c r="Z72"/>
      <c r="AB72"/>
      <c r="AC72"/>
      <c r="AD72"/>
    </row>
    <row r="73" spans="1:30">
      <c r="A73" s="72"/>
      <c r="B73" s="72"/>
      <c r="C73" s="1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X73" s="62"/>
      <c r="Y73" s="62"/>
      <c r="Z73" s="62"/>
      <c r="AB73" s="62"/>
      <c r="AC73" s="62"/>
      <c r="AD73" s="62"/>
    </row>
  </sheetData>
  <mergeCells count="48">
    <mergeCell ref="B55:J55"/>
    <mergeCell ref="B57:J57"/>
    <mergeCell ref="D67:H67"/>
    <mergeCell ref="A60:C60"/>
    <mergeCell ref="A65:C65"/>
    <mergeCell ref="B67:C67"/>
    <mergeCell ref="B56:I56"/>
    <mergeCell ref="B58:I58"/>
    <mergeCell ref="D60:H60"/>
    <mergeCell ref="D62:H62"/>
    <mergeCell ref="D65:H65"/>
    <mergeCell ref="B27:B28"/>
    <mergeCell ref="F27:F28"/>
    <mergeCell ref="D25:D26"/>
    <mergeCell ref="H13:I13"/>
    <mergeCell ref="E27:E28"/>
    <mergeCell ref="D13:E13"/>
    <mergeCell ref="A1:C1"/>
    <mergeCell ref="A2:C2"/>
    <mergeCell ref="B25:B26"/>
    <mergeCell ref="C25:C26"/>
    <mergeCell ref="A3:H3"/>
    <mergeCell ref="A8:G8"/>
    <mergeCell ref="A9:G9"/>
    <mergeCell ref="F13:G13"/>
    <mergeCell ref="H18:I18"/>
    <mergeCell ref="A5:G5"/>
    <mergeCell ref="A6:M6"/>
    <mergeCell ref="A10:G10"/>
    <mergeCell ref="A23:H23"/>
    <mergeCell ref="C21:G21"/>
    <mergeCell ref="C19:I20"/>
    <mergeCell ref="B72:C72"/>
    <mergeCell ref="B35:B36"/>
    <mergeCell ref="C35:C36"/>
    <mergeCell ref="D35:D36"/>
    <mergeCell ref="D70:H70"/>
    <mergeCell ref="D72:H72"/>
    <mergeCell ref="B62:C62"/>
    <mergeCell ref="C45:C46"/>
    <mergeCell ref="D45:F45"/>
    <mergeCell ref="G45:H45"/>
    <mergeCell ref="B52:I52"/>
    <mergeCell ref="B51:I51"/>
    <mergeCell ref="A70:C70"/>
    <mergeCell ref="G35:H35"/>
    <mergeCell ref="B53:J53"/>
    <mergeCell ref="B54:J54"/>
  </mergeCells>
  <phoneticPr fontId="12" type="noConversion"/>
  <pageMargins left="0.97" right="0.47244094488188981" top="0.47244094488188981" bottom="0.47244094488188981" header="0.51181102362204722" footer="0.51181102362204722"/>
  <pageSetup paperSize="9" scale="84" orientation="portrait" horizontalDpi="1200" verticalDpi="1200" r:id="rId1"/>
  <headerFooter alignWithMargins="0">
    <oddFooter>&amp;R5/7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EB73-C108-4346-A7C5-5784FDFF2107}">
  <sheetPr codeName="Sheet7">
    <pageSetUpPr fitToPage="1"/>
  </sheetPr>
  <dimension ref="A1:BC29"/>
  <sheetViews>
    <sheetView view="pageBreakPreview" zoomScale="115" zoomScaleNormal="100" zoomScaleSheetLayoutView="115" workbookViewId="0">
      <selection activeCell="A8" sqref="A8:G8"/>
    </sheetView>
  </sheetViews>
  <sheetFormatPr defaultRowHeight="13.2"/>
  <cols>
    <col min="1" max="1" width="4" customWidth="1"/>
    <col min="2" max="2" width="49" customWidth="1"/>
    <col min="3" max="3" width="5.33203125" customWidth="1"/>
    <col min="4" max="4" width="2.109375" customWidth="1"/>
    <col min="5" max="5" width="49.33203125" customWidth="1"/>
    <col min="6" max="6" width="6" customWidth="1"/>
  </cols>
  <sheetData>
    <row r="1" spans="1:55">
      <c r="A1" s="634" t="s">
        <v>17</v>
      </c>
      <c r="B1" s="634"/>
      <c r="C1" s="634"/>
      <c r="D1" s="634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55">
      <c r="A2" s="447" t="s">
        <v>46</v>
      </c>
      <c r="B2" s="447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55" ht="24.6" customHeight="1">
      <c r="A3" s="454" t="s">
        <v>16</v>
      </c>
      <c r="B3" s="454"/>
      <c r="C3" s="454"/>
      <c r="D3" s="454"/>
      <c r="E3" s="454"/>
      <c r="F3" s="83"/>
      <c r="G3" s="83"/>
      <c r="H3" s="83"/>
      <c r="I3" s="83"/>
      <c r="J3" s="83"/>
      <c r="K3" s="83"/>
      <c r="L3" s="83"/>
      <c r="M3" s="83"/>
      <c r="N3" s="83"/>
      <c r="O3" s="3"/>
    </row>
    <row r="4" spans="1:55" ht="23.4" customHeight="1">
      <c r="A4" s="83"/>
      <c r="B4" s="83"/>
      <c r="C4" s="83"/>
      <c r="D4" s="83"/>
      <c r="E4" s="83"/>
      <c r="F4" s="83"/>
      <c r="G4" s="83"/>
      <c r="H4" s="83"/>
      <c r="I4" s="20"/>
      <c r="J4" s="20"/>
      <c r="K4" s="20"/>
      <c r="L4" s="20"/>
      <c r="M4" s="20"/>
      <c r="N4" s="20"/>
      <c r="O4" s="8"/>
      <c r="P4" s="8"/>
    </row>
    <row r="5" spans="1:55">
      <c r="A5" s="500" t="s">
        <v>47</v>
      </c>
      <c r="B5" s="500"/>
      <c r="C5" s="500"/>
      <c r="D5" s="500"/>
      <c r="E5" s="500"/>
      <c r="F5" s="500"/>
      <c r="G5" s="500"/>
      <c r="H5" s="285"/>
      <c r="I5" s="285"/>
      <c r="J5" s="285"/>
      <c r="K5" s="285"/>
      <c r="L5" s="285"/>
      <c r="M5" s="285"/>
      <c r="N5" s="15"/>
      <c r="O5" s="15"/>
      <c r="P5" s="13"/>
      <c r="Q5" s="8"/>
    </row>
    <row r="6" spans="1:55">
      <c r="A6" s="500" t="s">
        <v>293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14"/>
      <c r="O6" s="14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9"/>
      <c r="AQ6" s="9"/>
      <c r="AR6" s="9"/>
      <c r="AS6" s="9"/>
      <c r="AT6" s="9"/>
      <c r="AU6" s="9"/>
      <c r="AV6" s="9"/>
      <c r="AW6" s="9"/>
      <c r="AX6" s="9"/>
      <c r="AY6" s="9"/>
      <c r="AZ6" s="6"/>
      <c r="BA6" s="6"/>
      <c r="BB6" s="5"/>
      <c r="BC6" s="5"/>
    </row>
    <row r="7" spans="1:55">
      <c r="A7" s="286" t="s">
        <v>294</v>
      </c>
      <c r="B7" s="285"/>
      <c r="C7" s="73"/>
      <c r="D7" s="285"/>
      <c r="E7" s="285"/>
      <c r="F7" s="285"/>
      <c r="G7" s="285"/>
      <c r="H7" s="287"/>
      <c r="I7" s="287"/>
      <c r="J7" s="73"/>
      <c r="K7" s="73"/>
      <c r="L7" s="73"/>
      <c r="M7" s="287"/>
      <c r="N7" s="33"/>
      <c r="O7" s="33"/>
      <c r="P7" s="8"/>
      <c r="Q7" s="8"/>
    </row>
    <row r="8" spans="1:55">
      <c r="A8" s="596" t="s">
        <v>48</v>
      </c>
      <c r="B8" s="596"/>
      <c r="C8" s="596"/>
      <c r="D8" s="596"/>
      <c r="E8" s="596"/>
      <c r="F8" s="596"/>
      <c r="G8" s="596"/>
      <c r="H8" s="73"/>
      <c r="I8" s="73"/>
      <c r="J8" s="73"/>
      <c r="K8" s="7"/>
      <c r="L8" s="7"/>
      <c r="M8" s="7"/>
      <c r="N8" s="13"/>
      <c r="O8" s="13"/>
      <c r="P8" s="8"/>
      <c r="Q8" s="8"/>
    </row>
    <row r="9" spans="1:55">
      <c r="A9" s="596" t="s">
        <v>49</v>
      </c>
      <c r="B9" s="596"/>
      <c r="C9" s="596"/>
      <c r="D9" s="596"/>
      <c r="E9" s="596"/>
      <c r="F9" s="596"/>
      <c r="G9" s="596"/>
      <c r="H9" s="288"/>
      <c r="I9" s="288"/>
      <c r="J9" s="288"/>
      <c r="K9" s="288"/>
      <c r="L9" s="288"/>
      <c r="M9" s="288"/>
      <c r="N9" s="13"/>
      <c r="O9" s="13"/>
      <c r="P9" s="8"/>
      <c r="Q9" s="8"/>
    </row>
    <row r="10" spans="1:55">
      <c r="A10" s="500" t="s">
        <v>337</v>
      </c>
      <c r="B10" s="500"/>
      <c r="C10" s="500"/>
      <c r="D10" s="500"/>
      <c r="E10" s="500"/>
      <c r="F10" s="500"/>
      <c r="G10" s="500"/>
      <c r="H10" s="287"/>
      <c r="I10" s="287"/>
      <c r="J10" s="287"/>
      <c r="K10" s="287"/>
      <c r="L10" s="287"/>
      <c r="M10" s="287"/>
      <c r="N10" s="14"/>
      <c r="O10" s="14"/>
      <c r="P10" s="9"/>
      <c r="Q10" s="9"/>
    </row>
    <row r="11" spans="1:5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55" ht="14.4">
      <c r="A12" s="9"/>
      <c r="B12" s="283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5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55">
      <c r="B14" s="74" t="s">
        <v>295</v>
      </c>
      <c r="C14" s="9"/>
      <c r="D14" s="9"/>
      <c r="E14" s="74" t="s">
        <v>296</v>
      </c>
    </row>
    <row r="15" spans="1:55" s="284" customFormat="1" ht="12">
      <c r="B15" s="294"/>
      <c r="C15" s="291"/>
      <c r="D15" s="291"/>
      <c r="E15" s="295"/>
    </row>
    <row r="16" spans="1:55" s="284" customFormat="1" ht="11.4">
      <c r="B16" s="633" t="s">
        <v>280</v>
      </c>
      <c r="C16" s="633"/>
      <c r="D16" s="291"/>
      <c r="E16" s="290" t="s">
        <v>292</v>
      </c>
    </row>
    <row r="17" spans="2:5" s="284" customFormat="1" ht="11.4">
      <c r="B17" s="633" t="s">
        <v>281</v>
      </c>
      <c r="C17" s="633"/>
      <c r="D17" s="292"/>
      <c r="E17" s="290" t="s">
        <v>275</v>
      </c>
    </row>
    <row r="18" spans="2:5" s="284" customFormat="1" ht="11.4">
      <c r="B18" s="633" t="s">
        <v>282</v>
      </c>
      <c r="C18" s="633"/>
      <c r="D18" s="292"/>
      <c r="E18" s="290" t="s">
        <v>276</v>
      </c>
    </row>
    <row r="19" spans="2:5" s="284" customFormat="1" ht="11.4">
      <c r="B19" s="633" t="s">
        <v>283</v>
      </c>
      <c r="C19" s="633"/>
      <c r="D19" s="292"/>
      <c r="E19" s="293" t="s">
        <v>277</v>
      </c>
    </row>
    <row r="20" spans="2:5" s="284" customFormat="1" ht="11.4">
      <c r="B20" s="633" t="s">
        <v>284</v>
      </c>
      <c r="C20" s="633"/>
      <c r="D20" s="292"/>
      <c r="E20" s="292"/>
    </row>
    <row r="21" spans="2:5" s="284" customFormat="1" ht="14.1" customHeight="1">
      <c r="B21" s="633" t="s">
        <v>285</v>
      </c>
      <c r="C21" s="633"/>
      <c r="D21" s="292"/>
      <c r="E21" s="292"/>
    </row>
    <row r="22" spans="2:5" s="284" customFormat="1" ht="14.1" customHeight="1">
      <c r="B22" s="633" t="s">
        <v>286</v>
      </c>
      <c r="C22" s="633"/>
      <c r="D22" s="292"/>
      <c r="E22" s="292"/>
    </row>
    <row r="23" spans="2:5" s="284" customFormat="1" ht="11.4">
      <c r="B23" s="633" t="s">
        <v>287</v>
      </c>
      <c r="C23" s="633"/>
      <c r="D23" s="292"/>
      <c r="E23" s="292"/>
    </row>
    <row r="24" spans="2:5" s="284" customFormat="1" ht="11.4">
      <c r="B24" s="633" t="s">
        <v>288</v>
      </c>
      <c r="C24" s="633"/>
      <c r="D24" s="292"/>
      <c r="E24" s="291"/>
    </row>
    <row r="25" spans="2:5" s="284" customFormat="1" ht="11.4">
      <c r="B25" s="635" t="s">
        <v>278</v>
      </c>
      <c r="C25" s="635"/>
      <c r="D25" s="292"/>
      <c r="E25" s="291"/>
    </row>
    <row r="26" spans="2:5" s="284" customFormat="1" ht="11.4">
      <c r="B26" s="635" t="s">
        <v>289</v>
      </c>
      <c r="C26" s="635"/>
    </row>
    <row r="27" spans="2:5" s="284" customFormat="1" ht="22.8">
      <c r="B27" s="291" t="s">
        <v>290</v>
      </c>
    </row>
    <row r="28" spans="2:5" s="284" customFormat="1" ht="24" customHeight="1">
      <c r="B28" s="636" t="s">
        <v>279</v>
      </c>
      <c r="C28" s="636"/>
    </row>
    <row r="29" spans="2:5" s="284" customFormat="1" ht="13.5" customHeight="1">
      <c r="B29" s="284" t="s">
        <v>291</v>
      </c>
      <c r="C29" s="291"/>
    </row>
  </sheetData>
  <mergeCells count="20">
    <mergeCell ref="B23:C23"/>
    <mergeCell ref="B24:C24"/>
    <mergeCell ref="B25:C25"/>
    <mergeCell ref="B26:C26"/>
    <mergeCell ref="B28:C28"/>
    <mergeCell ref="B22:C22"/>
    <mergeCell ref="A2:B2"/>
    <mergeCell ref="A1:D1"/>
    <mergeCell ref="A3:E3"/>
    <mergeCell ref="A5:G5"/>
    <mergeCell ref="B21:C21"/>
    <mergeCell ref="A6:M6"/>
    <mergeCell ref="A8:G8"/>
    <mergeCell ref="A9:G9"/>
    <mergeCell ref="A10:G10"/>
    <mergeCell ref="B16:C16"/>
    <mergeCell ref="B17:C17"/>
    <mergeCell ref="B18:C18"/>
    <mergeCell ref="B19:C19"/>
    <mergeCell ref="B20:C20"/>
  </mergeCells>
  <phoneticPr fontId="12" type="noConversion"/>
  <pageMargins left="0.94488188976377963" right="0.15748031496062992" top="0.47244094488188981" bottom="0.47244094488188981" header="0.31496062992125984" footer="0.31496062992125984"/>
  <pageSetup paperSize="9" scale="84" orientation="portrait" r:id="rId1"/>
  <headerFooter alignWithMargins="0">
    <oddFooter>&amp;R6/7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86BE-AC23-45D3-A635-3CD91713902C}">
  <dimension ref="A1:V76"/>
  <sheetViews>
    <sheetView view="pageBreakPreview" topLeftCell="A31" zoomScale="115" zoomScaleNormal="100" zoomScaleSheetLayoutView="115" workbookViewId="0">
      <selection activeCell="E17" sqref="E17"/>
    </sheetView>
  </sheetViews>
  <sheetFormatPr defaultRowHeight="13.2"/>
  <cols>
    <col min="1" max="1" width="5.5546875" customWidth="1"/>
    <col min="2" max="2" width="40.5546875" customWidth="1"/>
    <col min="3" max="3" width="10.6640625" customWidth="1"/>
    <col min="4" max="21" width="3.33203125" customWidth="1"/>
    <col min="22" max="22" width="7.33203125" bestFit="1" customWidth="1"/>
  </cols>
  <sheetData>
    <row r="1" spans="1:22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>
      <c r="A2" s="285" t="s">
        <v>46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500" t="s">
        <v>47</v>
      </c>
      <c r="B3" s="500"/>
      <c r="C3" s="500"/>
      <c r="D3" s="500"/>
      <c r="E3" s="500"/>
      <c r="F3" s="500"/>
      <c r="G3" s="285"/>
      <c r="H3" s="285"/>
      <c r="I3" s="285"/>
      <c r="J3" s="285"/>
      <c r="K3" s="285"/>
      <c r="L3" s="285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>
      <c r="A4" s="500" t="s">
        <v>293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>
      <c r="A5" s="286" t="s">
        <v>294</v>
      </c>
      <c r="B5" s="285"/>
      <c r="C5" s="73"/>
      <c r="D5" s="285"/>
      <c r="E5" s="285"/>
      <c r="F5" s="285"/>
      <c r="G5" s="287"/>
      <c r="H5" s="287"/>
      <c r="I5" s="73"/>
      <c r="J5" s="73"/>
      <c r="K5" s="73"/>
      <c r="L5" s="287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>
      <c r="A6" s="596" t="s">
        <v>48</v>
      </c>
      <c r="B6" s="596"/>
      <c r="C6" s="596"/>
      <c r="D6" s="596"/>
      <c r="E6" s="596"/>
      <c r="F6" s="596"/>
      <c r="G6" s="73"/>
      <c r="H6" s="73"/>
      <c r="I6" s="73"/>
      <c r="J6" s="7"/>
      <c r="K6" s="7"/>
      <c r="L6" s="7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>
      <c r="A7" s="596" t="s">
        <v>49</v>
      </c>
      <c r="B7" s="596"/>
      <c r="C7" s="596"/>
      <c r="D7" s="596"/>
      <c r="E7" s="596"/>
      <c r="F7" s="596"/>
      <c r="G7" s="288"/>
      <c r="H7" s="288"/>
      <c r="I7" s="288"/>
      <c r="J7" s="288"/>
      <c r="K7" s="288"/>
      <c r="L7" s="288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>
      <c r="A8" s="500" t="s">
        <v>337</v>
      </c>
      <c r="B8" s="500"/>
      <c r="C8" s="500"/>
      <c r="D8" s="500"/>
      <c r="E8" s="500"/>
      <c r="F8" s="500"/>
      <c r="G8" s="287"/>
      <c r="H8" s="287"/>
      <c r="I8" s="287"/>
      <c r="J8" s="287"/>
      <c r="K8" s="287"/>
      <c r="L8" s="287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>
      <c r="A9" s="277"/>
      <c r="B9" s="277"/>
      <c r="C9" s="277"/>
      <c r="D9" s="277"/>
      <c r="E9" s="277"/>
      <c r="F9" s="277"/>
      <c r="G9" s="14"/>
      <c r="H9" s="14"/>
      <c r="I9" s="14"/>
      <c r="J9" s="14"/>
      <c r="K9" s="14"/>
      <c r="L9" s="14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>
      <c r="A10" s="31"/>
      <c r="B10" s="31"/>
      <c r="C10" s="31"/>
      <c r="D10" s="31"/>
      <c r="E10" s="15" t="s">
        <v>300</v>
      </c>
      <c r="F10" s="15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>
      <c r="A11" s="31"/>
      <c r="B11" s="31"/>
      <c r="C11" s="31"/>
      <c r="D11" s="31"/>
      <c r="E11" s="15"/>
      <c r="F11" s="15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284" customFormat="1" ht="12">
      <c r="B12" s="286" t="s">
        <v>301</v>
      </c>
      <c r="C12" s="286"/>
      <c r="D12" s="286"/>
      <c r="E12" s="286"/>
      <c r="F12" s="286"/>
      <c r="G12" s="286"/>
      <c r="H12" s="286"/>
      <c r="I12" s="286"/>
      <c r="J12" s="286"/>
      <c r="K12" s="286"/>
    </row>
    <row r="13" spans="1:22" s="284" customFormat="1" ht="12">
      <c r="A13" s="318"/>
      <c r="B13" s="319" t="s">
        <v>302</v>
      </c>
      <c r="C13" s="318"/>
      <c r="D13" s="637" t="s">
        <v>303</v>
      </c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 t="s">
        <v>304</v>
      </c>
      <c r="S13" s="637"/>
      <c r="T13" s="637"/>
      <c r="U13" s="637"/>
      <c r="V13" s="320"/>
    </row>
    <row r="14" spans="1:22" s="284" customFormat="1" ht="31.2">
      <c r="A14" s="321" t="s">
        <v>305</v>
      </c>
      <c r="B14" s="322" t="s">
        <v>306</v>
      </c>
      <c r="C14" s="323" t="s">
        <v>307</v>
      </c>
      <c r="D14" s="324" t="s">
        <v>308</v>
      </c>
      <c r="E14" s="324" t="s">
        <v>309</v>
      </c>
      <c r="F14" s="324" t="s">
        <v>310</v>
      </c>
      <c r="G14" s="324" t="s">
        <v>311</v>
      </c>
      <c r="H14" s="324" t="s">
        <v>312</v>
      </c>
      <c r="I14" s="324" t="s">
        <v>313</v>
      </c>
      <c r="J14" s="324" t="s">
        <v>314</v>
      </c>
      <c r="K14" s="324" t="s">
        <v>315</v>
      </c>
      <c r="L14" s="324" t="s">
        <v>316</v>
      </c>
      <c r="M14" s="324" t="s">
        <v>317</v>
      </c>
      <c r="N14" s="324" t="s">
        <v>318</v>
      </c>
      <c r="O14" s="324" t="s">
        <v>319</v>
      </c>
      <c r="P14" s="324" t="s">
        <v>320</v>
      </c>
      <c r="Q14" s="324" t="s">
        <v>321</v>
      </c>
      <c r="R14" s="325" t="s">
        <v>322</v>
      </c>
      <c r="S14" s="325" t="s">
        <v>323</v>
      </c>
      <c r="T14" s="325" t="s">
        <v>324</v>
      </c>
      <c r="U14" s="325" t="s">
        <v>325</v>
      </c>
      <c r="V14" s="323" t="s">
        <v>339</v>
      </c>
    </row>
    <row r="15" spans="1:22" s="284" customFormat="1" ht="16.2" customHeight="1">
      <c r="A15" s="326">
        <v>1</v>
      </c>
      <c r="B15" s="327" t="s">
        <v>203</v>
      </c>
      <c r="C15" s="328" t="s">
        <v>202</v>
      </c>
      <c r="D15" s="329"/>
      <c r="E15" s="329"/>
      <c r="F15" s="329"/>
      <c r="G15" s="329"/>
      <c r="H15" s="329"/>
      <c r="I15" s="329"/>
      <c r="J15" s="329">
        <v>2</v>
      </c>
      <c r="K15" s="329"/>
      <c r="L15" s="329"/>
      <c r="M15" s="329"/>
      <c r="N15" s="329"/>
      <c r="O15" s="329"/>
      <c r="P15" s="329"/>
      <c r="Q15" s="329">
        <v>2</v>
      </c>
      <c r="R15" s="329">
        <v>1</v>
      </c>
      <c r="S15" s="329"/>
      <c r="T15" s="329"/>
      <c r="U15" s="329"/>
      <c r="V15" s="329">
        <f>SUM(D15:U15)</f>
        <v>5</v>
      </c>
    </row>
    <row r="16" spans="1:22" s="284" customFormat="1" ht="16.2" customHeight="1">
      <c r="A16" s="326">
        <v>2</v>
      </c>
      <c r="B16" s="327" t="s">
        <v>53</v>
      </c>
      <c r="C16" s="328" t="s">
        <v>177</v>
      </c>
      <c r="D16" s="329"/>
      <c r="E16" s="329">
        <v>2</v>
      </c>
      <c r="F16" s="329">
        <v>3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>
        <v>1</v>
      </c>
      <c r="U16" s="329"/>
      <c r="V16" s="329">
        <f t="shared" ref="V16:V76" si="0">SUM(D16:U16)</f>
        <v>6</v>
      </c>
    </row>
    <row r="17" spans="1:22" s="284" customFormat="1" ht="16.2" customHeight="1">
      <c r="A17" s="326">
        <v>3</v>
      </c>
      <c r="B17" s="327" t="s">
        <v>55</v>
      </c>
      <c r="C17" s="328" t="s">
        <v>165</v>
      </c>
      <c r="D17" s="329"/>
      <c r="E17" s="329">
        <v>2</v>
      </c>
      <c r="F17" s="329">
        <v>3</v>
      </c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>
        <v>1</v>
      </c>
      <c r="U17" s="329"/>
      <c r="V17" s="329">
        <f t="shared" si="0"/>
        <v>6</v>
      </c>
    </row>
    <row r="18" spans="1:22" s="284" customFormat="1" ht="16.2" customHeight="1">
      <c r="A18" s="326">
        <v>4</v>
      </c>
      <c r="B18" s="327" t="s">
        <v>56</v>
      </c>
      <c r="C18" s="328" t="s">
        <v>178</v>
      </c>
      <c r="D18" s="329"/>
      <c r="E18" s="329"/>
      <c r="F18" s="329">
        <v>1</v>
      </c>
      <c r="G18" s="329">
        <v>3</v>
      </c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>
        <v>1</v>
      </c>
      <c r="S18" s="329"/>
      <c r="T18" s="329"/>
      <c r="U18" s="329"/>
      <c r="V18" s="329">
        <f t="shared" si="0"/>
        <v>5</v>
      </c>
    </row>
    <row r="19" spans="1:22" s="284" customFormat="1" ht="16.2" customHeight="1">
      <c r="A19" s="326">
        <v>5</v>
      </c>
      <c r="B19" s="327" t="s">
        <v>186</v>
      </c>
      <c r="C19" s="328" t="s">
        <v>194</v>
      </c>
      <c r="D19" s="329"/>
      <c r="E19" s="329"/>
      <c r="F19" s="329"/>
      <c r="G19" s="329"/>
      <c r="H19" s="329">
        <v>2</v>
      </c>
      <c r="I19" s="329"/>
      <c r="J19" s="329"/>
      <c r="K19" s="329">
        <v>2</v>
      </c>
      <c r="L19" s="329"/>
      <c r="M19" s="329"/>
      <c r="N19" s="329"/>
      <c r="O19" s="329"/>
      <c r="P19" s="329"/>
      <c r="Q19" s="329"/>
      <c r="R19" s="329"/>
      <c r="S19" s="329"/>
      <c r="T19" s="329"/>
      <c r="U19" s="329">
        <v>1</v>
      </c>
      <c r="V19" s="329">
        <f t="shared" si="0"/>
        <v>5</v>
      </c>
    </row>
    <row r="20" spans="1:22" s="284" customFormat="1" ht="16.2" customHeight="1">
      <c r="A20" s="326">
        <v>6</v>
      </c>
      <c r="B20" s="327" t="s">
        <v>326</v>
      </c>
      <c r="C20" s="328" t="s">
        <v>327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>
        <v>1</v>
      </c>
      <c r="T20" s="329">
        <v>1</v>
      </c>
      <c r="U20" s="329"/>
      <c r="V20" s="329">
        <f t="shared" si="0"/>
        <v>2</v>
      </c>
    </row>
    <row r="21" spans="1:22" s="284" customFormat="1" ht="16.2" customHeight="1">
      <c r="A21" s="326">
        <v>7</v>
      </c>
      <c r="B21" s="327" t="s">
        <v>84</v>
      </c>
      <c r="C21" s="328" t="s">
        <v>195</v>
      </c>
      <c r="D21" s="329">
        <v>1</v>
      </c>
      <c r="E21" s="329"/>
      <c r="F21" s="329"/>
      <c r="G21" s="329">
        <v>1</v>
      </c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>
        <v>1</v>
      </c>
      <c r="T21" s="329"/>
      <c r="U21" s="329"/>
      <c r="V21" s="329">
        <f t="shared" si="0"/>
        <v>3</v>
      </c>
    </row>
    <row r="22" spans="1:22" s="284" customFormat="1" ht="16.2" customHeight="1">
      <c r="A22" s="326">
        <v>8</v>
      </c>
      <c r="B22" s="327" t="s">
        <v>74</v>
      </c>
      <c r="C22" s="328" t="s">
        <v>92</v>
      </c>
      <c r="D22" s="329"/>
      <c r="E22" s="329"/>
      <c r="F22" s="329"/>
      <c r="G22" s="329"/>
      <c r="H22" s="329"/>
      <c r="I22" s="329"/>
      <c r="J22" s="329"/>
      <c r="K22" s="329"/>
      <c r="L22" s="329"/>
      <c r="M22" s="329">
        <v>1</v>
      </c>
      <c r="N22" s="329"/>
      <c r="O22" s="329"/>
      <c r="P22" s="329">
        <v>1</v>
      </c>
      <c r="Q22" s="329"/>
      <c r="R22" s="329">
        <v>1</v>
      </c>
      <c r="S22" s="329"/>
      <c r="T22" s="329"/>
      <c r="U22" s="329"/>
      <c r="V22" s="329">
        <f t="shared" si="0"/>
        <v>3</v>
      </c>
    </row>
    <row r="23" spans="1:22" s="284" customFormat="1" ht="16.2" customHeight="1">
      <c r="A23" s="326">
        <v>9</v>
      </c>
      <c r="B23" s="327" t="s">
        <v>59</v>
      </c>
      <c r="C23" s="328" t="s">
        <v>93</v>
      </c>
      <c r="D23" s="329">
        <v>1</v>
      </c>
      <c r="E23" s="329"/>
      <c r="F23" s="329"/>
      <c r="G23" s="329"/>
      <c r="H23" s="329"/>
      <c r="I23" s="329"/>
      <c r="J23" s="329"/>
      <c r="K23" s="329">
        <v>2</v>
      </c>
      <c r="L23" s="329"/>
      <c r="M23" s="329"/>
      <c r="N23" s="329"/>
      <c r="O23" s="329"/>
      <c r="P23" s="329"/>
      <c r="Q23" s="329"/>
      <c r="R23" s="329"/>
      <c r="S23" s="329"/>
      <c r="T23" s="329">
        <v>1</v>
      </c>
      <c r="U23" s="329"/>
      <c r="V23" s="329">
        <f t="shared" si="0"/>
        <v>4</v>
      </c>
    </row>
    <row r="24" spans="1:22" s="284" customFormat="1" ht="16.2" customHeight="1">
      <c r="A24" s="326">
        <v>10</v>
      </c>
      <c r="B24" s="327" t="s">
        <v>60</v>
      </c>
      <c r="C24" s="328" t="s">
        <v>204</v>
      </c>
      <c r="D24" s="329">
        <v>1</v>
      </c>
      <c r="E24" s="329"/>
      <c r="F24" s="329"/>
      <c r="G24" s="329"/>
      <c r="H24" s="329"/>
      <c r="I24" s="329"/>
      <c r="J24" s="329"/>
      <c r="K24" s="329">
        <v>1</v>
      </c>
      <c r="L24" s="329"/>
      <c r="M24" s="329"/>
      <c r="N24" s="329"/>
      <c r="O24" s="329"/>
      <c r="P24" s="329"/>
      <c r="Q24" s="329"/>
      <c r="R24" s="329"/>
      <c r="S24" s="329"/>
      <c r="T24" s="329">
        <v>1</v>
      </c>
      <c r="U24" s="329"/>
      <c r="V24" s="329">
        <f t="shared" si="0"/>
        <v>3</v>
      </c>
    </row>
    <row r="25" spans="1:22" s="284" customFormat="1" ht="16.2" customHeight="1">
      <c r="A25" s="326">
        <v>11</v>
      </c>
      <c r="B25" s="327" t="s">
        <v>61</v>
      </c>
      <c r="C25" s="328" t="s">
        <v>94</v>
      </c>
      <c r="D25" s="329"/>
      <c r="E25" s="329"/>
      <c r="F25" s="329"/>
      <c r="G25" s="329"/>
      <c r="H25" s="329"/>
      <c r="I25" s="329">
        <v>1</v>
      </c>
      <c r="J25" s="329"/>
      <c r="K25" s="329"/>
      <c r="L25" s="329">
        <v>2</v>
      </c>
      <c r="M25" s="329"/>
      <c r="N25" s="329"/>
      <c r="O25" s="329"/>
      <c r="P25" s="329"/>
      <c r="Q25" s="329"/>
      <c r="R25" s="329"/>
      <c r="S25" s="329"/>
      <c r="T25" s="329"/>
      <c r="U25" s="329">
        <v>1</v>
      </c>
      <c r="V25" s="329">
        <f t="shared" si="0"/>
        <v>4</v>
      </c>
    </row>
    <row r="26" spans="1:22" s="284" customFormat="1" ht="16.2" customHeight="1">
      <c r="A26" s="326">
        <v>12</v>
      </c>
      <c r="B26" s="327" t="s">
        <v>62</v>
      </c>
      <c r="C26" s="328" t="s">
        <v>205</v>
      </c>
      <c r="D26" s="329"/>
      <c r="E26" s="329"/>
      <c r="F26" s="329"/>
      <c r="G26" s="329"/>
      <c r="H26" s="329"/>
      <c r="I26" s="329">
        <v>1</v>
      </c>
      <c r="J26" s="329"/>
      <c r="K26" s="329"/>
      <c r="L26" s="329">
        <v>2</v>
      </c>
      <c r="M26" s="329"/>
      <c r="N26" s="329"/>
      <c r="O26" s="329"/>
      <c r="P26" s="329"/>
      <c r="Q26" s="329"/>
      <c r="R26" s="329"/>
      <c r="S26" s="329"/>
      <c r="T26" s="329"/>
      <c r="U26" s="329">
        <v>1</v>
      </c>
      <c r="V26" s="329">
        <f t="shared" si="0"/>
        <v>4</v>
      </c>
    </row>
    <row r="27" spans="1:22" s="284" customFormat="1" ht="16.2" customHeight="1">
      <c r="A27" s="326">
        <v>13</v>
      </c>
      <c r="B27" s="327" t="s">
        <v>326</v>
      </c>
      <c r="C27" s="328" t="s">
        <v>328</v>
      </c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>
        <v>1</v>
      </c>
      <c r="T27" s="329">
        <v>1</v>
      </c>
      <c r="U27" s="329"/>
      <c r="V27" s="329">
        <f t="shared" si="0"/>
        <v>2</v>
      </c>
    </row>
    <row r="28" spans="1:22" s="284" customFormat="1" ht="16.2" customHeight="1">
      <c r="A28" s="326">
        <v>14</v>
      </c>
      <c r="B28" s="327" t="s">
        <v>183</v>
      </c>
      <c r="C28" s="328" t="s">
        <v>329</v>
      </c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>
        <v>1</v>
      </c>
      <c r="S28" s="329">
        <v>1</v>
      </c>
      <c r="T28" s="329">
        <v>1</v>
      </c>
      <c r="U28" s="329"/>
      <c r="V28" s="329">
        <f t="shared" si="0"/>
        <v>3</v>
      </c>
    </row>
    <row r="29" spans="1:22" s="284" customFormat="1" ht="16.2" customHeight="1">
      <c r="A29" s="326">
        <v>15</v>
      </c>
      <c r="B29" s="327" t="s">
        <v>333</v>
      </c>
      <c r="C29" s="328" t="s">
        <v>215</v>
      </c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>
        <v>3</v>
      </c>
      <c r="U29" s="329"/>
      <c r="V29" s="329">
        <f t="shared" si="0"/>
        <v>3</v>
      </c>
    </row>
    <row r="30" spans="1:22" s="284" customFormat="1" ht="16.2" customHeight="1">
      <c r="A30" s="326">
        <v>16</v>
      </c>
      <c r="B30" s="327" t="s">
        <v>332</v>
      </c>
      <c r="C30" s="328" t="s">
        <v>335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>
        <v>3</v>
      </c>
      <c r="U30" s="329"/>
      <c r="V30" s="329">
        <f t="shared" si="0"/>
        <v>3</v>
      </c>
    </row>
    <row r="31" spans="1:22" s="284" customFormat="1" ht="16.2" customHeight="1">
      <c r="A31" s="326">
        <v>17</v>
      </c>
      <c r="B31" s="327" t="s">
        <v>334</v>
      </c>
      <c r="C31" s="328" t="s">
        <v>330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>
        <v>3</v>
      </c>
      <c r="U31" s="329"/>
      <c r="V31" s="329">
        <f t="shared" si="0"/>
        <v>3</v>
      </c>
    </row>
    <row r="32" spans="1:22" s="284" customFormat="1" ht="16.2" customHeight="1">
      <c r="A32" s="326">
        <v>18</v>
      </c>
      <c r="B32" s="327" t="s">
        <v>338</v>
      </c>
      <c r="C32" s="328" t="s">
        <v>331</v>
      </c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>
        <v>3</v>
      </c>
      <c r="U32" s="329"/>
      <c r="V32" s="329">
        <f t="shared" si="0"/>
        <v>3</v>
      </c>
    </row>
    <row r="33" spans="1:22" s="284" customFormat="1" ht="16.2" customHeight="1">
      <c r="A33" s="326">
        <v>19</v>
      </c>
      <c r="B33" s="327" t="s">
        <v>273</v>
      </c>
      <c r="C33" s="328" t="s">
        <v>231</v>
      </c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>
        <v>3</v>
      </c>
      <c r="S33" s="329"/>
      <c r="T33" s="329"/>
      <c r="U33" s="329"/>
      <c r="V33" s="329">
        <f t="shared" si="0"/>
        <v>3</v>
      </c>
    </row>
    <row r="34" spans="1:22" s="284" customFormat="1" ht="16.2" customHeight="1">
      <c r="A34" s="326">
        <v>20</v>
      </c>
      <c r="B34" s="327" t="s">
        <v>274</v>
      </c>
      <c r="C34" s="328" t="s">
        <v>232</v>
      </c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>
        <v>3</v>
      </c>
      <c r="U34" s="329"/>
      <c r="V34" s="329">
        <f t="shared" si="0"/>
        <v>3</v>
      </c>
    </row>
    <row r="35" spans="1:22" s="284" customFormat="1" ht="16.2" customHeight="1">
      <c r="A35" s="326">
        <v>16</v>
      </c>
      <c r="B35" s="327" t="s">
        <v>67</v>
      </c>
      <c r="C35" s="328" t="s">
        <v>164</v>
      </c>
      <c r="D35" s="329">
        <v>1</v>
      </c>
      <c r="E35" s="329"/>
      <c r="F35" s="329"/>
      <c r="G35" s="329">
        <v>3</v>
      </c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>
        <v>1</v>
      </c>
      <c r="T35" s="329"/>
      <c r="U35" s="329"/>
      <c r="V35" s="329">
        <f t="shared" si="0"/>
        <v>5</v>
      </c>
    </row>
    <row r="36" spans="1:22" s="284" customFormat="1" ht="16.2" customHeight="1">
      <c r="A36" s="326">
        <v>17</v>
      </c>
      <c r="B36" s="327" t="s">
        <v>72</v>
      </c>
      <c r="C36" s="328" t="s">
        <v>272</v>
      </c>
      <c r="D36" s="329"/>
      <c r="E36" s="329"/>
      <c r="F36" s="329"/>
      <c r="G36" s="329"/>
      <c r="H36" s="329"/>
      <c r="I36" s="329"/>
      <c r="J36" s="329"/>
      <c r="K36" s="329">
        <v>2</v>
      </c>
      <c r="L36" s="329"/>
      <c r="M36" s="329">
        <v>2</v>
      </c>
      <c r="N36" s="329"/>
      <c r="O36" s="329"/>
      <c r="P36" s="329"/>
      <c r="Q36" s="329"/>
      <c r="R36" s="329"/>
      <c r="S36" s="329">
        <v>1</v>
      </c>
      <c r="T36" s="329"/>
      <c r="U36" s="329"/>
      <c r="V36" s="329">
        <f t="shared" si="0"/>
        <v>5</v>
      </c>
    </row>
    <row r="37" spans="1:22" s="284" customFormat="1" ht="16.2" customHeight="1">
      <c r="A37" s="326">
        <v>18</v>
      </c>
      <c r="B37" s="327" t="s">
        <v>69</v>
      </c>
      <c r="C37" s="328" t="s">
        <v>96</v>
      </c>
      <c r="D37" s="329"/>
      <c r="E37" s="329"/>
      <c r="F37" s="329"/>
      <c r="G37" s="329">
        <v>2</v>
      </c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>
        <v>2</v>
      </c>
      <c r="V37" s="329">
        <f t="shared" si="0"/>
        <v>4</v>
      </c>
    </row>
    <row r="38" spans="1:22" s="284" customFormat="1" ht="16.2" customHeight="1">
      <c r="A38" s="326">
        <v>19</v>
      </c>
      <c r="B38" s="327" t="s">
        <v>70</v>
      </c>
      <c r="C38" s="328" t="s">
        <v>97</v>
      </c>
      <c r="D38" s="329"/>
      <c r="E38" s="329"/>
      <c r="F38" s="329"/>
      <c r="G38" s="329"/>
      <c r="H38" s="329"/>
      <c r="I38" s="329">
        <v>1</v>
      </c>
      <c r="J38" s="329"/>
      <c r="K38" s="329"/>
      <c r="L38" s="329">
        <v>2</v>
      </c>
      <c r="M38" s="329"/>
      <c r="N38" s="329"/>
      <c r="O38" s="329"/>
      <c r="P38" s="329"/>
      <c r="Q38" s="329"/>
      <c r="R38" s="329"/>
      <c r="S38" s="329"/>
      <c r="T38" s="329"/>
      <c r="U38" s="329">
        <v>1</v>
      </c>
      <c r="V38" s="329">
        <f t="shared" si="0"/>
        <v>4</v>
      </c>
    </row>
    <row r="39" spans="1:22" s="284" customFormat="1" ht="16.2" customHeight="1">
      <c r="A39" s="326">
        <v>20</v>
      </c>
      <c r="B39" s="327" t="s">
        <v>68</v>
      </c>
      <c r="C39" s="328" t="s">
        <v>166</v>
      </c>
      <c r="D39" s="329"/>
      <c r="E39" s="329"/>
      <c r="F39" s="329"/>
      <c r="G39" s="329">
        <v>1</v>
      </c>
      <c r="H39" s="329"/>
      <c r="I39" s="329"/>
      <c r="J39" s="329"/>
      <c r="K39" s="329"/>
      <c r="L39" s="329"/>
      <c r="M39" s="329">
        <v>2</v>
      </c>
      <c r="N39" s="329"/>
      <c r="O39" s="329"/>
      <c r="P39" s="329"/>
      <c r="Q39" s="329"/>
      <c r="R39" s="329"/>
      <c r="S39" s="329"/>
      <c r="T39" s="329"/>
      <c r="U39" s="329">
        <v>2</v>
      </c>
      <c r="V39" s="329">
        <f t="shared" si="0"/>
        <v>5</v>
      </c>
    </row>
    <row r="40" spans="1:22" s="284" customFormat="1" ht="16.2" customHeight="1">
      <c r="A40" s="326">
        <v>21</v>
      </c>
      <c r="B40" s="327" t="s">
        <v>71</v>
      </c>
      <c r="C40" s="328" t="s">
        <v>243</v>
      </c>
      <c r="D40" s="329"/>
      <c r="E40" s="329"/>
      <c r="F40" s="329"/>
      <c r="G40" s="329">
        <v>1</v>
      </c>
      <c r="H40" s="329"/>
      <c r="I40" s="329"/>
      <c r="J40" s="329"/>
      <c r="K40" s="329">
        <v>1</v>
      </c>
      <c r="L40" s="329"/>
      <c r="M40" s="329"/>
      <c r="N40" s="329"/>
      <c r="O40" s="329"/>
      <c r="P40" s="329"/>
      <c r="Q40" s="329"/>
      <c r="R40" s="329"/>
      <c r="S40" s="329"/>
      <c r="T40" s="329">
        <v>1</v>
      </c>
      <c r="U40" s="329"/>
      <c r="V40" s="329">
        <f t="shared" si="0"/>
        <v>3</v>
      </c>
    </row>
    <row r="41" spans="1:22" s="284" customFormat="1" ht="16.2" customHeight="1">
      <c r="A41" s="326">
        <v>22</v>
      </c>
      <c r="B41" s="327" t="s">
        <v>151</v>
      </c>
      <c r="C41" s="328" t="s">
        <v>244</v>
      </c>
      <c r="D41" s="329"/>
      <c r="E41" s="329"/>
      <c r="F41" s="329">
        <v>1</v>
      </c>
      <c r="G41" s="329"/>
      <c r="H41" s="329"/>
      <c r="I41" s="329"/>
      <c r="J41" s="329"/>
      <c r="K41" s="329"/>
      <c r="L41" s="329"/>
      <c r="M41" s="329">
        <v>3</v>
      </c>
      <c r="N41" s="329"/>
      <c r="O41" s="329"/>
      <c r="P41" s="329"/>
      <c r="Q41" s="329"/>
      <c r="R41" s="329"/>
      <c r="S41" s="329"/>
      <c r="T41" s="329">
        <v>1</v>
      </c>
      <c r="U41" s="329"/>
      <c r="V41" s="329">
        <f t="shared" si="0"/>
        <v>5</v>
      </c>
    </row>
    <row r="42" spans="1:22" s="284" customFormat="1" ht="16.2" customHeight="1">
      <c r="A42" s="326">
        <v>23</v>
      </c>
      <c r="B42" s="327" t="s">
        <v>58</v>
      </c>
      <c r="C42" s="328" t="s">
        <v>167</v>
      </c>
      <c r="D42" s="329">
        <v>1</v>
      </c>
      <c r="E42" s="329"/>
      <c r="F42" s="329"/>
      <c r="G42" s="329"/>
      <c r="H42" s="329"/>
      <c r="I42" s="329"/>
      <c r="J42" s="329">
        <v>1</v>
      </c>
      <c r="K42" s="329"/>
      <c r="L42" s="329"/>
      <c r="M42" s="329"/>
      <c r="N42" s="329"/>
      <c r="O42" s="329"/>
      <c r="P42" s="329"/>
      <c r="Q42" s="329"/>
      <c r="R42" s="329"/>
      <c r="S42" s="329">
        <v>1</v>
      </c>
      <c r="T42" s="329"/>
      <c r="U42" s="329"/>
      <c r="V42" s="329">
        <f t="shared" si="0"/>
        <v>3</v>
      </c>
    </row>
    <row r="43" spans="1:22" s="284" customFormat="1" ht="16.2" customHeight="1">
      <c r="A43" s="326">
        <v>24</v>
      </c>
      <c r="B43" s="327" t="s">
        <v>73</v>
      </c>
      <c r="C43" s="328" t="s">
        <v>98</v>
      </c>
      <c r="D43" s="329"/>
      <c r="E43" s="329"/>
      <c r="F43" s="329"/>
      <c r="G43" s="329"/>
      <c r="H43" s="329"/>
      <c r="I43" s="329">
        <v>2</v>
      </c>
      <c r="J43" s="329"/>
      <c r="K43" s="329"/>
      <c r="L43" s="329"/>
      <c r="M43" s="329">
        <v>1</v>
      </c>
      <c r="N43" s="329"/>
      <c r="O43" s="329"/>
      <c r="P43" s="329"/>
      <c r="Q43" s="329"/>
      <c r="R43" s="329"/>
      <c r="S43" s="329"/>
      <c r="T43" s="329"/>
      <c r="U43" s="329">
        <v>1</v>
      </c>
      <c r="V43" s="329">
        <f t="shared" si="0"/>
        <v>4</v>
      </c>
    </row>
    <row r="44" spans="1:22" s="284" customFormat="1" ht="16.2" customHeight="1">
      <c r="A44" s="326">
        <v>25</v>
      </c>
      <c r="B44" s="327" t="s">
        <v>57</v>
      </c>
      <c r="C44" s="328" t="s">
        <v>245</v>
      </c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>
        <v>3</v>
      </c>
      <c r="V44" s="329">
        <f t="shared" si="0"/>
        <v>3</v>
      </c>
    </row>
    <row r="45" spans="1:22" s="284" customFormat="1" ht="16.2" customHeight="1">
      <c r="A45" s="326">
        <v>26</v>
      </c>
      <c r="B45" s="327" t="s">
        <v>190</v>
      </c>
      <c r="C45" s="330" t="s">
        <v>336</v>
      </c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>
        <v>1</v>
      </c>
      <c r="T45" s="329">
        <v>1</v>
      </c>
      <c r="U45" s="329"/>
      <c r="V45" s="329">
        <f t="shared" si="0"/>
        <v>2</v>
      </c>
    </row>
    <row r="46" spans="1:22" s="284" customFormat="1" ht="16.2" customHeight="1">
      <c r="A46" s="326">
        <v>27</v>
      </c>
      <c r="B46" s="327" t="s">
        <v>171</v>
      </c>
      <c r="C46" s="330" t="s">
        <v>246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>
        <v>1</v>
      </c>
      <c r="S46" s="329">
        <v>1</v>
      </c>
      <c r="T46" s="329">
        <v>1</v>
      </c>
      <c r="U46" s="329"/>
      <c r="V46" s="329">
        <f t="shared" si="0"/>
        <v>3</v>
      </c>
    </row>
    <row r="47" spans="1:22" s="284" customFormat="1" ht="16.2" customHeight="1">
      <c r="A47" s="326">
        <v>28</v>
      </c>
      <c r="B47" s="331" t="s">
        <v>85</v>
      </c>
      <c r="C47" s="328" t="s">
        <v>247</v>
      </c>
      <c r="D47" s="329"/>
      <c r="E47" s="329"/>
      <c r="F47" s="329"/>
      <c r="G47" s="329">
        <v>1</v>
      </c>
      <c r="H47" s="329">
        <v>1</v>
      </c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>
        <v>2</v>
      </c>
      <c r="V47" s="329">
        <f t="shared" si="0"/>
        <v>4</v>
      </c>
    </row>
    <row r="48" spans="1:22" s="284" customFormat="1" ht="16.2" customHeight="1">
      <c r="A48" s="326">
        <v>29</v>
      </c>
      <c r="B48" s="331" t="s">
        <v>75</v>
      </c>
      <c r="C48" s="328" t="s">
        <v>99</v>
      </c>
      <c r="D48" s="329">
        <v>2</v>
      </c>
      <c r="E48" s="329"/>
      <c r="F48" s="329"/>
      <c r="G48" s="329"/>
      <c r="H48" s="329"/>
      <c r="I48" s="329"/>
      <c r="J48" s="329"/>
      <c r="K48" s="329"/>
      <c r="L48" s="329"/>
      <c r="M48" s="329"/>
      <c r="N48" s="329">
        <v>1</v>
      </c>
      <c r="O48" s="329"/>
      <c r="P48" s="329"/>
      <c r="Q48" s="329"/>
      <c r="R48" s="329"/>
      <c r="S48" s="329">
        <v>1</v>
      </c>
      <c r="T48" s="329"/>
      <c r="U48" s="329"/>
      <c r="V48" s="329">
        <f t="shared" si="0"/>
        <v>4</v>
      </c>
    </row>
    <row r="49" spans="1:22" s="284" customFormat="1" ht="16.2" customHeight="1">
      <c r="A49" s="326">
        <v>30</v>
      </c>
      <c r="B49" s="332" t="s">
        <v>239</v>
      </c>
      <c r="C49" s="333" t="s">
        <v>248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>
        <v>3</v>
      </c>
      <c r="U49" s="329"/>
      <c r="V49" s="329">
        <f t="shared" si="0"/>
        <v>3</v>
      </c>
    </row>
    <row r="50" spans="1:22" s="284" customFormat="1" ht="16.2" customHeight="1">
      <c r="A50" s="326">
        <v>31</v>
      </c>
      <c r="B50" s="332" t="s">
        <v>240</v>
      </c>
      <c r="C50" s="333" t="s">
        <v>249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>
        <v>3</v>
      </c>
      <c r="U50" s="329"/>
      <c r="V50" s="329">
        <f t="shared" si="0"/>
        <v>3</v>
      </c>
    </row>
    <row r="51" spans="1:22" s="284" customFormat="1" ht="16.2" customHeight="1">
      <c r="A51" s="326">
        <v>32</v>
      </c>
      <c r="B51" s="332" t="s">
        <v>241</v>
      </c>
      <c r="C51" s="333" t="s">
        <v>250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>
        <v>2</v>
      </c>
      <c r="U51" s="329"/>
      <c r="V51" s="329">
        <f t="shared" si="0"/>
        <v>2</v>
      </c>
    </row>
    <row r="52" spans="1:22" s="284" customFormat="1" ht="16.2" customHeight="1">
      <c r="A52" s="326">
        <v>33</v>
      </c>
      <c r="B52" s="332" t="s">
        <v>242</v>
      </c>
      <c r="C52" s="333" t="s">
        <v>251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>
        <v>2</v>
      </c>
      <c r="U52" s="329"/>
      <c r="V52" s="329">
        <f t="shared" si="0"/>
        <v>2</v>
      </c>
    </row>
    <row r="53" spans="1:22" s="284" customFormat="1" ht="16.2" customHeight="1">
      <c r="A53" s="326">
        <v>34</v>
      </c>
      <c r="B53" s="331" t="s">
        <v>76</v>
      </c>
      <c r="C53" s="328" t="s">
        <v>252</v>
      </c>
      <c r="D53" s="329"/>
      <c r="E53" s="329">
        <v>1</v>
      </c>
      <c r="F53" s="329"/>
      <c r="G53" s="329"/>
      <c r="H53" s="329"/>
      <c r="I53" s="329"/>
      <c r="J53" s="329"/>
      <c r="K53" s="329">
        <v>1</v>
      </c>
      <c r="L53" s="329"/>
      <c r="M53" s="329"/>
      <c r="N53" s="329"/>
      <c r="O53" s="329"/>
      <c r="P53" s="329"/>
      <c r="Q53" s="329"/>
      <c r="R53" s="329">
        <v>1</v>
      </c>
      <c r="S53" s="329"/>
      <c r="T53" s="329"/>
      <c r="U53" s="329"/>
      <c r="V53" s="329">
        <f t="shared" si="0"/>
        <v>3</v>
      </c>
    </row>
    <row r="54" spans="1:22" s="284" customFormat="1" ht="16.2" customHeight="1">
      <c r="A54" s="326">
        <v>35</v>
      </c>
      <c r="B54" s="331" t="s">
        <v>201</v>
      </c>
      <c r="C54" s="328" t="s">
        <v>253</v>
      </c>
      <c r="D54" s="329"/>
      <c r="E54" s="329">
        <v>1</v>
      </c>
      <c r="F54" s="329"/>
      <c r="G54" s="329"/>
      <c r="H54" s="329"/>
      <c r="I54" s="329"/>
      <c r="J54" s="329"/>
      <c r="K54" s="329">
        <v>1</v>
      </c>
      <c r="L54" s="329"/>
      <c r="M54" s="329"/>
      <c r="N54" s="329"/>
      <c r="O54" s="329"/>
      <c r="P54" s="329"/>
      <c r="Q54" s="329"/>
      <c r="R54" s="329">
        <v>1</v>
      </c>
      <c r="S54" s="329"/>
      <c r="T54" s="329"/>
      <c r="U54" s="329"/>
      <c r="V54" s="329">
        <f t="shared" si="0"/>
        <v>3</v>
      </c>
    </row>
    <row r="55" spans="1:22" s="284" customFormat="1" ht="16.2" customHeight="1">
      <c r="A55" s="326">
        <v>36</v>
      </c>
      <c r="B55" s="331" t="s">
        <v>197</v>
      </c>
      <c r="C55" s="328" t="s">
        <v>254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>
        <v>2</v>
      </c>
      <c r="N55" s="329"/>
      <c r="O55" s="329"/>
      <c r="P55" s="329"/>
      <c r="Q55" s="329">
        <v>1</v>
      </c>
      <c r="R55" s="329"/>
      <c r="S55" s="329">
        <v>1</v>
      </c>
      <c r="T55" s="329"/>
      <c r="U55" s="329"/>
      <c r="V55" s="329">
        <f t="shared" si="0"/>
        <v>4</v>
      </c>
    </row>
    <row r="56" spans="1:22" s="284" customFormat="1" ht="16.2" customHeight="1">
      <c r="A56" s="326">
        <v>37</v>
      </c>
      <c r="B56" s="331" t="s">
        <v>198</v>
      </c>
      <c r="C56" s="328" t="s">
        <v>255</v>
      </c>
      <c r="D56" s="329"/>
      <c r="E56" s="329"/>
      <c r="F56" s="329"/>
      <c r="G56" s="329"/>
      <c r="H56" s="329"/>
      <c r="I56" s="329"/>
      <c r="J56" s="329"/>
      <c r="K56" s="329"/>
      <c r="L56" s="329"/>
      <c r="M56" s="329">
        <v>2</v>
      </c>
      <c r="N56" s="329"/>
      <c r="O56" s="329"/>
      <c r="P56" s="329"/>
      <c r="Q56" s="329">
        <v>1</v>
      </c>
      <c r="R56" s="329"/>
      <c r="S56" s="329">
        <v>1</v>
      </c>
      <c r="T56" s="329"/>
      <c r="U56" s="329"/>
      <c r="V56" s="329">
        <f t="shared" si="0"/>
        <v>4</v>
      </c>
    </row>
    <row r="57" spans="1:22" s="284" customFormat="1" ht="16.2" customHeight="1">
      <c r="A57" s="326">
        <v>38</v>
      </c>
      <c r="B57" s="334" t="s">
        <v>256</v>
      </c>
      <c r="C57" s="333" t="s">
        <v>259</v>
      </c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>
        <v>2</v>
      </c>
      <c r="O57" s="329">
        <v>1</v>
      </c>
      <c r="P57" s="329"/>
      <c r="Q57" s="329"/>
      <c r="R57" s="329"/>
      <c r="S57" s="329"/>
      <c r="T57" s="329"/>
      <c r="U57" s="329">
        <v>2</v>
      </c>
      <c r="V57" s="329">
        <f t="shared" si="0"/>
        <v>5</v>
      </c>
    </row>
    <row r="58" spans="1:22" s="284" customFormat="1" ht="16.2" customHeight="1">
      <c r="A58" s="326">
        <v>39</v>
      </c>
      <c r="B58" s="331" t="s">
        <v>209</v>
      </c>
      <c r="C58" s="328" t="s">
        <v>260</v>
      </c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>
        <v>2</v>
      </c>
      <c r="O58" s="329">
        <v>2</v>
      </c>
      <c r="P58" s="329"/>
      <c r="Q58" s="329"/>
      <c r="R58" s="329"/>
      <c r="S58" s="329"/>
      <c r="T58" s="329">
        <v>1</v>
      </c>
      <c r="U58" s="329"/>
      <c r="V58" s="329">
        <f t="shared" si="0"/>
        <v>5</v>
      </c>
    </row>
    <row r="59" spans="1:22" s="284" customFormat="1" ht="16.2" customHeight="1">
      <c r="A59" s="326">
        <v>40</v>
      </c>
      <c r="B59" s="327" t="s">
        <v>82</v>
      </c>
      <c r="C59" s="328" t="s">
        <v>191</v>
      </c>
      <c r="D59" s="329"/>
      <c r="E59" s="329"/>
      <c r="F59" s="329"/>
      <c r="G59" s="329"/>
      <c r="H59" s="329"/>
      <c r="I59" s="329">
        <v>1</v>
      </c>
      <c r="J59" s="329"/>
      <c r="K59" s="329"/>
      <c r="L59" s="329">
        <v>3</v>
      </c>
      <c r="M59" s="329"/>
      <c r="N59" s="329"/>
      <c r="O59" s="329"/>
      <c r="P59" s="329"/>
      <c r="Q59" s="329"/>
      <c r="R59" s="329">
        <v>1</v>
      </c>
      <c r="S59" s="329"/>
      <c r="T59" s="329"/>
      <c r="U59" s="329"/>
      <c r="V59" s="329">
        <f t="shared" si="0"/>
        <v>5</v>
      </c>
    </row>
    <row r="60" spans="1:22" s="284" customFormat="1" ht="16.2" customHeight="1">
      <c r="A60" s="326">
        <v>41</v>
      </c>
      <c r="B60" s="329" t="s">
        <v>152</v>
      </c>
      <c r="C60" s="328" t="s">
        <v>261</v>
      </c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>
        <v>2</v>
      </c>
      <c r="P60" s="329">
        <v>2</v>
      </c>
      <c r="Q60" s="329"/>
      <c r="R60" s="329">
        <v>1</v>
      </c>
      <c r="S60" s="329"/>
      <c r="T60" s="329"/>
      <c r="U60" s="329"/>
      <c r="V60" s="329">
        <f t="shared" si="0"/>
        <v>5</v>
      </c>
    </row>
    <row r="61" spans="1:22" s="284" customFormat="1" ht="16.2" customHeight="1">
      <c r="A61" s="326">
        <v>42</v>
      </c>
      <c r="B61" s="327" t="s">
        <v>182</v>
      </c>
      <c r="C61" s="328" t="s">
        <v>262</v>
      </c>
      <c r="D61" s="329">
        <v>2</v>
      </c>
      <c r="E61" s="329"/>
      <c r="F61" s="329"/>
      <c r="G61" s="329"/>
      <c r="H61" s="329">
        <v>2</v>
      </c>
      <c r="I61" s="329"/>
      <c r="J61" s="329"/>
      <c r="K61" s="329"/>
      <c r="L61" s="329"/>
      <c r="M61" s="329"/>
      <c r="N61" s="329"/>
      <c r="O61" s="329"/>
      <c r="P61" s="329"/>
      <c r="Q61" s="329"/>
      <c r="R61" s="329">
        <v>1</v>
      </c>
      <c r="S61" s="329"/>
      <c r="T61" s="329"/>
      <c r="U61" s="329"/>
      <c r="V61" s="329">
        <f t="shared" si="0"/>
        <v>5</v>
      </c>
    </row>
    <row r="62" spans="1:22" s="284" customFormat="1" ht="17.399999999999999" customHeight="1">
      <c r="A62" s="326">
        <v>43</v>
      </c>
      <c r="B62" s="327" t="s">
        <v>196</v>
      </c>
      <c r="C62" s="328" t="s">
        <v>263</v>
      </c>
      <c r="D62" s="329"/>
      <c r="E62" s="329"/>
      <c r="F62" s="329"/>
      <c r="G62" s="329"/>
      <c r="H62" s="329"/>
      <c r="I62" s="329"/>
      <c r="J62" s="329">
        <v>2</v>
      </c>
      <c r="K62" s="329">
        <v>2</v>
      </c>
      <c r="L62" s="329"/>
      <c r="M62" s="329"/>
      <c r="N62" s="329"/>
      <c r="O62" s="329"/>
      <c r="P62" s="329"/>
      <c r="Q62" s="329"/>
      <c r="R62" s="329"/>
      <c r="S62" s="329"/>
      <c r="T62" s="329">
        <v>1</v>
      </c>
      <c r="U62" s="329"/>
      <c r="V62" s="329">
        <f t="shared" si="0"/>
        <v>5</v>
      </c>
    </row>
    <row r="63" spans="1:22" s="284" customFormat="1" ht="16.2" customHeight="1">
      <c r="A63" s="326">
        <v>44</v>
      </c>
      <c r="B63" s="327" t="s">
        <v>81</v>
      </c>
      <c r="C63" s="328" t="s">
        <v>210</v>
      </c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>
        <v>1</v>
      </c>
      <c r="R63" s="329"/>
      <c r="S63" s="329">
        <v>1</v>
      </c>
      <c r="T63" s="329"/>
      <c r="U63" s="329"/>
      <c r="V63" s="329">
        <f t="shared" si="0"/>
        <v>2</v>
      </c>
    </row>
    <row r="64" spans="1:22" s="284" customFormat="1" ht="16.2" customHeight="1">
      <c r="A64" s="326">
        <v>45</v>
      </c>
      <c r="B64" s="327" t="s">
        <v>79</v>
      </c>
      <c r="C64" s="328" t="s">
        <v>264</v>
      </c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>
        <v>2</v>
      </c>
      <c r="O64" s="329">
        <v>1</v>
      </c>
      <c r="P64" s="329"/>
      <c r="Q64" s="329"/>
      <c r="R64" s="329">
        <v>1</v>
      </c>
      <c r="S64" s="329"/>
      <c r="T64" s="329"/>
      <c r="U64" s="329"/>
      <c r="V64" s="329">
        <f t="shared" si="0"/>
        <v>4</v>
      </c>
    </row>
    <row r="65" spans="1:22" s="284" customFormat="1" ht="16.2" customHeight="1">
      <c r="A65" s="326">
        <v>46</v>
      </c>
      <c r="B65" s="327" t="s">
        <v>80</v>
      </c>
      <c r="C65" s="328" t="s">
        <v>265</v>
      </c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>
        <v>1</v>
      </c>
      <c r="O65" s="329"/>
      <c r="P65" s="329"/>
      <c r="Q65" s="329">
        <v>1</v>
      </c>
      <c r="R65" s="329">
        <v>1</v>
      </c>
      <c r="S65" s="329"/>
      <c r="T65" s="329"/>
      <c r="U65" s="329"/>
      <c r="V65" s="329">
        <f t="shared" si="0"/>
        <v>3</v>
      </c>
    </row>
    <row r="66" spans="1:22" s="284" customFormat="1" ht="16.2" customHeight="1">
      <c r="A66" s="326">
        <v>47</v>
      </c>
      <c r="B66" s="327" t="s">
        <v>199</v>
      </c>
      <c r="C66" s="328" t="s">
        <v>211</v>
      </c>
      <c r="D66" s="329"/>
      <c r="E66" s="329"/>
      <c r="F66" s="329"/>
      <c r="G66" s="329"/>
      <c r="H66" s="329"/>
      <c r="I66" s="329"/>
      <c r="J66" s="329">
        <v>1</v>
      </c>
      <c r="K66" s="329"/>
      <c r="L66" s="329"/>
      <c r="M66" s="329"/>
      <c r="N66" s="329"/>
      <c r="O66" s="329"/>
      <c r="P66" s="329"/>
      <c r="Q66" s="329">
        <v>1</v>
      </c>
      <c r="R66" s="329"/>
      <c r="S66" s="329">
        <v>1</v>
      </c>
      <c r="T66" s="329"/>
      <c r="U66" s="329"/>
      <c r="V66" s="329">
        <f t="shared" si="0"/>
        <v>3</v>
      </c>
    </row>
    <row r="67" spans="1:22" s="284" customFormat="1" ht="16.2" customHeight="1">
      <c r="A67" s="326">
        <v>48</v>
      </c>
      <c r="B67" s="329" t="s">
        <v>83</v>
      </c>
      <c r="C67" s="328" t="s">
        <v>100</v>
      </c>
      <c r="D67" s="329"/>
      <c r="E67" s="329"/>
      <c r="F67" s="329"/>
      <c r="G67" s="329"/>
      <c r="H67" s="329"/>
      <c r="I67" s="329"/>
      <c r="J67" s="329"/>
      <c r="K67" s="329"/>
      <c r="L67" s="329">
        <v>1</v>
      </c>
      <c r="M67" s="329"/>
      <c r="N67" s="329"/>
      <c r="O67" s="329"/>
      <c r="P67" s="329">
        <v>1</v>
      </c>
      <c r="Q67" s="329"/>
      <c r="R67" s="329"/>
      <c r="S67" s="329"/>
      <c r="T67" s="329">
        <v>1</v>
      </c>
      <c r="U67" s="329"/>
      <c r="V67" s="329">
        <f t="shared" si="0"/>
        <v>3</v>
      </c>
    </row>
    <row r="68" spans="1:22" s="284" customFormat="1" ht="16.2" customHeight="1">
      <c r="A68" s="326">
        <v>49</v>
      </c>
      <c r="B68" s="329" t="s">
        <v>217</v>
      </c>
      <c r="C68" s="328" t="s">
        <v>266</v>
      </c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>
        <v>2</v>
      </c>
      <c r="S68" s="329"/>
      <c r="T68" s="329"/>
      <c r="U68" s="329">
        <v>1</v>
      </c>
      <c r="V68" s="329">
        <f t="shared" si="0"/>
        <v>3</v>
      </c>
    </row>
    <row r="69" spans="1:22" s="284" customFormat="1" ht="16.2" customHeight="1">
      <c r="A69" s="326">
        <v>50</v>
      </c>
      <c r="B69" s="327" t="s">
        <v>172</v>
      </c>
      <c r="C69" s="328" t="s">
        <v>267</v>
      </c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>
        <v>3</v>
      </c>
      <c r="S69" s="329"/>
      <c r="T69" s="329"/>
      <c r="U69" s="329">
        <v>2</v>
      </c>
      <c r="V69" s="329">
        <f t="shared" si="0"/>
        <v>5</v>
      </c>
    </row>
    <row r="70" spans="1:22" s="284" customFormat="1" ht="16.2" customHeight="1">
      <c r="A70" s="326">
        <v>51</v>
      </c>
      <c r="B70" s="331" t="s">
        <v>214</v>
      </c>
      <c r="C70" s="328" t="s">
        <v>212</v>
      </c>
      <c r="D70" s="329"/>
      <c r="E70" s="329"/>
      <c r="F70" s="329"/>
      <c r="G70" s="329"/>
      <c r="H70" s="329">
        <v>1</v>
      </c>
      <c r="I70" s="329"/>
      <c r="J70" s="329"/>
      <c r="K70" s="329"/>
      <c r="L70" s="329"/>
      <c r="M70" s="329"/>
      <c r="N70" s="329"/>
      <c r="O70" s="329"/>
      <c r="P70" s="329"/>
      <c r="Q70" s="329">
        <v>3</v>
      </c>
      <c r="R70" s="329"/>
      <c r="S70" s="329">
        <v>1</v>
      </c>
      <c r="T70" s="329"/>
      <c r="U70" s="329"/>
      <c r="V70" s="329">
        <f t="shared" si="0"/>
        <v>5</v>
      </c>
    </row>
    <row r="71" spans="1:22" s="284" customFormat="1" ht="16.2" customHeight="1">
      <c r="A71" s="326">
        <v>52</v>
      </c>
      <c r="B71" s="331" t="s">
        <v>180</v>
      </c>
      <c r="C71" s="328" t="s">
        <v>213</v>
      </c>
      <c r="D71" s="329"/>
      <c r="E71" s="329"/>
      <c r="F71" s="329">
        <v>2</v>
      </c>
      <c r="G71" s="329"/>
      <c r="H71" s="329"/>
      <c r="I71" s="329"/>
      <c r="J71" s="329"/>
      <c r="K71" s="329"/>
      <c r="L71" s="329"/>
      <c r="M71" s="329"/>
      <c r="N71" s="329">
        <v>1</v>
      </c>
      <c r="O71" s="329"/>
      <c r="P71" s="329"/>
      <c r="Q71" s="329"/>
      <c r="R71" s="329"/>
      <c r="S71" s="329"/>
      <c r="T71" s="329"/>
      <c r="U71" s="329">
        <v>2</v>
      </c>
      <c r="V71" s="329">
        <f t="shared" si="0"/>
        <v>5</v>
      </c>
    </row>
    <row r="72" spans="1:22" s="284" customFormat="1" ht="16.2" customHeight="1">
      <c r="A72" s="326">
        <v>53</v>
      </c>
      <c r="B72" s="331" t="s">
        <v>200</v>
      </c>
      <c r="C72" s="328" t="s">
        <v>346</v>
      </c>
      <c r="D72" s="329"/>
      <c r="E72" s="329"/>
      <c r="F72" s="329"/>
      <c r="G72" s="329"/>
      <c r="H72" s="329">
        <v>1</v>
      </c>
      <c r="I72" s="329"/>
      <c r="J72" s="329"/>
      <c r="K72" s="329"/>
      <c r="L72" s="329"/>
      <c r="M72" s="329"/>
      <c r="N72" s="329"/>
      <c r="O72" s="329"/>
      <c r="P72" s="329"/>
      <c r="Q72" s="329">
        <v>2</v>
      </c>
      <c r="R72" s="329"/>
      <c r="S72" s="329">
        <v>1</v>
      </c>
      <c r="T72" s="329"/>
      <c r="U72" s="329"/>
      <c r="V72" s="329">
        <f t="shared" si="0"/>
        <v>4</v>
      </c>
    </row>
    <row r="73" spans="1:22" s="284" customFormat="1" ht="16.2" customHeight="1">
      <c r="A73" s="326">
        <v>54</v>
      </c>
      <c r="B73" s="331" t="s">
        <v>95</v>
      </c>
      <c r="C73" s="328" t="s">
        <v>345</v>
      </c>
      <c r="D73" s="329"/>
      <c r="E73" s="329"/>
      <c r="F73" s="329"/>
      <c r="G73" s="329">
        <v>2</v>
      </c>
      <c r="H73" s="329"/>
      <c r="I73" s="329"/>
      <c r="J73" s="329"/>
      <c r="K73" s="329">
        <v>1</v>
      </c>
      <c r="L73" s="329"/>
      <c r="M73" s="329"/>
      <c r="N73" s="329"/>
      <c r="O73" s="329"/>
      <c r="P73" s="329"/>
      <c r="Q73" s="329"/>
      <c r="R73" s="329"/>
      <c r="S73" s="329"/>
      <c r="T73" s="329">
        <v>1</v>
      </c>
      <c r="U73" s="329"/>
      <c r="V73" s="329">
        <f t="shared" si="0"/>
        <v>4</v>
      </c>
    </row>
    <row r="74" spans="1:22" s="284" customFormat="1" ht="16.2" customHeight="1">
      <c r="A74" s="326">
        <v>55</v>
      </c>
      <c r="B74" s="331" t="s">
        <v>179</v>
      </c>
      <c r="C74" s="328" t="s">
        <v>207</v>
      </c>
      <c r="D74" s="329"/>
      <c r="E74" s="329"/>
      <c r="F74" s="329"/>
      <c r="G74" s="329"/>
      <c r="H74" s="329"/>
      <c r="I74" s="329"/>
      <c r="J74" s="329"/>
      <c r="K74" s="329"/>
      <c r="L74" s="329"/>
      <c r="M74" s="329">
        <v>1</v>
      </c>
      <c r="N74" s="329"/>
      <c r="O74" s="329"/>
      <c r="P74" s="329">
        <v>1</v>
      </c>
      <c r="Q74" s="329"/>
      <c r="R74" s="329">
        <v>1</v>
      </c>
      <c r="S74" s="329"/>
      <c r="T74" s="329"/>
      <c r="U74" s="329"/>
      <c r="V74" s="329">
        <f t="shared" si="0"/>
        <v>3</v>
      </c>
    </row>
    <row r="75" spans="1:22" s="284" customFormat="1" ht="16.2" customHeight="1">
      <c r="A75" s="326">
        <v>56</v>
      </c>
      <c r="B75" s="331" t="s">
        <v>86</v>
      </c>
      <c r="C75" s="328" t="s">
        <v>208</v>
      </c>
      <c r="D75" s="329"/>
      <c r="E75" s="329"/>
      <c r="F75" s="329"/>
      <c r="G75" s="329"/>
      <c r="H75" s="329"/>
      <c r="I75" s="329"/>
      <c r="J75" s="329"/>
      <c r="K75" s="329"/>
      <c r="L75" s="329"/>
      <c r="M75" s="329">
        <v>1</v>
      </c>
      <c r="N75" s="329"/>
      <c r="O75" s="329"/>
      <c r="P75" s="329">
        <v>1</v>
      </c>
      <c r="Q75" s="329"/>
      <c r="R75" s="329">
        <v>1</v>
      </c>
      <c r="S75" s="329"/>
      <c r="T75" s="329"/>
      <c r="U75" s="329"/>
      <c r="V75" s="329">
        <f t="shared" si="0"/>
        <v>3</v>
      </c>
    </row>
    <row r="76" spans="1:22" s="284" customFormat="1" ht="16.2" customHeight="1">
      <c r="A76" s="326">
        <v>57</v>
      </c>
      <c r="B76" s="331" t="s">
        <v>192</v>
      </c>
      <c r="C76" s="328" t="s">
        <v>206</v>
      </c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>
        <v>1</v>
      </c>
      <c r="Q76" s="329"/>
      <c r="R76" s="329">
        <v>2</v>
      </c>
      <c r="S76" s="329"/>
      <c r="T76" s="329"/>
      <c r="U76" s="329"/>
      <c r="V76" s="329">
        <f t="shared" si="0"/>
        <v>3</v>
      </c>
    </row>
  </sheetData>
  <mergeCells count="7">
    <mergeCell ref="R13:U13"/>
    <mergeCell ref="A3:F3"/>
    <mergeCell ref="A4:L4"/>
    <mergeCell ref="A6:F6"/>
    <mergeCell ref="A7:F7"/>
    <mergeCell ref="A8:F8"/>
    <mergeCell ref="D13:Q13"/>
  </mergeCells>
  <phoneticPr fontId="35" type="noConversion"/>
  <pageMargins left="0.82677165354330717" right="0.23622047244094491" top="0.55118110236220474" bottom="0.55118110236220474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2372-586D-412A-A3B2-3E0C805D3B6E}">
  <dimension ref="B1:W24"/>
  <sheetViews>
    <sheetView workbookViewId="0">
      <selection activeCell="G4" sqref="G4"/>
    </sheetView>
  </sheetViews>
  <sheetFormatPr defaultRowHeight="13.2"/>
  <cols>
    <col min="1" max="3" width="15.6640625" customWidth="1"/>
    <col min="4" max="4" width="5.5546875" style="34" customWidth="1"/>
    <col min="5" max="11" width="5.5546875" customWidth="1"/>
    <col min="12" max="12" width="8.44140625" customWidth="1"/>
    <col min="13" max="17" width="5.109375" customWidth="1"/>
    <col min="18" max="18" width="12.6640625" customWidth="1"/>
    <col min="19" max="19" width="7.44140625" customWidth="1"/>
  </cols>
  <sheetData>
    <row r="1" spans="2:23">
      <c r="C1" s="31" t="s">
        <v>181</v>
      </c>
      <c r="N1" t="s">
        <v>185</v>
      </c>
    </row>
    <row r="2" spans="2:23">
      <c r="N2">
        <f>Bilant!D28</f>
        <v>112</v>
      </c>
      <c r="P2" s="212" t="s">
        <v>219</v>
      </c>
    </row>
    <row r="3" spans="2:23">
      <c r="E3" s="90" t="s">
        <v>153</v>
      </c>
      <c r="F3" s="90" t="s">
        <v>154</v>
      </c>
      <c r="G3" s="90" t="s">
        <v>155</v>
      </c>
      <c r="H3" s="90"/>
      <c r="I3" s="90" t="s">
        <v>156</v>
      </c>
      <c r="J3" s="90" t="s">
        <v>157</v>
      </c>
      <c r="L3" t="s">
        <v>184</v>
      </c>
    </row>
    <row r="4" spans="2:23">
      <c r="B4" t="s">
        <v>187</v>
      </c>
      <c r="C4" s="16">
        <f>SUM(E4:G4)</f>
        <v>700</v>
      </c>
      <c r="D4" s="34" t="s">
        <v>158</v>
      </c>
      <c r="E4" s="177">
        <f>'an I'!S51</f>
        <v>350</v>
      </c>
      <c r="F4" s="177">
        <f>'an I'!T51</f>
        <v>168</v>
      </c>
      <c r="G4" s="177">
        <f>'an I'!U51</f>
        <v>182</v>
      </c>
      <c r="H4" s="128">
        <f>SUM(E4:G4)</f>
        <v>700</v>
      </c>
      <c r="I4" s="177">
        <f>'an I'!W51</f>
        <v>630</v>
      </c>
      <c r="J4" s="177">
        <f>'an I'!X51</f>
        <v>70</v>
      </c>
      <c r="K4">
        <f>SUM(I4:J4)</f>
        <v>700</v>
      </c>
      <c r="L4" s="184">
        <f>J7/(I9+N2)</f>
        <v>0.14814814814814814</v>
      </c>
    </row>
    <row r="5" spans="2:23">
      <c r="B5" t="s">
        <v>188</v>
      </c>
      <c r="C5" s="16">
        <f>SUM(E5:G5)</f>
        <v>728</v>
      </c>
      <c r="D5" s="34" t="s">
        <v>159</v>
      </c>
      <c r="E5" s="177">
        <f>'an II'!S48</f>
        <v>350</v>
      </c>
      <c r="F5" s="177">
        <f>'an II'!T48</f>
        <v>336</v>
      </c>
      <c r="G5" s="177">
        <f>'an II'!U48</f>
        <v>42</v>
      </c>
      <c r="H5" s="128">
        <f t="shared" ref="H5:H6" si="0">SUM(E5:G5)</f>
        <v>728</v>
      </c>
      <c r="I5" s="177">
        <f>'an II'!W48</f>
        <v>602</v>
      </c>
      <c r="J5" s="177">
        <f>'an II'!X48</f>
        <v>126</v>
      </c>
      <c r="K5">
        <f t="shared" ref="K5:K6" si="1">SUM(I5:J5)</f>
        <v>728</v>
      </c>
    </row>
    <row r="6" spans="2:23">
      <c r="B6" t="s">
        <v>189</v>
      </c>
      <c r="C6" s="16">
        <f>SUM(E6:G6)</f>
        <v>728</v>
      </c>
      <c r="D6" s="34" t="s">
        <v>160</v>
      </c>
      <c r="E6" s="177">
        <f>'an III'!S41</f>
        <v>182</v>
      </c>
      <c r="F6" s="177">
        <f>'an III'!T41</f>
        <v>462</v>
      </c>
      <c r="G6" s="177">
        <f>'an III'!U41</f>
        <v>84</v>
      </c>
      <c r="H6" s="128">
        <f t="shared" si="0"/>
        <v>728</v>
      </c>
      <c r="I6" s="177">
        <f>'an III'!W41</f>
        <v>588</v>
      </c>
      <c r="J6" s="177">
        <f>'an III'!X41</f>
        <v>140</v>
      </c>
      <c r="K6">
        <f t="shared" si="1"/>
        <v>728</v>
      </c>
    </row>
    <row r="7" spans="2:23">
      <c r="E7" s="132">
        <f t="shared" ref="E7:J7" si="2">SUM(E4:E6)</f>
        <v>882</v>
      </c>
      <c r="F7" s="132">
        <f t="shared" si="2"/>
        <v>966</v>
      </c>
      <c r="G7" s="132">
        <f t="shared" si="2"/>
        <v>308</v>
      </c>
      <c r="H7" s="132">
        <f t="shared" si="2"/>
        <v>2156</v>
      </c>
      <c r="I7" s="132">
        <f t="shared" si="2"/>
        <v>1820</v>
      </c>
      <c r="J7" s="132">
        <f t="shared" si="2"/>
        <v>336</v>
      </c>
    </row>
    <row r="9" spans="2:23">
      <c r="D9" s="140" t="s">
        <v>161</v>
      </c>
      <c r="E9" s="15">
        <f>SUM(E7:G7)</f>
        <v>2156</v>
      </c>
      <c r="F9" s="15"/>
      <c r="G9" s="15"/>
      <c r="H9" s="15"/>
      <c r="I9" s="15">
        <f>SUM(I7:J7)</f>
        <v>2156</v>
      </c>
      <c r="J9" s="15"/>
    </row>
    <row r="12" spans="2:23">
      <c r="E12" s="90" t="s">
        <v>153</v>
      </c>
      <c r="F12" s="90" t="s">
        <v>154</v>
      </c>
      <c r="G12" s="90" t="s">
        <v>155</v>
      </c>
      <c r="H12" s="90"/>
      <c r="I12" s="90" t="s">
        <v>156</v>
      </c>
      <c r="J12" s="90" t="s">
        <v>157</v>
      </c>
      <c r="K12" s="72" t="s">
        <v>393</v>
      </c>
      <c r="L12" s="141" t="s">
        <v>153</v>
      </c>
      <c r="M12" s="32" t="s">
        <v>154</v>
      </c>
      <c r="N12" s="32" t="s">
        <v>155</v>
      </c>
      <c r="O12" s="32"/>
      <c r="P12" s="32" t="s">
        <v>156</v>
      </c>
      <c r="Q12" s="32" t="s">
        <v>157</v>
      </c>
    </row>
    <row r="13" spans="2:23">
      <c r="B13" t="s">
        <v>187</v>
      </c>
      <c r="C13" s="174">
        <f>C4</f>
        <v>700</v>
      </c>
      <c r="D13" s="145" t="s">
        <v>158</v>
      </c>
      <c r="E13" s="177">
        <f>E4</f>
        <v>350</v>
      </c>
      <c r="F13" s="177">
        <f>F4</f>
        <v>168</v>
      </c>
      <c r="G13" s="177">
        <f>G4</f>
        <v>182</v>
      </c>
      <c r="H13" s="128"/>
      <c r="I13" s="177">
        <f>I4</f>
        <v>630</v>
      </c>
      <c r="J13" s="177">
        <f>J4</f>
        <v>70</v>
      </c>
      <c r="L13" s="183">
        <f>E14+E18+E22</f>
        <v>434</v>
      </c>
      <c r="M13" s="183">
        <f t="shared" ref="L13:N14" si="3">F14+F18+F22</f>
        <v>476</v>
      </c>
      <c r="N13" s="183">
        <f t="shared" si="3"/>
        <v>119</v>
      </c>
      <c r="P13" s="183">
        <f>I13+I17+I21</f>
        <v>1820</v>
      </c>
      <c r="Q13" s="183">
        <f>J13+J17+J21</f>
        <v>336</v>
      </c>
      <c r="R13" s="15" t="s">
        <v>168</v>
      </c>
      <c r="S13">
        <f>SUM(L13:N13)</f>
        <v>1029</v>
      </c>
      <c r="W13">
        <f>1848*1.015</f>
        <v>1875.7199999999998</v>
      </c>
    </row>
    <row r="14" spans="2:23">
      <c r="D14" s="140" t="s">
        <v>162</v>
      </c>
      <c r="E14" s="128">
        <f>'an I'!Z51</f>
        <v>182</v>
      </c>
      <c r="F14" s="128">
        <f>'an I'!AB51</f>
        <v>56</v>
      </c>
      <c r="G14" s="191">
        <f>'an I'!AE51</f>
        <v>49</v>
      </c>
      <c r="H14" s="128"/>
      <c r="I14" s="177"/>
      <c r="J14" s="177"/>
      <c r="L14" s="183">
        <f t="shared" si="3"/>
        <v>364</v>
      </c>
      <c r="M14" s="183">
        <f>F15+F19+F23</f>
        <v>660</v>
      </c>
      <c r="N14" s="183">
        <f>G15+G19+G23</f>
        <v>245</v>
      </c>
      <c r="P14" s="183">
        <f>I15+I19+I23</f>
        <v>0</v>
      </c>
      <c r="Q14" s="183">
        <f>J15+J19+J23</f>
        <v>0</v>
      </c>
      <c r="R14" s="15" t="s">
        <v>169</v>
      </c>
      <c r="S14">
        <f>SUM(L14:N14)</f>
        <v>1269</v>
      </c>
    </row>
    <row r="15" spans="2:23">
      <c r="D15" s="140" t="s">
        <v>163</v>
      </c>
      <c r="E15" s="128">
        <f>'an I'!AA51</f>
        <v>154</v>
      </c>
      <c r="F15" s="128">
        <f>'an I'!AC51</f>
        <v>100</v>
      </c>
      <c r="G15" s="128">
        <f>'an I'!AF51</f>
        <v>147</v>
      </c>
      <c r="H15" s="128"/>
      <c r="I15" s="177"/>
      <c r="J15" s="177"/>
      <c r="L15">
        <f>SUM(L13:L14)</f>
        <v>798</v>
      </c>
      <c r="M15">
        <f t="shared" ref="M15:N15" si="4">SUM(M13:M14)</f>
        <v>1136</v>
      </c>
      <c r="N15">
        <f t="shared" si="4"/>
        <v>364</v>
      </c>
      <c r="S15" s="15">
        <f>SUM(S13:S14)</f>
        <v>2298</v>
      </c>
    </row>
    <row r="16" spans="2:23">
      <c r="P16" s="15">
        <f>SUM(P13:P15)</f>
        <v>1820</v>
      </c>
      <c r="Q16" s="15">
        <f>SUM(Q13:Q15)</f>
        <v>336</v>
      </c>
    </row>
    <row r="17" spans="2:10">
      <c r="B17" t="s">
        <v>188</v>
      </c>
      <c r="C17" s="174">
        <f>C5</f>
        <v>728</v>
      </c>
      <c r="D17" s="145" t="s">
        <v>159</v>
      </c>
      <c r="E17" s="177">
        <f>E5</f>
        <v>350</v>
      </c>
      <c r="F17" s="177">
        <f>F5</f>
        <v>336</v>
      </c>
      <c r="G17" s="177">
        <f>G5</f>
        <v>42</v>
      </c>
      <c r="H17" s="128"/>
      <c r="I17" s="177">
        <f>I5</f>
        <v>602</v>
      </c>
      <c r="J17" s="177">
        <f>J5</f>
        <v>126</v>
      </c>
    </row>
    <row r="18" spans="2:10">
      <c r="D18" s="140" t="s">
        <v>162</v>
      </c>
      <c r="E18" s="2">
        <f>'an II'!Z46</f>
        <v>182</v>
      </c>
      <c r="F18" s="2">
        <f>'an II'!AB46</f>
        <v>182</v>
      </c>
      <c r="G18" s="128">
        <f>'an II'!AE46</f>
        <v>14</v>
      </c>
      <c r="H18" s="128"/>
      <c r="I18" s="177"/>
      <c r="J18" s="177"/>
    </row>
    <row r="19" spans="2:10">
      <c r="D19" s="140" t="s">
        <v>163</v>
      </c>
      <c r="E19" s="192">
        <f>'an II'!AA46</f>
        <v>126</v>
      </c>
      <c r="F19" s="192">
        <f>'an II'!AC46</f>
        <v>210</v>
      </c>
      <c r="G19" s="128">
        <f>'an II'!AF46</f>
        <v>42</v>
      </c>
      <c r="H19" s="128"/>
      <c r="I19" s="177"/>
      <c r="J19" s="177"/>
    </row>
    <row r="20" spans="2:10">
      <c r="H20" s="128"/>
      <c r="I20" s="128"/>
      <c r="J20" s="128"/>
    </row>
    <row r="21" spans="2:10">
      <c r="B21" t="s">
        <v>189</v>
      </c>
      <c r="C21" s="174">
        <f>C6</f>
        <v>728</v>
      </c>
      <c r="D21" s="145" t="s">
        <v>160</v>
      </c>
      <c r="E21" s="177">
        <f>E6</f>
        <v>182</v>
      </c>
      <c r="F21" s="177">
        <f>F6</f>
        <v>462</v>
      </c>
      <c r="G21" s="177">
        <f>G6</f>
        <v>84</v>
      </c>
      <c r="H21" s="128"/>
      <c r="I21" s="177">
        <f>I6</f>
        <v>588</v>
      </c>
      <c r="J21" s="177">
        <f>J6</f>
        <v>140</v>
      </c>
    </row>
    <row r="22" spans="2:10">
      <c r="D22" s="140" t="s">
        <v>162</v>
      </c>
      <c r="E22" s="129">
        <f>'an III'!Z44</f>
        <v>70</v>
      </c>
      <c r="F22" s="193">
        <f>'an III'!AB44</f>
        <v>238</v>
      </c>
      <c r="G22" s="129">
        <f>'an III'!AE44</f>
        <v>56</v>
      </c>
      <c r="H22" s="132"/>
      <c r="I22" s="178"/>
      <c r="J22" s="178"/>
    </row>
    <row r="23" spans="2:10">
      <c r="D23" s="140" t="s">
        <v>163</v>
      </c>
      <c r="E23" s="129">
        <f>'an III'!AA44</f>
        <v>84</v>
      </c>
      <c r="F23" s="129">
        <f>'an III'!AC44</f>
        <v>350</v>
      </c>
      <c r="G23" s="129">
        <f>'an III'!AF44</f>
        <v>56</v>
      </c>
      <c r="H23" s="128"/>
      <c r="I23" s="178"/>
      <c r="J23" s="178"/>
    </row>
    <row r="24" spans="2:10">
      <c r="C24">
        <f>E24+F24+G24</f>
        <v>854</v>
      </c>
      <c r="E24" s="128">
        <f>E22+E23</f>
        <v>154</v>
      </c>
      <c r="F24" s="128">
        <f>F22+F23</f>
        <v>588</v>
      </c>
      <c r="G24" s="128">
        <f>G22+G23</f>
        <v>112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77A7-818A-4BE0-89B6-C8FE98085013}">
  <dimension ref="B1:K51"/>
  <sheetViews>
    <sheetView workbookViewId="0">
      <selection activeCell="D15" sqref="D15:E15"/>
    </sheetView>
  </sheetViews>
  <sheetFormatPr defaultRowHeight="13.2"/>
  <cols>
    <col min="1" max="3" width="7.44140625" customWidth="1"/>
    <col min="4" max="4" width="53" bestFit="1" customWidth="1"/>
    <col min="5" max="5" width="22.5546875" style="128" customWidth="1"/>
    <col min="6" max="6" width="9.109375" style="130" customWidth="1"/>
  </cols>
  <sheetData>
    <row r="1" spans="2:11">
      <c r="B1" s="31" t="s">
        <v>150</v>
      </c>
    </row>
    <row r="2" spans="2:11">
      <c r="B2" s="128">
        <v>1</v>
      </c>
      <c r="D2" s="31" t="s">
        <v>104</v>
      </c>
      <c r="E2" s="132">
        <v>180</v>
      </c>
      <c r="F2" s="131" t="s">
        <v>134</v>
      </c>
    </row>
    <row r="3" spans="2:11">
      <c r="B3" s="128">
        <v>1</v>
      </c>
      <c r="D3" s="31" t="s">
        <v>101</v>
      </c>
      <c r="E3" s="132" t="s">
        <v>360</v>
      </c>
      <c r="F3" s="135"/>
    </row>
    <row r="4" spans="2:11">
      <c r="B4" s="128">
        <v>1</v>
      </c>
      <c r="D4" s="31" t="s">
        <v>102</v>
      </c>
      <c r="E4" s="339" t="s">
        <v>361</v>
      </c>
      <c r="F4" s="131"/>
    </row>
    <row r="5" spans="2:11">
      <c r="B5" s="128">
        <v>1</v>
      </c>
      <c r="D5" s="31" t="s">
        <v>103</v>
      </c>
      <c r="E5" s="132">
        <v>30</v>
      </c>
      <c r="F5" s="143"/>
    </row>
    <row r="6" spans="2:11">
      <c r="B6" s="128">
        <v>1</v>
      </c>
      <c r="D6" s="31" t="s">
        <v>105</v>
      </c>
      <c r="E6" s="132">
        <v>5</v>
      </c>
      <c r="F6" s="131" t="s">
        <v>106</v>
      </c>
      <c r="G6" s="31" t="s">
        <v>140</v>
      </c>
      <c r="I6" s="136"/>
    </row>
    <row r="7" spans="2:11">
      <c r="B7" s="128">
        <v>1</v>
      </c>
      <c r="D7" s="31" t="s">
        <v>107</v>
      </c>
      <c r="E7" s="132">
        <v>112</v>
      </c>
      <c r="F7" s="131" t="s">
        <v>106</v>
      </c>
      <c r="G7" s="31"/>
      <c r="K7" s="31"/>
    </row>
    <row r="8" spans="2:11">
      <c r="B8" s="128">
        <v>1</v>
      </c>
      <c r="D8" s="31" t="s">
        <v>109</v>
      </c>
      <c r="E8" s="132">
        <v>7</v>
      </c>
      <c r="F8" s="131" t="s">
        <v>108</v>
      </c>
    </row>
    <row r="9" spans="2:11">
      <c r="B9" s="128">
        <v>1</v>
      </c>
      <c r="D9" s="31" t="s">
        <v>110</v>
      </c>
      <c r="E9" s="132">
        <v>3</v>
      </c>
      <c r="F9" s="131" t="s">
        <v>106</v>
      </c>
    </row>
    <row r="10" spans="2:11">
      <c r="B10" s="128">
        <v>1</v>
      </c>
      <c r="D10" s="31" t="s">
        <v>111</v>
      </c>
      <c r="E10" s="132" t="s">
        <v>112</v>
      </c>
      <c r="F10" s="131" t="s">
        <v>113</v>
      </c>
    </row>
    <row r="11" spans="2:11">
      <c r="B11" s="128"/>
      <c r="F11" s="131" t="s">
        <v>115</v>
      </c>
    </row>
    <row r="12" spans="2:11">
      <c r="B12" s="128">
        <v>1</v>
      </c>
      <c r="D12" s="31" t="s">
        <v>114</v>
      </c>
      <c r="E12" s="132">
        <v>25</v>
      </c>
    </row>
    <row r="13" spans="2:11">
      <c r="B13" s="128"/>
    </row>
    <row r="14" spans="2:11">
      <c r="B14" s="128"/>
      <c r="D14" s="15" t="s">
        <v>116</v>
      </c>
    </row>
    <row r="15" spans="2:11">
      <c r="B15" s="128"/>
      <c r="D15" s="212"/>
      <c r="E15" s="213"/>
    </row>
    <row r="16" spans="2:11">
      <c r="B16" s="128">
        <v>1</v>
      </c>
      <c r="D16" s="31" t="s">
        <v>117</v>
      </c>
      <c r="E16" s="133">
        <v>0.1</v>
      </c>
      <c r="F16" s="131" t="s">
        <v>118</v>
      </c>
      <c r="I16" s="137"/>
    </row>
    <row r="17" spans="2:8">
      <c r="B17" s="128">
        <v>1</v>
      </c>
      <c r="D17" s="31" t="s">
        <v>128</v>
      </c>
      <c r="E17" s="132" t="s">
        <v>119</v>
      </c>
      <c r="F17" s="131" t="s">
        <v>120</v>
      </c>
    </row>
    <row r="18" spans="2:8">
      <c r="B18" s="128">
        <v>1</v>
      </c>
      <c r="D18" s="31" t="s">
        <v>173</v>
      </c>
      <c r="E18" s="132" t="s">
        <v>174</v>
      </c>
      <c r="F18" s="131" t="s">
        <v>175</v>
      </c>
    </row>
    <row r="19" spans="2:8">
      <c r="B19" s="128">
        <v>1</v>
      </c>
      <c r="D19" s="15" t="s">
        <v>121</v>
      </c>
      <c r="E19" s="132" t="s">
        <v>125</v>
      </c>
      <c r="F19" s="131" t="s">
        <v>142</v>
      </c>
    </row>
    <row r="20" spans="2:8">
      <c r="B20" s="128">
        <v>1</v>
      </c>
      <c r="D20" s="15" t="s">
        <v>139</v>
      </c>
      <c r="E20" s="132" t="s">
        <v>124</v>
      </c>
      <c r="F20" s="131" t="s">
        <v>143</v>
      </c>
    </row>
    <row r="21" spans="2:8">
      <c r="B21" s="128">
        <v>1</v>
      </c>
      <c r="D21" s="15" t="s">
        <v>122</v>
      </c>
      <c r="E21" s="132" t="s">
        <v>123</v>
      </c>
      <c r="F21" s="131" t="s">
        <v>126</v>
      </c>
      <c r="H21" s="31" t="s">
        <v>144</v>
      </c>
    </row>
    <row r="22" spans="2:8">
      <c r="B22" s="128"/>
    </row>
    <row r="23" spans="2:8">
      <c r="B23" s="128">
        <v>1</v>
      </c>
      <c r="D23" s="15" t="s">
        <v>129</v>
      </c>
      <c r="E23" s="132" t="s">
        <v>127</v>
      </c>
      <c r="F23" s="131" t="s">
        <v>141</v>
      </c>
    </row>
    <row r="24" spans="2:8">
      <c r="B24" s="128">
        <v>1</v>
      </c>
      <c r="D24" s="15" t="s">
        <v>130</v>
      </c>
      <c r="E24" s="132" t="s">
        <v>131</v>
      </c>
      <c r="F24" s="131" t="s">
        <v>145</v>
      </c>
    </row>
    <row r="25" spans="2:8">
      <c r="B25" s="128">
        <v>1</v>
      </c>
      <c r="D25" s="15" t="s">
        <v>132</v>
      </c>
      <c r="E25" s="129" t="s">
        <v>133</v>
      </c>
    </row>
    <row r="26" spans="2:8">
      <c r="B26" s="128"/>
    </row>
    <row r="27" spans="2:8">
      <c r="B27" s="128"/>
      <c r="D27" s="15" t="s">
        <v>137</v>
      </c>
    </row>
    <row r="28" spans="2:8">
      <c r="B28" s="128">
        <v>1</v>
      </c>
      <c r="D28" s="31" t="s">
        <v>135</v>
      </c>
    </row>
    <row r="29" spans="2:8">
      <c r="B29" s="128">
        <v>1</v>
      </c>
      <c r="D29" s="31" t="s">
        <v>136</v>
      </c>
    </row>
    <row r="30" spans="2:8">
      <c r="B30" s="128">
        <v>1</v>
      </c>
      <c r="D30" s="31" t="s">
        <v>138</v>
      </c>
      <c r="E30" s="131"/>
    </row>
    <row r="31" spans="2:8">
      <c r="B31" s="128">
        <v>1</v>
      </c>
      <c r="D31" s="134" t="s">
        <v>146</v>
      </c>
      <c r="E31" s="131"/>
    </row>
    <row r="32" spans="2:8">
      <c r="B32" s="128">
        <v>1</v>
      </c>
      <c r="D32" s="31" t="s">
        <v>147</v>
      </c>
    </row>
    <row r="33" spans="2:4">
      <c r="B33" s="128">
        <v>1</v>
      </c>
      <c r="D33" s="31" t="s">
        <v>148</v>
      </c>
    </row>
    <row r="34" spans="2:4">
      <c r="B34" s="128">
        <v>1</v>
      </c>
      <c r="D34" s="31" t="s">
        <v>149</v>
      </c>
    </row>
    <row r="37" spans="2:4">
      <c r="B37" s="15"/>
    </row>
    <row r="39" spans="2:4">
      <c r="B39" s="210"/>
      <c r="C39" s="210"/>
      <c r="D39" s="210"/>
    </row>
    <row r="40" spans="2:4">
      <c r="B40" s="210"/>
      <c r="C40" s="210"/>
      <c r="D40" s="210"/>
    </row>
    <row r="41" spans="2:4">
      <c r="B41" s="210"/>
      <c r="C41" s="210"/>
      <c r="D41" s="210"/>
    </row>
    <row r="42" spans="2:4">
      <c r="B42" s="210"/>
      <c r="C42" s="210"/>
      <c r="D42" s="210"/>
    </row>
    <row r="46" spans="2:4">
      <c r="B46" s="136"/>
    </row>
    <row r="50" spans="2:2">
      <c r="B50" s="31"/>
    </row>
    <row r="51" spans="2:2">
      <c r="B51" s="31"/>
    </row>
  </sheetData>
  <conditionalFormatting sqref="B2:B34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pagina 1</vt:lpstr>
      <vt:lpstr>an I</vt:lpstr>
      <vt:lpstr>an II</vt:lpstr>
      <vt:lpstr>an III</vt:lpstr>
      <vt:lpstr>Bilant</vt:lpstr>
      <vt:lpstr>COMPETENTE</vt:lpstr>
      <vt:lpstr>Grilă Competențe</vt:lpstr>
      <vt:lpstr>calcul</vt:lpstr>
      <vt:lpstr>conditii ARACIS</vt:lpstr>
      <vt:lpstr>'an I'!Print_Area</vt:lpstr>
      <vt:lpstr>'an II'!Print_Area</vt:lpstr>
      <vt:lpstr>'an III'!Print_Area</vt:lpstr>
      <vt:lpstr>Bilant!Print_Area</vt:lpstr>
      <vt:lpstr>COMPETENTE!Print_Area</vt:lpstr>
      <vt:lpstr>'Grilă Competențe'!Print_Area</vt:lpstr>
      <vt:lpstr>'pagina 1'!Print_Area</vt:lpstr>
    </vt:vector>
  </TitlesOfParts>
  <Company>Universitatea Suceava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P01 Anexa 1.</dc:title>
  <dc:creator>DMC</dc:creator>
  <cp:lastModifiedBy>Cipri Palaghianu</cp:lastModifiedBy>
  <cp:lastPrinted>2025-07-14T05:44:52Z</cp:lastPrinted>
  <dcterms:created xsi:type="dcterms:W3CDTF">1998-09-29T12:25:23Z</dcterms:created>
  <dcterms:modified xsi:type="dcterms:W3CDTF">2025-07-24T12:19:03Z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