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opbox\EPM\EPM plan invatamant 2024\"/>
    </mc:Choice>
  </mc:AlternateContent>
  <xr:revisionPtr revIDLastSave="0" documentId="8_{BED9E748-00BE-4579-8A5D-613F64C5DB65}" xr6:coauthVersionLast="47" xr6:coauthVersionMax="47" xr10:uidLastSave="{00000000-0000-0000-0000-000000000000}"/>
  <bookViews>
    <workbookView xWindow="28680" yWindow="-120" windowWidth="38640" windowHeight="21240" activeTab="6" xr2:uid="{0F145A64-627E-42C5-95B5-559D7EE6F8A6}"/>
  </bookViews>
  <sheets>
    <sheet name="pagina 1" sheetId="1" r:id="rId1"/>
    <sheet name="an I" sheetId="2" r:id="rId2"/>
    <sheet name="an II" sheetId="13" r:id="rId3"/>
    <sheet name="an III" sheetId="14" r:id="rId4"/>
    <sheet name="Bilant" sheetId="11" r:id="rId5"/>
    <sheet name="COMPETENTE" sheetId="8" r:id="rId6"/>
    <sheet name="Grilă Competențe" sheetId="17" r:id="rId7"/>
    <sheet name="calcul" sheetId="16" r:id="rId8"/>
    <sheet name="conditii ARACIS" sheetId="15" r:id="rId9"/>
  </sheets>
  <definedNames>
    <definedName name="Cerceteaza" localSheetId="5">COMPETENTE!#REF!</definedName>
    <definedName name="Granita" localSheetId="5">COMPETENTE!#REF!</definedName>
    <definedName name="Obiective" localSheetId="5">COMPETENTE!#REF!</definedName>
    <definedName name="Proiecteaza" localSheetId="5">COMPETENTE!#REF!</definedName>
    <definedName name="_xlnm.Print_Area" localSheetId="1">'an I'!$A$1:$Q$66</definedName>
    <definedName name="_xlnm.Print_Area" localSheetId="2">'an II'!$A$1:$Q$66</definedName>
    <definedName name="_xlnm.Print_Area" localSheetId="3">'an III'!$A$1:$Q$66</definedName>
    <definedName name="_xlnm.Print_Area" localSheetId="4">Bilant!$A$1:$J$66</definedName>
    <definedName name="_xlnm.Print_Area" localSheetId="5">COMPETENTE!$A$1:$E$50</definedName>
    <definedName name="_xlnm.Print_Area" localSheetId="0">'pagina 1'!$A$1:$H$34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" i="17" l="1"/>
  <c r="X16" i="17" s="1"/>
  <c r="W17" i="17"/>
  <c r="X17" i="17" s="1"/>
  <c r="W18" i="17"/>
  <c r="X18" i="17" s="1"/>
  <c r="W19" i="17"/>
  <c r="X19" i="17" s="1"/>
  <c r="W20" i="17"/>
  <c r="X20" i="17" s="1"/>
  <c r="W21" i="17"/>
  <c r="X21" i="17" s="1"/>
  <c r="W22" i="17"/>
  <c r="X22" i="17" s="1"/>
  <c r="W23" i="17"/>
  <c r="X23" i="17" s="1"/>
  <c r="W24" i="17"/>
  <c r="X24" i="17" s="1"/>
  <c r="W25" i="17"/>
  <c r="X25" i="17" s="1"/>
  <c r="W26" i="17"/>
  <c r="X26" i="17" s="1"/>
  <c r="W27" i="17"/>
  <c r="X27" i="17" s="1"/>
  <c r="W28" i="17"/>
  <c r="X28" i="17" s="1"/>
  <c r="W29" i="17"/>
  <c r="X29" i="17" s="1"/>
  <c r="W30" i="17"/>
  <c r="X30" i="17" s="1"/>
  <c r="W31" i="17"/>
  <c r="X31" i="17" s="1"/>
  <c r="W32" i="17"/>
  <c r="X32" i="17" s="1"/>
  <c r="W33" i="17"/>
  <c r="X33" i="17" s="1"/>
  <c r="W34" i="17"/>
  <c r="X34" i="17" s="1"/>
  <c r="W35" i="17"/>
  <c r="X35" i="17" s="1"/>
  <c r="W36" i="17"/>
  <c r="X36" i="17" s="1"/>
  <c r="W37" i="17"/>
  <c r="X37" i="17" s="1"/>
  <c r="W38" i="17"/>
  <c r="X38" i="17" s="1"/>
  <c r="W39" i="17"/>
  <c r="X39" i="17" s="1"/>
  <c r="W40" i="17"/>
  <c r="X40" i="17" s="1"/>
  <c r="W41" i="17"/>
  <c r="X41" i="17" s="1"/>
  <c r="W42" i="17"/>
  <c r="X42" i="17" s="1"/>
  <c r="W43" i="17"/>
  <c r="X43" i="17" s="1"/>
  <c r="W44" i="17"/>
  <c r="X44" i="17" s="1"/>
  <c r="W45" i="17"/>
  <c r="X45" i="17" s="1"/>
  <c r="W46" i="17"/>
  <c r="X46" i="17" s="1"/>
  <c r="W47" i="17"/>
  <c r="X47" i="17" s="1"/>
  <c r="W48" i="17"/>
  <c r="X48" i="17" s="1"/>
  <c r="W49" i="17"/>
  <c r="X49" i="17" s="1"/>
  <c r="W50" i="17"/>
  <c r="X50" i="17" s="1"/>
  <c r="W51" i="17"/>
  <c r="X51" i="17" s="1"/>
  <c r="W52" i="17"/>
  <c r="X52" i="17" s="1"/>
  <c r="W53" i="17"/>
  <c r="X53" i="17" s="1"/>
  <c r="W54" i="17"/>
  <c r="X54" i="17" s="1"/>
  <c r="W55" i="17"/>
  <c r="X55" i="17" s="1"/>
  <c r="W56" i="17"/>
  <c r="X56" i="17" s="1"/>
  <c r="W57" i="17"/>
  <c r="X57" i="17" s="1"/>
  <c r="W58" i="17"/>
  <c r="X58" i="17" s="1"/>
  <c r="W59" i="17"/>
  <c r="X59" i="17" s="1"/>
  <c r="W60" i="17"/>
  <c r="X60" i="17" s="1"/>
  <c r="W61" i="17"/>
  <c r="X61" i="17" s="1"/>
  <c r="W62" i="17"/>
  <c r="X62" i="17" s="1"/>
  <c r="W63" i="17"/>
  <c r="X63" i="17" s="1"/>
  <c r="W64" i="17"/>
  <c r="X64" i="17" s="1"/>
  <c r="W65" i="17"/>
  <c r="X65" i="17" s="1"/>
  <c r="W66" i="17"/>
  <c r="X66" i="17" s="1"/>
  <c r="W67" i="17"/>
  <c r="X67" i="17" s="1"/>
  <c r="W68" i="17"/>
  <c r="X68" i="17" s="1"/>
  <c r="W69" i="17"/>
  <c r="X69" i="17" s="1"/>
  <c r="W70" i="17"/>
  <c r="X70" i="17" s="1"/>
  <c r="W71" i="17"/>
  <c r="X71" i="17" s="1"/>
  <c r="W72" i="17"/>
  <c r="X72" i="17" s="1"/>
  <c r="W73" i="17"/>
  <c r="X73" i="17" s="1"/>
  <c r="W74" i="17"/>
  <c r="X74" i="17" s="1"/>
  <c r="W75" i="17"/>
  <c r="X75" i="17" s="1"/>
  <c r="W76" i="17"/>
  <c r="X76" i="17" s="1"/>
  <c r="W15" i="17"/>
  <c r="X15" i="17" s="1"/>
  <c r="U35" i="14" l="1"/>
  <c r="T37" i="14"/>
  <c r="AB20" i="14"/>
  <c r="T24" i="14"/>
  <c r="T23" i="14"/>
  <c r="S22" i="14"/>
  <c r="T21" i="14"/>
  <c r="T20" i="14"/>
  <c r="S41" i="13"/>
  <c r="T39" i="13"/>
  <c r="U37" i="13"/>
  <c r="Z23" i="13"/>
  <c r="Z22" i="13"/>
  <c r="Z21" i="13"/>
  <c r="U25" i="13"/>
  <c r="U24" i="13"/>
  <c r="S23" i="13"/>
  <c r="S22" i="13"/>
  <c r="S21" i="13"/>
  <c r="T20" i="13"/>
  <c r="U39" i="2"/>
  <c r="U37" i="2"/>
  <c r="U27" i="2"/>
  <c r="S26" i="2"/>
  <c r="S25" i="2"/>
  <c r="T24" i="2"/>
  <c r="T23" i="2"/>
  <c r="T22" i="2"/>
  <c r="T21" i="2"/>
  <c r="Z15" i="2"/>
  <c r="S15" i="2"/>
  <c r="O51" i="2"/>
  <c r="O51" i="14"/>
  <c r="O52" i="14"/>
  <c r="O53" i="14"/>
  <c r="O50" i="14"/>
  <c r="O37" i="14"/>
  <c r="O38" i="14"/>
  <c r="O35" i="14"/>
  <c r="O21" i="14"/>
  <c r="O22" i="14"/>
  <c r="O23" i="14"/>
  <c r="O24" i="14"/>
  <c r="O20" i="14"/>
  <c r="O54" i="13"/>
  <c r="O53" i="13"/>
  <c r="O41" i="13"/>
  <c r="O39" i="13"/>
  <c r="O37" i="13"/>
  <c r="O43" i="13" s="1"/>
  <c r="O21" i="13"/>
  <c r="O22" i="13"/>
  <c r="O23" i="13"/>
  <c r="O24" i="13"/>
  <c r="O25" i="13"/>
  <c r="O20" i="13"/>
  <c r="K41" i="2"/>
  <c r="O39" i="2"/>
  <c r="O41" i="2" s="1"/>
  <c r="O37" i="2"/>
  <c r="O22" i="2"/>
  <c r="O23" i="2"/>
  <c r="O24" i="2"/>
  <c r="O25" i="2"/>
  <c r="O26" i="2"/>
  <c r="O27" i="2"/>
  <c r="O21" i="2"/>
  <c r="E41" i="2" l="1"/>
  <c r="H52" i="13"/>
  <c r="H55" i="13" s="1"/>
  <c r="H49" i="14"/>
  <c r="H48" i="14"/>
  <c r="S50" i="2"/>
  <c r="Q54" i="14"/>
  <c r="L54" i="14"/>
  <c r="K54" i="14"/>
  <c r="J54" i="14"/>
  <c r="E54" i="14"/>
  <c r="D54" i="14"/>
  <c r="Q55" i="13"/>
  <c r="L55" i="13"/>
  <c r="K56" i="13" s="1"/>
  <c r="K55" i="13"/>
  <c r="J55" i="13"/>
  <c r="E55" i="13"/>
  <c r="D55" i="13"/>
  <c r="D56" i="13" s="1"/>
  <c r="Q52" i="2"/>
  <c r="L52" i="2"/>
  <c r="S51" i="2" s="1"/>
  <c r="K52" i="2"/>
  <c r="J52" i="2"/>
  <c r="H50" i="2"/>
  <c r="E52" i="2"/>
  <c r="D52" i="2"/>
  <c r="AA18" i="14"/>
  <c r="AF43" i="14"/>
  <c r="G23" i="16" s="1"/>
  <c r="AE43" i="14"/>
  <c r="G22" i="16" s="1"/>
  <c r="AD43" i="14"/>
  <c r="AC19" i="14"/>
  <c r="AB19" i="14"/>
  <c r="Z18" i="14"/>
  <c r="AC17" i="14"/>
  <c r="AB17" i="14"/>
  <c r="AB43" i="14"/>
  <c r="F22" i="16" s="1"/>
  <c r="AC16" i="14"/>
  <c r="AB16" i="14"/>
  <c r="AA15" i="14"/>
  <c r="Z15" i="14"/>
  <c r="AE43" i="13"/>
  <c r="G18" i="16" s="1"/>
  <c r="AA18" i="13"/>
  <c r="AA15" i="13"/>
  <c r="Z18" i="13"/>
  <c r="AD43" i="13"/>
  <c r="AC19" i="13"/>
  <c r="AB19" i="13"/>
  <c r="AB43" i="13" s="1"/>
  <c r="F18" i="16" s="1"/>
  <c r="AF43" i="13"/>
  <c r="G19" i="16" s="1"/>
  <c r="AC17" i="13"/>
  <c r="AB17" i="13"/>
  <c r="Z15" i="13"/>
  <c r="AB43" i="2"/>
  <c r="F14" i="16" s="1"/>
  <c r="AC43" i="2"/>
  <c r="F15" i="16" s="1"/>
  <c r="AD43" i="2"/>
  <c r="U35" i="2"/>
  <c r="X35" i="2" s="1"/>
  <c r="AF20" i="2"/>
  <c r="AF18" i="2"/>
  <c r="AA19" i="2"/>
  <c r="AA17" i="2"/>
  <c r="AA16" i="2"/>
  <c r="AA15" i="2"/>
  <c r="Z16" i="2"/>
  <c r="Z17" i="2"/>
  <c r="AE18" i="2"/>
  <c r="AE43" i="2"/>
  <c r="G14" i="16" s="1"/>
  <c r="Z19" i="2"/>
  <c r="W25" i="14"/>
  <c r="D28" i="11" s="1"/>
  <c r="N2" i="16" s="1"/>
  <c r="S20" i="2"/>
  <c r="T20" i="2"/>
  <c r="U20" i="2"/>
  <c r="S21" i="2"/>
  <c r="W21" i="2" s="1"/>
  <c r="U21" i="2"/>
  <c r="K27" i="13"/>
  <c r="H33" i="13"/>
  <c r="O27" i="13"/>
  <c r="H17" i="13"/>
  <c r="H18" i="13"/>
  <c r="H19" i="13"/>
  <c r="H16" i="13"/>
  <c r="H27" i="13" s="1"/>
  <c r="H46" i="13" s="1"/>
  <c r="H15" i="13"/>
  <c r="S15" i="14"/>
  <c r="W15" i="14" s="1"/>
  <c r="T15" i="14"/>
  <c r="U15" i="14"/>
  <c r="J27" i="14"/>
  <c r="F27" i="14"/>
  <c r="E27" i="14"/>
  <c r="D27" i="14"/>
  <c r="D28" i="14" s="1"/>
  <c r="H15" i="14"/>
  <c r="O27" i="14"/>
  <c r="L27" i="13"/>
  <c r="Q27" i="13"/>
  <c r="T25" i="13"/>
  <c r="S25" i="13"/>
  <c r="S34" i="13"/>
  <c r="U34" i="13"/>
  <c r="S35" i="13"/>
  <c r="X35" i="13" s="1"/>
  <c r="T35" i="13"/>
  <c r="U35" i="13"/>
  <c r="S36" i="13"/>
  <c r="T36" i="13"/>
  <c r="S37" i="13"/>
  <c r="T37" i="13"/>
  <c r="X37" i="13"/>
  <c r="S38" i="13"/>
  <c r="T38" i="13"/>
  <c r="H35" i="13"/>
  <c r="Q41" i="2"/>
  <c r="L41" i="2"/>
  <c r="K42" i="2" s="1"/>
  <c r="T37" i="2"/>
  <c r="X37" i="2" s="1"/>
  <c r="H35" i="2"/>
  <c r="H41" i="2"/>
  <c r="H16" i="2"/>
  <c r="H17" i="2"/>
  <c r="H18" i="2"/>
  <c r="H19" i="2"/>
  <c r="H20" i="2"/>
  <c r="H15" i="2"/>
  <c r="D42" i="2"/>
  <c r="J29" i="2"/>
  <c r="J44" i="2" s="1"/>
  <c r="J41" i="2"/>
  <c r="T33" i="14"/>
  <c r="X33" i="14" s="1"/>
  <c r="T34" i="14"/>
  <c r="T35" i="14"/>
  <c r="S36" i="14"/>
  <c r="O36" i="14"/>
  <c r="O39" i="14" s="1"/>
  <c r="S35" i="14"/>
  <c r="S19" i="14"/>
  <c r="T19" i="14"/>
  <c r="U19" i="14"/>
  <c r="H19" i="14"/>
  <c r="Q29" i="2"/>
  <c r="Q44" i="2" s="1"/>
  <c r="T19" i="2"/>
  <c r="U19" i="2"/>
  <c r="S19" i="2"/>
  <c r="T19" i="13"/>
  <c r="W19" i="13" s="1"/>
  <c r="W13" i="16"/>
  <c r="T41" i="13"/>
  <c r="W21" i="13"/>
  <c r="T21" i="13"/>
  <c r="T22" i="13"/>
  <c r="T24" i="13"/>
  <c r="W20" i="13"/>
  <c r="T16" i="14"/>
  <c r="S16" i="14"/>
  <c r="W16" i="14" s="1"/>
  <c r="S17" i="14"/>
  <c r="S18" i="14"/>
  <c r="W18" i="14" s="1"/>
  <c r="S20" i="14"/>
  <c r="S21" i="14"/>
  <c r="W21" i="14" s="1"/>
  <c r="S23" i="14"/>
  <c r="S24" i="14"/>
  <c r="W24" i="14" s="1"/>
  <c r="S26" i="14"/>
  <c r="T17" i="14"/>
  <c r="T40" i="14" s="1"/>
  <c r="F6" i="16" s="1"/>
  <c r="F21" i="16" s="1"/>
  <c r="T18" i="14"/>
  <c r="T22" i="14"/>
  <c r="T27" i="14"/>
  <c r="U16" i="14"/>
  <c r="U17" i="14"/>
  <c r="U18" i="14"/>
  <c r="U20" i="14"/>
  <c r="W20" i="14" s="1"/>
  <c r="U21" i="14"/>
  <c r="U22" i="14"/>
  <c r="U23" i="14"/>
  <c r="U24" i="14"/>
  <c r="U26" i="14"/>
  <c r="U22" i="2"/>
  <c r="U23" i="2"/>
  <c r="U24" i="2"/>
  <c r="U25" i="2"/>
  <c r="U26" i="2"/>
  <c r="W26" i="2" s="1"/>
  <c r="S22" i="2"/>
  <c r="S23" i="2"/>
  <c r="W23" i="2" s="1"/>
  <c r="S24" i="2"/>
  <c r="W24" i="2" s="1"/>
  <c r="S27" i="2"/>
  <c r="H16" i="14"/>
  <c r="U37" i="14"/>
  <c r="T27" i="2"/>
  <c r="W27" i="2" s="1"/>
  <c r="T39" i="2"/>
  <c r="H18" i="14"/>
  <c r="H17" i="14"/>
  <c r="S33" i="14"/>
  <c r="U33" i="14"/>
  <c r="S34" i="14"/>
  <c r="S37" i="14"/>
  <c r="X37" i="14" s="1"/>
  <c r="S38" i="14"/>
  <c r="M43" i="13"/>
  <c r="L43" i="13"/>
  <c r="K44" i="13" s="1"/>
  <c r="K43" i="13"/>
  <c r="Q43" i="13"/>
  <c r="J43" i="13"/>
  <c r="S39" i="13"/>
  <c r="X39" i="13" s="1"/>
  <c r="U39" i="13"/>
  <c r="S40" i="13"/>
  <c r="U40" i="13"/>
  <c r="U41" i="13"/>
  <c r="U42" i="13"/>
  <c r="U33" i="13"/>
  <c r="T33" i="13"/>
  <c r="S33" i="13"/>
  <c r="S16" i="13"/>
  <c r="T16" i="13"/>
  <c r="U16" i="13"/>
  <c r="S17" i="13"/>
  <c r="T17" i="13"/>
  <c r="U17" i="13"/>
  <c r="S18" i="13"/>
  <c r="T18" i="13"/>
  <c r="U18" i="13"/>
  <c r="S19" i="13"/>
  <c r="U19" i="13"/>
  <c r="S20" i="13"/>
  <c r="U20" i="13"/>
  <c r="U21" i="13"/>
  <c r="U22" i="13"/>
  <c r="W22" i="13" s="1"/>
  <c r="U23" i="13"/>
  <c r="W23" i="13" s="1"/>
  <c r="S24" i="13"/>
  <c r="W24" i="13" s="1"/>
  <c r="U15" i="13"/>
  <c r="T15" i="13"/>
  <c r="S15" i="13"/>
  <c r="W15" i="13" s="1"/>
  <c r="S39" i="2"/>
  <c r="U16" i="2"/>
  <c r="U17" i="2"/>
  <c r="U18" i="2"/>
  <c r="U28" i="2"/>
  <c r="U15" i="2"/>
  <c r="W15" i="2" s="1"/>
  <c r="T16" i="2"/>
  <c r="T17" i="2"/>
  <c r="T18" i="2"/>
  <c r="T25" i="2"/>
  <c r="T26" i="2"/>
  <c r="T15" i="2"/>
  <c r="S16" i="2"/>
  <c r="W16" i="2" s="1"/>
  <c r="S17" i="2"/>
  <c r="S18" i="2"/>
  <c r="S28" i="2"/>
  <c r="L29" i="2"/>
  <c r="M29" i="2"/>
  <c r="M44" i="2" s="1"/>
  <c r="E29" i="2"/>
  <c r="E44" i="2" s="1"/>
  <c r="F29" i="2"/>
  <c r="F44" i="2" s="1"/>
  <c r="S26" i="13"/>
  <c r="U26" i="13"/>
  <c r="U27" i="14"/>
  <c r="S27" i="14"/>
  <c r="W27" i="14" s="1"/>
  <c r="S40" i="2"/>
  <c r="T40" i="2"/>
  <c r="Q27" i="14"/>
  <c r="G46" i="11"/>
  <c r="G48" i="11" s="1"/>
  <c r="G47" i="11"/>
  <c r="F48" i="11"/>
  <c r="E48" i="11"/>
  <c r="D48" i="11"/>
  <c r="K27" i="14"/>
  <c r="K39" i="14"/>
  <c r="L27" i="14"/>
  <c r="L42" i="14" s="1"/>
  <c r="L39" i="14"/>
  <c r="K40" i="14" s="1"/>
  <c r="M27" i="14"/>
  <c r="M42" i="14" s="1"/>
  <c r="N27" i="14"/>
  <c r="D39" i="14"/>
  <c r="D40" i="14"/>
  <c r="F39" i="14"/>
  <c r="G27" i="14"/>
  <c r="Q39" i="14"/>
  <c r="Q42" i="14" s="1"/>
  <c r="J39" i="14"/>
  <c r="H39" i="14"/>
  <c r="M27" i="13"/>
  <c r="D27" i="13"/>
  <c r="D43" i="13"/>
  <c r="D44" i="13" s="1"/>
  <c r="E43" i="13"/>
  <c r="E46" i="13" s="1"/>
  <c r="F27" i="13"/>
  <c r="F46" i="13" s="1"/>
  <c r="J27" i="13"/>
  <c r="J46" i="13" s="1"/>
  <c r="K29" i="2"/>
  <c r="K44" i="2" s="1"/>
  <c r="D29" i="2"/>
  <c r="D44" i="2" s="1"/>
  <c r="Q14" i="16"/>
  <c r="P14" i="16"/>
  <c r="X35" i="14"/>
  <c r="G42" i="14"/>
  <c r="AC43" i="14"/>
  <c r="F23" i="16" s="1"/>
  <c r="W22" i="14"/>
  <c r="Z43" i="2"/>
  <c r="E14" i="16" s="1"/>
  <c r="E42" i="14"/>
  <c r="W19" i="2"/>
  <c r="Z43" i="14"/>
  <c r="E22" i="16" s="1"/>
  <c r="AC43" i="13"/>
  <c r="F19" i="16" s="1"/>
  <c r="AA43" i="14"/>
  <c r="K55" i="14"/>
  <c r="D46" i="13"/>
  <c r="M46" i="13"/>
  <c r="F42" i="14"/>
  <c r="H43" i="13"/>
  <c r="Q46" i="13"/>
  <c r="AF43" i="2"/>
  <c r="G15" i="16"/>
  <c r="X41" i="13"/>
  <c r="D53" i="2"/>
  <c r="H54" i="14"/>
  <c r="O55" i="13"/>
  <c r="D55" i="14"/>
  <c r="T54" i="14" s="1"/>
  <c r="AA43" i="13"/>
  <c r="E19" i="16" s="1"/>
  <c r="O54" i="14"/>
  <c r="W18" i="2"/>
  <c r="D47" i="13" l="1"/>
  <c r="H16" i="11" s="1"/>
  <c r="W18" i="13"/>
  <c r="X33" i="13"/>
  <c r="W17" i="13"/>
  <c r="W25" i="13"/>
  <c r="W45" i="13" s="1"/>
  <c r="S45" i="13"/>
  <c r="Z43" i="13"/>
  <c r="T55" i="13"/>
  <c r="L46" i="13"/>
  <c r="K28" i="13"/>
  <c r="U45" i="13"/>
  <c r="G5" i="16" s="1"/>
  <c r="G17" i="16" s="1"/>
  <c r="W16" i="13"/>
  <c r="W19" i="14"/>
  <c r="D42" i="14"/>
  <c r="D43" i="14" s="1"/>
  <c r="H17" i="11" s="1"/>
  <c r="U40" i="14"/>
  <c r="G6" i="16" s="1"/>
  <c r="G21" i="16" s="1"/>
  <c r="W23" i="14"/>
  <c r="K28" i="14"/>
  <c r="J42" i="14"/>
  <c r="W17" i="14"/>
  <c r="H27" i="14"/>
  <c r="H42" i="14" s="1"/>
  <c r="D30" i="2"/>
  <c r="T43" i="2"/>
  <c r="F4" i="16" s="1"/>
  <c r="F13" i="16" s="1"/>
  <c r="W22" i="2"/>
  <c r="W20" i="2"/>
  <c r="K53" i="2"/>
  <c r="AA43" i="2"/>
  <c r="E15" i="16" s="1"/>
  <c r="H29" i="2"/>
  <c r="H44" i="2" s="1"/>
  <c r="W25" i="2"/>
  <c r="G24" i="16"/>
  <c r="X40" i="14"/>
  <c r="J6" i="16" s="1"/>
  <c r="J21" i="16" s="1"/>
  <c r="AG43" i="14"/>
  <c r="E23" i="16"/>
  <c r="E24" i="16" s="1"/>
  <c r="X45" i="13"/>
  <c r="J5" i="16" s="1"/>
  <c r="J17" i="16" s="1"/>
  <c r="N14" i="16"/>
  <c r="H39" i="11" s="1"/>
  <c r="M14" i="16"/>
  <c r="H38" i="11" s="1"/>
  <c r="O42" i="14"/>
  <c r="O46" i="13"/>
  <c r="X39" i="2"/>
  <c r="X43" i="2" s="1"/>
  <c r="O29" i="2"/>
  <c r="O44" i="2" s="1"/>
  <c r="U43" i="2"/>
  <c r="G4" i="16" s="1"/>
  <c r="G7" i="16" s="1"/>
  <c r="D39" i="11" s="1"/>
  <c r="K30" i="2"/>
  <c r="S43" i="2"/>
  <c r="E4" i="16" s="1"/>
  <c r="F24" i="16"/>
  <c r="D31" i="11"/>
  <c r="M13" i="16"/>
  <c r="D45" i="2"/>
  <c r="H15" i="11" s="1"/>
  <c r="E18" i="16"/>
  <c r="L13" i="16" s="1"/>
  <c r="AG43" i="13"/>
  <c r="W40" i="14"/>
  <c r="I6" i="16" s="1"/>
  <c r="I21" i="16" s="1"/>
  <c r="N13" i="16"/>
  <c r="G39" i="11" s="1"/>
  <c r="T45" i="13"/>
  <c r="F5" i="16" s="1"/>
  <c r="F17" i="16" s="1"/>
  <c r="D28" i="13"/>
  <c r="W17" i="2"/>
  <c r="W43" i="2" s="1"/>
  <c r="L44" i="2"/>
  <c r="K45" i="2" s="1"/>
  <c r="I15" i="11" s="1"/>
  <c r="E5" i="16"/>
  <c r="S40" i="14"/>
  <c r="E6" i="16" s="1"/>
  <c r="K42" i="14"/>
  <c r="K43" i="14" s="1"/>
  <c r="I17" i="11" s="1"/>
  <c r="H46" i="11"/>
  <c r="H47" i="11" s="1"/>
  <c r="K46" i="13"/>
  <c r="K47" i="13" s="1"/>
  <c r="I16" i="11" s="1"/>
  <c r="C24" i="16" l="1"/>
  <c r="L14" i="16"/>
  <c r="H37" i="11" s="1"/>
  <c r="H40" i="11" s="1"/>
  <c r="F7" i="16"/>
  <c r="G13" i="16"/>
  <c r="S45" i="2"/>
  <c r="C4" i="16"/>
  <c r="C13" i="16" s="1"/>
  <c r="E13" i="16"/>
  <c r="E7" i="16"/>
  <c r="C6" i="16"/>
  <c r="C21" i="16" s="1"/>
  <c r="E21" i="16"/>
  <c r="E17" i="16"/>
  <c r="C5" i="16"/>
  <c r="C17" i="16" s="1"/>
  <c r="I4" i="16"/>
  <c r="D27" i="11"/>
  <c r="S13" i="16"/>
  <c r="G37" i="11"/>
  <c r="D29" i="11"/>
  <c r="J4" i="16"/>
  <c r="H18" i="11"/>
  <c r="Y45" i="13"/>
  <c r="D38" i="11"/>
  <c r="G38" i="11"/>
  <c r="I5" i="16"/>
  <c r="I17" i="16" s="1"/>
  <c r="Z45" i="13"/>
  <c r="S14" i="16" l="1"/>
  <c r="G40" i="11"/>
  <c r="D42" i="11" s="1"/>
  <c r="S15" i="16"/>
  <c r="I13" i="16"/>
  <c r="P13" i="16" s="1"/>
  <c r="P16" i="16" s="1"/>
  <c r="I7" i="16"/>
  <c r="E9" i="16"/>
  <c r="D37" i="11"/>
  <c r="J13" i="16"/>
  <c r="Q13" i="16" s="1"/>
  <c r="Q16" i="16" s="1"/>
  <c r="J7" i="16"/>
  <c r="D30" i="11"/>
  <c r="D32" i="11" s="1"/>
  <c r="E29" i="11" l="1"/>
  <c r="D40" i="11"/>
  <c r="E37" i="11" s="1"/>
  <c r="I9" i="16"/>
  <c r="L4" i="16" s="1"/>
  <c r="E27" i="11"/>
  <c r="E39" i="11" l="1"/>
  <c r="E3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Mihai Leonard Duduman</author>
  </authors>
  <commentList>
    <comment ref="D42" authorId="0" shapeId="0" xr:uid="{B64A0F2C-A0A6-45E7-B88F-B4D74D8821A8}">
      <text>
        <r>
          <rPr>
            <b/>
            <sz val="9"/>
            <color indexed="81"/>
            <rFont val="Segoe UI"/>
            <family val="2"/>
            <charset val="238"/>
          </rPr>
          <t>Mihai Leonard Duduman:</t>
        </r>
        <r>
          <rPr>
            <sz val="9"/>
            <color indexed="81"/>
            <rFont val="Segoe UI"/>
            <family val="2"/>
            <charset val="238"/>
          </rPr>
          <t xml:space="preserve">
Standard ARACIS: Raportul dintre orele de curs și de activități didactice aplicative trebuie să fie de 1/1, cu o
abatere admisă de maxim +50% pentru activități aplicative. Nu se vor lua în calcul orele alocate practicii de specialitate și elaborării lucrării de licență.</t>
        </r>
      </text>
    </comment>
  </commentList>
</comments>
</file>

<file path=xl/sharedStrings.xml><?xml version="1.0" encoding="utf-8"?>
<sst xmlns="http://schemas.openxmlformats.org/spreadsheetml/2006/main" count="931" uniqueCount="406">
  <si>
    <t>Sem. I</t>
  </si>
  <si>
    <t>Sem. II</t>
  </si>
  <si>
    <t>I</t>
  </si>
  <si>
    <t>II</t>
  </si>
  <si>
    <t>III</t>
  </si>
  <si>
    <t>ANUL I</t>
  </si>
  <si>
    <t>Discipline obligatorii</t>
  </si>
  <si>
    <t>C</t>
  </si>
  <si>
    <t>S</t>
  </si>
  <si>
    <t>L</t>
  </si>
  <si>
    <t>P</t>
  </si>
  <si>
    <t>Nr. crt.</t>
  </si>
  <si>
    <t>Forma verificare</t>
  </si>
  <si>
    <t>Nr. credite</t>
  </si>
  <si>
    <t>DISCIPLINE FUNDAMENTALE</t>
  </si>
  <si>
    <t>DISCIPLINE COMPLEMENTARE</t>
  </si>
  <si>
    <t>DISCIPLINE DE SPECIALITATE</t>
  </si>
  <si>
    <t xml:space="preserve">PLAN  DE ÎNVĂŢĂMÂNT </t>
  </si>
  <si>
    <t>Universitatea ,,Ştefan cel Mare" Suceava</t>
  </si>
  <si>
    <t>Total ore obligatorii pe săptămână</t>
  </si>
  <si>
    <t>Total ore opţionale pe săptămână</t>
  </si>
  <si>
    <t>RECAPITULAŢIE</t>
  </si>
  <si>
    <t>PLAN DE ÎNVĂŢĂMÂNT</t>
  </si>
  <si>
    <t>Total</t>
  </si>
  <si>
    <t xml:space="preserve">DISCIPLINE OBLIGATORII </t>
  </si>
  <si>
    <t xml:space="preserve">% </t>
  </si>
  <si>
    <t>realizat</t>
  </si>
  <si>
    <t>DISCIPLINE FACULTATIVE</t>
  </si>
  <si>
    <t>I*</t>
  </si>
  <si>
    <t>CATEGORIA DISCIPLINEI</t>
  </si>
  <si>
    <t xml:space="preserve">DISCIPLINE OPŢIONALE </t>
  </si>
  <si>
    <t>NUMĂR ORE CURS / ORE APLICAŢII</t>
  </si>
  <si>
    <t>TOTAL Obligatorii şi opţionale</t>
  </si>
  <si>
    <t>TOTAL Ore program de studiu</t>
  </si>
  <si>
    <t>Curs</t>
  </si>
  <si>
    <t>Aplicaţii</t>
  </si>
  <si>
    <t>Total nr. ore
fizice</t>
  </si>
  <si>
    <t>Nr.</t>
  </si>
  <si>
    <t>crt.</t>
  </si>
  <si>
    <t>An I</t>
  </si>
  <si>
    <t>An II</t>
  </si>
  <si>
    <t>%</t>
  </si>
  <si>
    <t>Examen</t>
  </si>
  <si>
    <t>Colocviu</t>
  </si>
  <si>
    <t>TOTAL</t>
  </si>
  <si>
    <t>An III</t>
  </si>
  <si>
    <t>Anul de studii</t>
  </si>
  <si>
    <t>Nr. săptămâni</t>
  </si>
  <si>
    <t>Structura anului universitar</t>
  </si>
  <si>
    <t>ANUL II</t>
  </si>
  <si>
    <t>ANUL III</t>
  </si>
  <si>
    <t>Facultatea de Silvicultură</t>
  </si>
  <si>
    <t>Domeniul de licenţă:  Ştiinţa mediului</t>
  </si>
  <si>
    <t>Forma de învăţământ: cu frecvenţă</t>
  </si>
  <si>
    <t>Durata studiilor: 3 ani</t>
  </si>
  <si>
    <t>Cod disciplină USV-FS.EPM.</t>
  </si>
  <si>
    <t>Semestrul 1</t>
  </si>
  <si>
    <t>Semestrul 2</t>
  </si>
  <si>
    <t>Biologie vegetală</t>
  </si>
  <si>
    <t>E</t>
  </si>
  <si>
    <t>Biologie animală</t>
  </si>
  <si>
    <t>Matematică</t>
  </si>
  <si>
    <t>Informatică</t>
  </si>
  <si>
    <t>Geografia mediului</t>
  </si>
  <si>
    <t>Taxonomie vegetală</t>
  </si>
  <si>
    <t>Taxonomie animală</t>
  </si>
  <si>
    <t>Fizica mediului</t>
  </si>
  <si>
    <t>Chimia mediului</t>
  </si>
  <si>
    <t>4E+2C</t>
  </si>
  <si>
    <t>3E+2C</t>
  </si>
  <si>
    <t>Discipline opţionale</t>
  </si>
  <si>
    <t>1C</t>
  </si>
  <si>
    <t>Semestrul 3</t>
  </si>
  <si>
    <t>Semestrul 4</t>
  </si>
  <si>
    <t>Ecologie generală</t>
  </si>
  <si>
    <t>Ecofiziologie vegetală şi animală</t>
  </si>
  <si>
    <t>Biostatistică</t>
  </si>
  <si>
    <t xml:space="preserve">Biochimie generală </t>
  </si>
  <si>
    <t>Genetică ecologică</t>
  </si>
  <si>
    <t>Geologia mediului</t>
  </si>
  <si>
    <t>Meteorologie - Climatologie</t>
  </si>
  <si>
    <t>Microbiologie</t>
  </si>
  <si>
    <t>Ecologia peisajului</t>
  </si>
  <si>
    <t>4E+3C</t>
  </si>
  <si>
    <t>Fitosociologie şi vegetaţia României</t>
  </si>
  <si>
    <t>Semestrul 5</t>
  </si>
  <si>
    <t>Semestrul 6</t>
  </si>
  <si>
    <t>Metodologia întocmirii studiilor de impact</t>
  </si>
  <si>
    <t>Economia mediului</t>
  </si>
  <si>
    <t xml:space="preserve">Modificări globale ale mediului </t>
  </si>
  <si>
    <t>Ecotoxicologie</t>
  </si>
  <si>
    <t>Monitoring ecologic</t>
  </si>
  <si>
    <t>Ecologie umană</t>
  </si>
  <si>
    <t>Modelarea proceselor ecologice</t>
  </si>
  <si>
    <t>Managementul conflictelor de mediu</t>
  </si>
  <si>
    <t>2C</t>
  </si>
  <si>
    <t>BILANŢ</t>
  </si>
  <si>
    <t>recomandat</t>
  </si>
  <si>
    <t>Număr de ore</t>
  </si>
  <si>
    <t>Forma de verificare</t>
  </si>
  <si>
    <t>Număr forme de verificare</t>
  </si>
  <si>
    <t>DS.02.08</t>
  </si>
  <si>
    <t>DS.02.09</t>
  </si>
  <si>
    <t>DF.02.11</t>
  </si>
  <si>
    <t>Ecologia populaţiilor</t>
  </si>
  <si>
    <t>DS.03.03</t>
  </si>
  <si>
    <t>DF.03.04</t>
  </si>
  <si>
    <t>DF.04.09</t>
  </si>
  <si>
    <t>DS.03.14</t>
  </si>
  <si>
    <t>DS.06.10</t>
  </si>
  <si>
    <t>22-28</t>
  </si>
  <si>
    <t>nr ore didactice pe sapt</t>
  </si>
  <si>
    <t>nr ore pe tot ciclul de licenta</t>
  </si>
  <si>
    <t>1848-2352</t>
  </si>
  <si>
    <t>nr credite obligatorii pe semestru</t>
  </si>
  <si>
    <t>nr credite obligatorii</t>
  </si>
  <si>
    <t>nr discipline pe sem (oblig+optionale)</t>
  </si>
  <si>
    <t>minim</t>
  </si>
  <si>
    <t>durata practicii (ore)</t>
  </si>
  <si>
    <t>max</t>
  </si>
  <si>
    <t>nr credite elaborare licenta</t>
  </si>
  <si>
    <t>nr credite sport (ca disc. obligatorie)</t>
  </si>
  <si>
    <t>raport ore curs/ore aplicative</t>
  </si>
  <si>
    <t>1/1 cu max 50% abatere</t>
  </si>
  <si>
    <t>in favoarea orelor aplicative</t>
  </si>
  <si>
    <t>echivalenta 1 credit ECTS in ore</t>
  </si>
  <si>
    <t>nu se iau in calcul orele de la practica sau elaborare licenta</t>
  </si>
  <si>
    <t>Discipline</t>
  </si>
  <si>
    <t>minim 10% discipline complementare obligatorii</t>
  </si>
  <si>
    <t>(printre care sport, limba straina)</t>
  </si>
  <si>
    <t>max  150 / 120 credite</t>
  </si>
  <si>
    <t>Foarte important: 30-60 credite la alegerea studentului</t>
  </si>
  <si>
    <t>Discipline fundamentale DF</t>
  </si>
  <si>
    <t>Discipline complementare DC</t>
  </si>
  <si>
    <t>10-20 %</t>
  </si>
  <si>
    <t>35-50 %</t>
  </si>
  <si>
    <t>35-45 %</t>
  </si>
  <si>
    <t>(justificat, chiar 30%)</t>
  </si>
  <si>
    <t>70-83 %</t>
  </si>
  <si>
    <t>activitati obligatorii (70-83 %)</t>
  </si>
  <si>
    <t>Discipline obligatorii DOB</t>
  </si>
  <si>
    <t>Discipline opționale (la alegere) DOP</t>
  </si>
  <si>
    <t>30-17 %</t>
  </si>
  <si>
    <t>Discipline facultative DFAC</t>
  </si>
  <si>
    <t>suplimentar</t>
  </si>
  <si>
    <t>(practica are nr. credite si fisa disciplinei)</t>
  </si>
  <si>
    <t>(include creditele pentru practica si pt elaborarea - nu sustinerea - examenului de licenta)</t>
  </si>
  <si>
    <t>Doar discipline de semestru</t>
  </si>
  <si>
    <t>Disciplinele pot sa se abata de la lista ARACIS</t>
  </si>
  <si>
    <t>Obs</t>
  </si>
  <si>
    <t>Majoritatea opționalelor sa fie DS</t>
  </si>
  <si>
    <t>Discipline de specialitate DS</t>
  </si>
  <si>
    <t>(5-6 pe semestru)</t>
  </si>
  <si>
    <t>(circa 30 discipline)</t>
  </si>
  <si>
    <t>(11-14 DF obligatorii)</t>
  </si>
  <si>
    <t>(11-15 DS obligatorii)</t>
  </si>
  <si>
    <t>(3-6 discipline DC obligatorii - la stiinta mediului chiar 9)</t>
  </si>
  <si>
    <t>max 20% - se prefera ca DOP discipline DS si DC</t>
  </si>
  <si>
    <t>DF cu minim 2 ore de curs</t>
  </si>
  <si>
    <t>Cel putin 50% examene ca forma de evaluare</t>
  </si>
  <si>
    <t>Practica de finalizare a studiilor - sem VI, max 7 credite</t>
  </si>
  <si>
    <t>10 credite pentru promovarea licentei (suplimentar fata de 180)</t>
  </si>
  <si>
    <t>Indeplinire criteriu</t>
  </si>
  <si>
    <t xml:space="preserve">Ştiinţa solului </t>
  </si>
  <si>
    <t xml:space="preserve">Controlul integrat al dăunătorilor </t>
  </si>
  <si>
    <t>DF</t>
  </si>
  <si>
    <t>DS</t>
  </si>
  <si>
    <t>DC</t>
  </si>
  <si>
    <t>DOB</t>
  </si>
  <si>
    <t>DOP</t>
  </si>
  <si>
    <t>an1</t>
  </si>
  <si>
    <t>an2</t>
  </si>
  <si>
    <t>an3</t>
  </si>
  <si>
    <t>total ore</t>
  </si>
  <si>
    <t>70-83</t>
  </si>
  <si>
    <t>17-30</t>
  </si>
  <si>
    <t>curs</t>
  </si>
  <si>
    <t>ap</t>
  </si>
  <si>
    <t>DF.03.01</t>
  </si>
  <si>
    <t>sunt 30 ore pe sapt - 150 ore total</t>
  </si>
  <si>
    <t>DF.01.03</t>
  </si>
  <si>
    <t>DS.03.05</t>
  </si>
  <si>
    <t>DF.04.08</t>
  </si>
  <si>
    <t xml:space="preserve"> ore curs</t>
  </si>
  <si>
    <t>ore aplicatii</t>
  </si>
  <si>
    <t>I* - ore de studiu individual pe semestru</t>
  </si>
  <si>
    <t>Practică de specialitate</t>
  </si>
  <si>
    <t xml:space="preserve">Elaborarea lucrării de licenţă  </t>
  </si>
  <si>
    <t>min. 30 credite pentru care a optat studentul</t>
  </si>
  <si>
    <t>min 30</t>
  </si>
  <si>
    <t>sunt exact 30</t>
  </si>
  <si>
    <t xml:space="preserve"> Nr.ore fizice 
pe săptămână</t>
  </si>
  <si>
    <t>14*</t>
  </si>
  <si>
    <t>Media</t>
  </si>
  <si>
    <t>DF.01.02</t>
  </si>
  <si>
    <t>DC.01.04</t>
  </si>
  <si>
    <t>5E+3C</t>
  </si>
  <si>
    <t>nu se ia in calcul practica</t>
  </si>
  <si>
    <t>Dezvoltare durabilă</t>
  </si>
  <si>
    <t xml:space="preserve">Teledetecţie </t>
  </si>
  <si>
    <t>Indicatori - Calcul</t>
  </si>
  <si>
    <t>Dreptul mediului, legislații, politici și strategii</t>
  </si>
  <si>
    <t>Practica de specialitate</t>
  </si>
  <si>
    <t>raport optionale</t>
  </si>
  <si>
    <t>total practica</t>
  </si>
  <si>
    <t>Sisteme informatice geografice (SIG)</t>
  </si>
  <si>
    <t>nr. total ore an 1</t>
  </si>
  <si>
    <t>nr. total ore an 2</t>
  </si>
  <si>
    <t>nr. total ore an 3</t>
  </si>
  <si>
    <t>C**</t>
  </si>
  <si>
    <t>Educatie fizică</t>
  </si>
  <si>
    <t>pentru anul în curs şi a tuturor creditelor anului anterior.</t>
  </si>
  <si>
    <t>departamentului de profil, fără a influenţa sistemul de credite al Facultăţii de Silvicultură.</t>
  </si>
  <si>
    <t>DS.05.02</t>
  </si>
  <si>
    <t>Antreprenoriat</t>
  </si>
  <si>
    <t>din care practică</t>
  </si>
  <si>
    <t xml:space="preserve">2 săptămâni (44 ore)    </t>
  </si>
  <si>
    <t>DF.01.05</t>
  </si>
  <si>
    <t>DS.02.07</t>
  </si>
  <si>
    <t>Riscuri și hazarde naturale</t>
  </si>
  <si>
    <t>Gestionarea resurselor de apă</t>
  </si>
  <si>
    <t>Atmosfera și calitatea aerului</t>
  </si>
  <si>
    <t>Reconstrucţia ecologică a terenurilor degradate</t>
  </si>
  <si>
    <t>Gestionarea faunei de interes cinegetic</t>
  </si>
  <si>
    <t>Managementul biodiversității și ecodiversității</t>
  </si>
  <si>
    <t>DF.01.01</t>
  </si>
  <si>
    <t>5E+2C</t>
  </si>
  <si>
    <t>Geografia fizică</t>
  </si>
  <si>
    <t>Numărul de discipline (obligatorii+opționale) pe semestru</t>
  </si>
  <si>
    <t>min. 5</t>
  </si>
  <si>
    <t>DS.02.10</t>
  </si>
  <si>
    <t>DF.02.12</t>
  </si>
  <si>
    <t>DC.06.19</t>
  </si>
  <si>
    <t>DS.06.17</t>
  </si>
  <si>
    <t>DS.06.18</t>
  </si>
  <si>
    <t>Poluarea şi protecția mediului</t>
  </si>
  <si>
    <t xml:space="preserve">** notare cu Admis / Respins; Creditele alocate pentru Educație fizică se acordă peste cele obligatorii și nu se pot transfera pentru a atinge numărul de credite obligatorii. </t>
  </si>
  <si>
    <t>DS.06.06</t>
  </si>
  <si>
    <t>DS.06.09</t>
  </si>
  <si>
    <t>DC.05.13</t>
  </si>
  <si>
    <t>DC.05.14</t>
  </si>
  <si>
    <t>DC.06.15</t>
  </si>
  <si>
    <t>Bazele gestionarii pădurilor</t>
  </si>
  <si>
    <t>DC.01.15</t>
  </si>
  <si>
    <t>DC.01.16</t>
  </si>
  <si>
    <t>5E+5C</t>
  </si>
  <si>
    <t>Practică pentru lucrarea de licență</t>
  </si>
  <si>
    <t>2 săptămâni (44 ore)</t>
  </si>
  <si>
    <t>DC.06.16</t>
  </si>
  <si>
    <t>A</t>
  </si>
  <si>
    <t>practica 22 ore pe saptamana</t>
  </si>
  <si>
    <t>credite la discipline obligatorii şi  37 credite la discipline opţionale.</t>
  </si>
  <si>
    <t>Discipline facultative</t>
  </si>
  <si>
    <t xml:space="preserve">Cod disciplină USV DPPD NIV 1 </t>
  </si>
  <si>
    <t>Sem. 1</t>
  </si>
  <si>
    <t>Sem. 2</t>
  </si>
  <si>
    <t>Psihologia educaţiei</t>
  </si>
  <si>
    <t>Pedagogie I</t>
  </si>
  <si>
    <t>Limba engelză I</t>
  </si>
  <si>
    <t>Limba franceză II</t>
  </si>
  <si>
    <t>Limba franceză I</t>
  </si>
  <si>
    <t>Limba engleză II</t>
  </si>
  <si>
    <t>DC.02.13</t>
  </si>
  <si>
    <t>DS.02.14</t>
  </si>
  <si>
    <t>DC.02.19</t>
  </si>
  <si>
    <t>DC.02.20</t>
  </si>
  <si>
    <t>Total ore facultative pe săptămână</t>
  </si>
  <si>
    <t>1E</t>
  </si>
  <si>
    <t>Sem. 3</t>
  </si>
  <si>
    <t>Sem. 4</t>
  </si>
  <si>
    <t>Pedagogie II</t>
  </si>
  <si>
    <t>Didactica specialităţii</t>
  </si>
  <si>
    <t>Limba engleză III</t>
  </si>
  <si>
    <t>Limba franceză III</t>
  </si>
  <si>
    <t>Limba engleză IV</t>
  </si>
  <si>
    <t>Limba franceză IV</t>
  </si>
  <si>
    <t>DS.04.06</t>
  </si>
  <si>
    <t>DF.04.07</t>
  </si>
  <si>
    <t>DC.04.10</t>
  </si>
  <si>
    <t>DS.04.12</t>
  </si>
  <si>
    <t>DS.03.13</t>
  </si>
  <si>
    <t>DC.03.15</t>
  </si>
  <si>
    <t>DC.03.16</t>
  </si>
  <si>
    <t>DC.04.17</t>
  </si>
  <si>
    <t>DC.04.18</t>
  </si>
  <si>
    <t>DS.04.19</t>
  </si>
  <si>
    <t>DS.04.20</t>
  </si>
  <si>
    <t>DF.04.21</t>
  </si>
  <si>
    <t>DF.04.22</t>
  </si>
  <si>
    <t>Aplicații ale spectroscopiei în ecologie</t>
  </si>
  <si>
    <t>4E+1C</t>
  </si>
  <si>
    <t>3C</t>
  </si>
  <si>
    <t>4E+6C</t>
  </si>
  <si>
    <t>1E+1C</t>
  </si>
  <si>
    <t>Instruire asistată de calculator</t>
  </si>
  <si>
    <t xml:space="preserve">Practică pedagogică (în învăţământul preuniversitar obligatoriu) (1) </t>
  </si>
  <si>
    <t>Managementul clasei de elevi</t>
  </si>
  <si>
    <t xml:space="preserve">Practică pedagogică (în învăţământul preuniversitar obligatoriu) (2) </t>
  </si>
  <si>
    <t>Evaluare finală - Portofoliu didactic</t>
  </si>
  <si>
    <t>2E+2C</t>
  </si>
  <si>
    <t>DPPD.NIV1.DF0101</t>
  </si>
  <si>
    <t>DPPD.NIV1.DF0202</t>
  </si>
  <si>
    <t>DPPD.NIV1.DF0303</t>
  </si>
  <si>
    <t>DPPD.NIV1.DF0404</t>
  </si>
  <si>
    <t>DC.04.23</t>
  </si>
  <si>
    <t>DPPD.NIV1.DS0505</t>
  </si>
  <si>
    <t>DPPD.NIV1.DS0506</t>
  </si>
  <si>
    <t>DPPD.NIV1.DS0607</t>
  </si>
  <si>
    <t>DPPD.NIV1.DS0608</t>
  </si>
  <si>
    <t>DPPD.NIV1.DS0609</t>
  </si>
  <si>
    <t>5E</t>
  </si>
  <si>
    <t>5E+4C</t>
  </si>
  <si>
    <t>DF.05.01</t>
  </si>
  <si>
    <t>DS.05.03</t>
  </si>
  <si>
    <t>DF.05.04</t>
  </si>
  <si>
    <t>DS.05.05</t>
  </si>
  <si>
    <t>DS.06.07</t>
  </si>
  <si>
    <t>DF.06.08</t>
  </si>
  <si>
    <t>DS.06.11</t>
  </si>
  <si>
    <t>DS.06.12</t>
  </si>
  <si>
    <t>Nr ore practică</t>
  </si>
  <si>
    <t xml:space="preserve">Cerinţe pentru obţinerea diplomei de licenţă: </t>
  </si>
  <si>
    <t xml:space="preserve">10 credite la examenul de absolvire </t>
  </si>
  <si>
    <t xml:space="preserve">180 credite conform planului de învăţământ </t>
  </si>
  <si>
    <t xml:space="preserve">Cod disciplină USV-FS.EPM </t>
  </si>
  <si>
    <t>DS.03.02</t>
  </si>
  <si>
    <t>Etică și integritate academică</t>
  </si>
  <si>
    <t>Comunicare și scriere academică</t>
  </si>
  <si>
    <t>*Durata semestrului 6 poate fi redusă la 10 săptămâni cu, cu respectarea numărului total de ore prevăzut în planul de învățământ</t>
  </si>
  <si>
    <t>CT2 - îi implică pe ceilalți în comportamente favorabile mediului</t>
  </si>
  <si>
    <t>CT3 -   lucrează în echipe</t>
  </si>
  <si>
    <t>CT4 - operează echipamente hardware digitale</t>
  </si>
  <si>
    <t>CP10 - ofera consiliere în legatura cu protectia solului si a apei</t>
  </si>
  <si>
    <t>CP13 - desfasoara activitati de prevenire si combatere a daunatorilor</t>
  </si>
  <si>
    <t>CP1 - oferă consiliere în legatură cu conservarea naturii</t>
  </si>
  <si>
    <t>CP2 - educă publicul în legatura cu flora și fauna salbatică</t>
  </si>
  <si>
    <t>CP3 - utilizează tehnici de monitorizare a habitatelor</t>
  </si>
  <si>
    <t>CP4 - analizează datele referitoare la ecologie</t>
  </si>
  <si>
    <t>CP5 - asigură managementul habitatelor</t>
  </si>
  <si>
    <t>CP6 - analizează poluantii din probe</t>
  </si>
  <si>
    <t>CP7 - promovează constientizarea problemelor legate de mediu</t>
  </si>
  <si>
    <t>CP8 - asigură conservarea resurselor naturale</t>
  </si>
  <si>
    <t>CP9 - evaluează nivelul de contaminare</t>
  </si>
  <si>
    <t>CP11 - efectuează audituri de mediu</t>
  </si>
  <si>
    <t>CP12 - oferă consiliere în legatură cu utilizarea fertilizatorilor și a erbicidelor</t>
  </si>
  <si>
    <t>CP14 - ofera consiliere cu privire la politicile de gestionare durabilă</t>
  </si>
  <si>
    <t>CT1 - îsi asumă responsabilitatea</t>
  </si>
  <si>
    <r>
      <t xml:space="preserve">Domeniul de licenţă:  </t>
    </r>
    <r>
      <rPr>
        <b/>
        <sz val="12"/>
        <rFont val="Arial"/>
        <family val="2"/>
        <charset val="238"/>
      </rPr>
      <t>Ştiinţa mediului</t>
    </r>
  </si>
  <si>
    <r>
      <t xml:space="preserve">Durata studiilor: </t>
    </r>
    <r>
      <rPr>
        <b/>
        <sz val="12"/>
        <rFont val="Arial"/>
        <family val="2"/>
        <charset val="238"/>
      </rPr>
      <t>3 ani</t>
    </r>
  </si>
  <si>
    <r>
      <t xml:space="preserve">Programul de studiu:  </t>
    </r>
    <r>
      <rPr>
        <b/>
        <sz val="12"/>
        <rFont val="Arial"/>
        <family val="2"/>
        <charset val="238"/>
      </rPr>
      <t>Ecologie şi protecţia mediului</t>
    </r>
  </si>
  <si>
    <r>
      <t xml:space="preserve">Ciclul de studii: </t>
    </r>
    <r>
      <rPr>
        <b/>
        <sz val="12"/>
        <rFont val="Arial"/>
        <family val="2"/>
        <charset val="238"/>
      </rPr>
      <t>licență</t>
    </r>
  </si>
  <si>
    <r>
      <t xml:space="preserve">Forma de învăţământ: </t>
    </r>
    <r>
      <rPr>
        <b/>
        <i/>
        <sz val="12"/>
        <rFont val="Arial"/>
        <family val="2"/>
        <charset val="238"/>
      </rPr>
      <t>cu frecvenţă</t>
    </r>
  </si>
  <si>
    <t>Program de studiu:  Ecologie şi protecţia mediului</t>
  </si>
  <si>
    <t>Ciclul de studii: licență</t>
  </si>
  <si>
    <t>COMPETENŢE PROFESIONALE</t>
  </si>
  <si>
    <t>COMPETENŢE TRANSVERSALE</t>
  </si>
  <si>
    <t xml:space="preserve">    10 credite se acordă suplimentar pentru susţinerea examenului de licență </t>
  </si>
  <si>
    <t xml:space="preserve">    6 credite pentru Educatie fizică se acordă peste cele obligatorii si nu se pot transfera pentru a atinge numarul de credite obligatorii</t>
  </si>
  <si>
    <t xml:space="preserve">     Programul asigură 180 credite de studiu transferabile conform sistemului european (E.C.T.S.), din care 143</t>
  </si>
  <si>
    <t xml:space="preserve">    Condiţiile de înscriere în anul de studii următor sunt: acumularea obligatorie a unui număr minim de 50 credite </t>
  </si>
  <si>
    <t xml:space="preserve">    Facultativ, poate fi urmat modulul de discipline pentru formarea psihopedagogică după un plan de învăţământ al</t>
  </si>
  <si>
    <t>Grila competențelor</t>
  </si>
  <si>
    <t>Repartizarea pe discipline a creditelor acumulate în funcție de creditele alocate pentru fiecare dintre competențele atribuite</t>
  </si>
  <si>
    <t>Competența profesională/Denumirea disciplinei</t>
  </si>
  <si>
    <t>Competențe profesionale</t>
  </si>
  <si>
    <t>Competenţe transversale</t>
  </si>
  <si>
    <t xml:space="preserve">Nr. crt. </t>
  </si>
  <si>
    <t>DISCIPLINA</t>
  </si>
  <si>
    <t>Cod disciplină</t>
  </si>
  <si>
    <t>Credite</t>
  </si>
  <si>
    <t>C.P.1</t>
  </si>
  <si>
    <t>C.P.2</t>
  </si>
  <si>
    <t>C.P.3</t>
  </si>
  <si>
    <t>C.P.4</t>
  </si>
  <si>
    <t>C.P.5</t>
  </si>
  <si>
    <t>C.P.6</t>
  </si>
  <si>
    <t>C.P.7</t>
  </si>
  <si>
    <t>C.P.8</t>
  </si>
  <si>
    <t>C.P.9</t>
  </si>
  <si>
    <t>C.P.10</t>
  </si>
  <si>
    <t>C.P.11</t>
  </si>
  <si>
    <t>C.P.12</t>
  </si>
  <si>
    <t>C.P.13</t>
  </si>
  <si>
    <t>C.P.14</t>
  </si>
  <si>
    <t>C.T.1</t>
  </si>
  <si>
    <t>C.T.2</t>
  </si>
  <si>
    <t>C.T.3</t>
  </si>
  <si>
    <t>C.T.4</t>
  </si>
  <si>
    <t>Diferenta</t>
  </si>
  <si>
    <t>Total credite/ competente</t>
  </si>
  <si>
    <t>Educație fizică</t>
  </si>
  <si>
    <t>DF.01.06</t>
  </si>
  <si>
    <t>DC.01.06</t>
  </si>
  <si>
    <t>DF.02.13</t>
  </si>
  <si>
    <t>DF.02.14</t>
  </si>
  <si>
    <t>DC.02.17</t>
  </si>
  <si>
    <t>DC.02.18</t>
  </si>
  <si>
    <t>Limba franceză 1</t>
  </si>
  <si>
    <t xml:space="preserve">Limba engelză 1 </t>
  </si>
  <si>
    <t xml:space="preserve"> Limba franceză 2</t>
  </si>
  <si>
    <t xml:space="preserve">Limba engelză 2 </t>
  </si>
  <si>
    <t xml:space="preserve"> DC.01.16</t>
  </si>
  <si>
    <t>Ştiinţa comunicării</t>
  </si>
  <si>
    <t>Etică profesională și proprietate intelectuală</t>
  </si>
  <si>
    <t>DC.04.11</t>
  </si>
  <si>
    <t>Valabil începând cu anul I, anul universitar: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</si>
</sst>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4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Arial CE"/>
    </font>
    <font>
      <sz val="8"/>
      <name val="Times New Roman"/>
      <family val="1"/>
    </font>
    <font>
      <b/>
      <sz val="14"/>
      <name val="Arial CE"/>
    </font>
    <font>
      <b/>
      <sz val="8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b/>
      <sz val="8.5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i/>
      <sz val="8"/>
      <name val="Arial"/>
      <family val="2"/>
    </font>
    <font>
      <sz val="10"/>
      <color indexed="8"/>
      <name val="Arial Unicode MS"/>
      <family val="2"/>
    </font>
    <font>
      <i/>
      <sz val="9"/>
      <color indexed="8"/>
      <name val="Arial Unicode MS"/>
      <family val="2"/>
    </font>
    <font>
      <i/>
      <sz val="8.5"/>
      <name val="Arial"/>
      <family val="2"/>
    </font>
    <font>
      <sz val="7.5"/>
      <name val="Arial"/>
      <family val="2"/>
    </font>
    <font>
      <i/>
      <sz val="9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.5"/>
      <name val="Arial"/>
      <family val="2"/>
      <charset val="238"/>
    </font>
    <font>
      <sz val="6"/>
      <name val="Arial"/>
      <family val="2"/>
    </font>
    <font>
      <sz val="6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.5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  <charset val="238"/>
    </font>
    <font>
      <sz val="8.5"/>
      <color rgb="FF00B0F0"/>
      <name val="Arial"/>
      <family val="2"/>
      <charset val="238"/>
    </font>
    <font>
      <sz val="8.5"/>
      <color rgb="FF00B0F0"/>
      <name val="Arial"/>
      <family val="2"/>
    </font>
    <font>
      <b/>
      <sz val="11"/>
      <name val="Calibri"/>
      <family val="2"/>
    </font>
    <font>
      <b/>
      <sz val="12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</font>
    <font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9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left"/>
    </xf>
    <xf numFmtId="0" fontId="15" fillId="0" borderId="0" xfId="0" applyFont="1"/>
    <xf numFmtId="0" fontId="4" fillId="0" borderId="0" xfId="0" applyFont="1" applyAlignment="1">
      <alignment horizont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/>
    <xf numFmtId="0" fontId="20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4" fillId="0" borderId="0" xfId="0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27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8" xfId="0" applyFont="1" applyBorder="1" applyAlignment="1">
      <alignment horizontal="justify" vertical="center" wrapText="1"/>
    </xf>
    <xf numFmtId="0" fontId="20" fillId="0" borderId="5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justify" vertical="center" wrapText="1"/>
    </xf>
    <xf numFmtId="2" fontId="20" fillId="0" borderId="30" xfId="0" applyNumberFormat="1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 wrapText="1"/>
    </xf>
    <xf numFmtId="2" fontId="20" fillId="0" borderId="37" xfId="0" applyNumberFormat="1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8" xfId="0" applyFont="1" applyBorder="1" applyAlignment="1">
      <alignment horizontal="justify" vertical="center" wrapText="1"/>
    </xf>
    <xf numFmtId="2" fontId="20" fillId="0" borderId="0" xfId="0" applyNumberFormat="1" applyFont="1" applyAlignment="1">
      <alignment vertical="center"/>
    </xf>
    <xf numFmtId="0" fontId="20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 wrapText="1"/>
    </xf>
    <xf numFmtId="0" fontId="20" fillId="0" borderId="41" xfId="0" applyFont="1" applyBorder="1" applyAlignment="1">
      <alignment horizontal="center" vertical="center"/>
    </xf>
    <xf numFmtId="0" fontId="20" fillId="0" borderId="41" xfId="0" applyFont="1" applyBorder="1" applyAlignment="1">
      <alignment horizontal="justify" vertical="center" wrapText="1"/>
    </xf>
    <xf numFmtId="0" fontId="20" fillId="0" borderId="41" xfId="0" applyFont="1" applyBorder="1" applyAlignment="1">
      <alignment vertical="center"/>
    </xf>
    <xf numFmtId="2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2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center" vertical="center"/>
    </xf>
    <xf numFmtId="0" fontId="20" fillId="0" borderId="36" xfId="0" applyFont="1" applyBorder="1" applyAlignment="1">
      <alignment horizontal="left" vertical="center" wrapText="1"/>
    </xf>
    <xf numFmtId="0" fontId="20" fillId="0" borderId="40" xfId="0" applyFont="1" applyBorder="1" applyAlignment="1">
      <alignment vertical="center"/>
    </xf>
    <xf numFmtId="0" fontId="27" fillId="0" borderId="40" xfId="0" applyFont="1" applyBorder="1" applyAlignment="1">
      <alignment horizontal="right" vertical="center" wrapText="1" indent="1"/>
    </xf>
    <xf numFmtId="2" fontId="27" fillId="0" borderId="43" xfId="0" applyNumberFormat="1" applyFont="1" applyBorder="1" applyAlignment="1">
      <alignment horizontal="center" vertical="center" wrapText="1"/>
    </xf>
    <xf numFmtId="2" fontId="27" fillId="0" borderId="44" xfId="0" applyNumberFormat="1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2" fontId="27" fillId="0" borderId="40" xfId="0" applyNumberFormat="1" applyFont="1" applyBorder="1" applyAlignment="1">
      <alignment horizontal="center" vertical="center" wrapText="1"/>
    </xf>
    <xf numFmtId="0" fontId="26" fillId="0" borderId="0" xfId="0" applyFont="1"/>
    <xf numFmtId="0" fontId="21" fillId="0" borderId="3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46" xfId="0" applyFont="1" applyBorder="1"/>
    <xf numFmtId="0" fontId="21" fillId="0" borderId="47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47" fillId="0" borderId="0" xfId="0" applyFont="1" applyAlignment="1">
      <alignment horizontal="left" vertical="center"/>
    </xf>
    <xf numFmtId="0" fontId="48" fillId="0" borderId="0" xfId="0" applyFont="1"/>
    <xf numFmtId="0" fontId="47" fillId="0" borderId="0" xfId="0" applyFont="1"/>
    <xf numFmtId="0" fontId="49" fillId="0" borderId="49" xfId="0" applyFont="1" applyBorder="1" applyAlignment="1">
      <alignment horizontal="center"/>
    </xf>
    <xf numFmtId="0" fontId="49" fillId="0" borderId="50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51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8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1" fillId="0" borderId="0" xfId="0" applyFont="1" applyAlignment="1">
      <alignment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/>
    <xf numFmtId="0" fontId="21" fillId="0" borderId="26" xfId="0" applyFont="1" applyBorder="1" applyAlignment="1">
      <alignment vertical="center" wrapText="1"/>
    </xf>
    <xf numFmtId="0" fontId="21" fillId="0" borderId="20" xfId="0" applyFont="1" applyBorder="1"/>
    <xf numFmtId="0" fontId="21" fillId="0" borderId="10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9" fontId="52" fillId="0" borderId="12" xfId="2" applyFont="1" applyFill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1" xfId="0" applyFont="1" applyBorder="1" applyAlignment="1">
      <alignment horizontal="left" vertical="center" indent="6"/>
    </xf>
    <xf numFmtId="2" fontId="27" fillId="0" borderId="50" xfId="0" applyNumberFormat="1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 indent="6"/>
    </xf>
    <xf numFmtId="2" fontId="27" fillId="0" borderId="14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7" fillId="0" borderId="44" xfId="0" applyFont="1" applyBorder="1" applyAlignment="1">
      <alignment horizontal="right" vertical="center" indent="1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2" fontId="27" fillId="0" borderId="61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49" fillId="0" borderId="29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30" fillId="0" borderId="0" xfId="1" applyFont="1" applyAlignment="1">
      <alignment horizontal="left"/>
    </xf>
    <xf numFmtId="0" fontId="3" fillId="0" borderId="43" xfId="0" applyFont="1" applyBorder="1" applyAlignment="1">
      <alignment horizontal="center"/>
    </xf>
    <xf numFmtId="0" fontId="25" fillId="0" borderId="0" xfId="1" applyFont="1"/>
    <xf numFmtId="0" fontId="25" fillId="0" borderId="0" xfId="1" applyFont="1" applyAlignment="1">
      <alignment horizontal="left" vertical="top" wrapText="1"/>
    </xf>
    <xf numFmtId="0" fontId="0" fillId="0" borderId="0" xfId="0" applyAlignment="1">
      <alignment vertical="center"/>
    </xf>
    <xf numFmtId="0" fontId="32" fillId="0" borderId="0" xfId="0" applyFont="1" applyAlignment="1">
      <alignment vertical="top"/>
    </xf>
    <xf numFmtId="9" fontId="0" fillId="0" borderId="0" xfId="2" applyFont="1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9" fontId="52" fillId="0" borderId="0" xfId="2" applyFont="1" applyFill="1" applyBorder="1" applyAlignment="1">
      <alignment horizontal="center" vertical="center" wrapText="1"/>
    </xf>
    <xf numFmtId="0" fontId="0" fillId="2" borderId="0" xfId="0" applyFill="1"/>
    <xf numFmtId="164" fontId="0" fillId="0" borderId="0" xfId="0" applyNumberFormat="1" applyAlignment="1">
      <alignment horizontal="center"/>
    </xf>
    <xf numFmtId="0" fontId="25" fillId="0" borderId="0" xfId="1" applyFont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62" xfId="0" applyFont="1" applyBorder="1" applyAlignment="1">
      <alignment horizontal="left" vertical="center" wrapText="1"/>
    </xf>
    <xf numFmtId="9" fontId="52" fillId="0" borderId="8" xfId="2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6" fillId="0" borderId="4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1" fontId="20" fillId="0" borderId="25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54" xfId="0" applyFont="1" applyBorder="1" applyAlignment="1">
      <alignment vertical="center" wrapText="1"/>
    </xf>
    <xf numFmtId="165" fontId="0" fillId="0" borderId="0" xfId="0" applyNumberFormat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20" fillId="0" borderId="8" xfId="2" applyNumberFormat="1" applyFont="1" applyBorder="1" applyAlignment="1">
      <alignment horizontal="center" vertical="center" wrapText="1"/>
    </xf>
    <xf numFmtId="0" fontId="53" fillId="0" borderId="0" xfId="0" applyFont="1"/>
    <xf numFmtId="0" fontId="53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 vertical="center"/>
    </xf>
    <xf numFmtId="0" fontId="21" fillId="0" borderId="5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/>
    </xf>
    <xf numFmtId="0" fontId="21" fillId="0" borderId="34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top"/>
    </xf>
    <xf numFmtId="0" fontId="21" fillId="0" borderId="34" xfId="0" applyFont="1" applyBorder="1" applyAlignment="1">
      <alignment horizontal="center" vertical="top"/>
    </xf>
    <xf numFmtId="0" fontId="21" fillId="0" borderId="46" xfId="0" applyFont="1" applyBorder="1" applyAlignment="1">
      <alignment vertical="center" wrapText="1"/>
    </xf>
    <xf numFmtId="0" fontId="21" fillId="0" borderId="34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top"/>
    </xf>
    <xf numFmtId="0" fontId="37" fillId="0" borderId="65" xfId="0" applyFont="1" applyBorder="1"/>
    <xf numFmtId="0" fontId="37" fillId="0" borderId="1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/>
    </xf>
    <xf numFmtId="0" fontId="37" fillId="0" borderId="22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top"/>
    </xf>
    <xf numFmtId="0" fontId="37" fillId="0" borderId="11" xfId="0" applyFont="1" applyBorder="1" applyAlignment="1">
      <alignment vertical="center" wrapText="1"/>
    </xf>
    <xf numFmtId="0" fontId="37" fillId="0" borderId="55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/>
    </xf>
    <xf numFmtId="0" fontId="37" fillId="0" borderId="9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8" xfId="0" applyFont="1" applyBorder="1" applyAlignment="1">
      <alignment horizontal="center" vertical="top"/>
    </xf>
    <xf numFmtId="0" fontId="37" fillId="0" borderId="11" xfId="0" applyFont="1" applyBorder="1"/>
    <xf numFmtId="0" fontId="37" fillId="0" borderId="16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17" xfId="0" applyFont="1" applyBorder="1" applyAlignment="1">
      <alignment vertical="center" wrapText="1"/>
    </xf>
    <xf numFmtId="0" fontId="37" fillId="0" borderId="16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66" xfId="0" applyFont="1" applyBorder="1" applyAlignment="1">
      <alignment vertical="center" wrapText="1"/>
    </xf>
    <xf numFmtId="0" fontId="37" fillId="0" borderId="19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7" fillId="0" borderId="11" xfId="0" applyFont="1" applyBorder="1" applyAlignment="1">
      <alignment horizontal="left" vertical="center" wrapText="1"/>
    </xf>
    <xf numFmtId="0" fontId="37" fillId="0" borderId="53" xfId="0" applyFont="1" applyBorder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8" fillId="0" borderId="0" xfId="0" applyFont="1" applyAlignment="1">
      <alignment horizontal="right"/>
    </xf>
    <xf numFmtId="0" fontId="37" fillId="0" borderId="17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/>
    </xf>
    <xf numFmtId="0" fontId="37" fillId="0" borderId="29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/>
    </xf>
    <xf numFmtId="0" fontId="37" fillId="0" borderId="50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0" borderId="34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>
      <alignment horizontal="left" vertical="center" wrapText="1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0" borderId="67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top"/>
    </xf>
    <xf numFmtId="0" fontId="21" fillId="0" borderId="57" xfId="0" applyFont="1" applyBorder="1" applyAlignment="1">
      <alignment horizontal="left" vertical="center" wrapText="1"/>
    </xf>
    <xf numFmtId="0" fontId="21" fillId="0" borderId="64" xfId="0" applyFont="1" applyBorder="1" applyAlignment="1">
      <alignment horizontal="left" vertical="center" wrapText="1"/>
    </xf>
    <xf numFmtId="0" fontId="37" fillId="0" borderId="65" xfId="0" applyFont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1" fillId="0" borderId="46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0" fontId="37" fillId="0" borderId="68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29" xfId="0" applyFont="1" applyBorder="1" applyAlignment="1" applyProtection="1">
      <alignment horizontal="center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0" fontId="37" fillId="0" borderId="55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 applyProtection="1">
      <alignment horizontal="center" vertical="center" wrapText="1"/>
      <protection locked="0"/>
    </xf>
    <xf numFmtId="0" fontId="37" fillId="0" borderId="69" xfId="0" applyFont="1" applyBorder="1" applyAlignment="1" applyProtection="1">
      <alignment horizontal="left" vertical="center" wrapText="1"/>
      <protection locked="0"/>
    </xf>
    <xf numFmtId="0" fontId="37" fillId="0" borderId="70" xfId="0" applyFont="1" applyBorder="1" applyAlignment="1" applyProtection="1">
      <alignment horizontal="center" vertical="center" wrapText="1"/>
      <protection locked="0"/>
    </xf>
    <xf numFmtId="0" fontId="37" fillId="0" borderId="12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>
      <alignment horizontal="center" vertical="center"/>
    </xf>
    <xf numFmtId="0" fontId="37" fillId="0" borderId="14" xfId="0" applyFont="1" applyBorder="1" applyAlignment="1" applyProtection="1">
      <alignment horizontal="center" vertical="center" wrapText="1"/>
      <protection locked="0"/>
    </xf>
    <xf numFmtId="0" fontId="37" fillId="0" borderId="29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27" xfId="0" applyFont="1" applyBorder="1" applyAlignment="1">
      <alignment vertical="center"/>
    </xf>
    <xf numFmtId="0" fontId="37" fillId="0" borderId="2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49" fontId="37" fillId="0" borderId="28" xfId="0" applyNumberFormat="1" applyFont="1" applyBorder="1" applyAlignment="1">
      <alignment vertical="top" wrapText="1"/>
    </xf>
    <xf numFmtId="0" fontId="37" fillId="0" borderId="25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26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49" fontId="37" fillId="0" borderId="70" xfId="0" applyNumberFormat="1" applyFont="1" applyBorder="1" applyAlignment="1">
      <alignment vertical="top" wrapText="1"/>
    </xf>
    <xf numFmtId="0" fontId="37" fillId="0" borderId="2" xfId="0" applyFont="1" applyBorder="1" applyAlignment="1">
      <alignment horizontal="center"/>
    </xf>
    <xf numFmtId="0" fontId="37" fillId="0" borderId="57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2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29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1" fillId="0" borderId="23" xfId="0" applyFont="1" applyBorder="1" applyAlignment="1" applyProtection="1">
      <alignment horizontal="center" vertical="center"/>
      <protection hidden="1"/>
    </xf>
    <xf numFmtId="0" fontId="21" fillId="0" borderId="53" xfId="0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vertical="center" wrapText="1"/>
    </xf>
    <xf numFmtId="0" fontId="21" fillId="0" borderId="38" xfId="0" applyFont="1" applyBorder="1" applyAlignment="1">
      <alignment horizontal="center" vertical="center"/>
    </xf>
    <xf numFmtId="49" fontId="21" fillId="0" borderId="35" xfId="0" applyNumberFormat="1" applyFont="1" applyBorder="1" applyAlignment="1">
      <alignment vertical="center" wrapText="1"/>
    </xf>
    <xf numFmtId="0" fontId="21" fillId="0" borderId="45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/>
    </xf>
    <xf numFmtId="0" fontId="21" fillId="0" borderId="72" xfId="0" applyFont="1" applyBorder="1" applyAlignment="1">
      <alignment horizontal="center" vertical="center"/>
    </xf>
    <xf numFmtId="0" fontId="37" fillId="0" borderId="71" xfId="0" applyFont="1" applyBorder="1" applyAlignment="1">
      <alignment horizontal="center"/>
    </xf>
    <xf numFmtId="0" fontId="37" fillId="0" borderId="10" xfId="0" applyFont="1" applyBorder="1" applyAlignment="1">
      <alignment horizontal="left" vertical="center" wrapText="1"/>
    </xf>
    <xf numFmtId="49" fontId="37" fillId="0" borderId="55" xfId="0" applyNumberFormat="1" applyFont="1" applyBorder="1" applyAlignment="1">
      <alignment vertical="top" wrapText="1"/>
    </xf>
    <xf numFmtId="0" fontId="37" fillId="0" borderId="23" xfId="0" applyFont="1" applyBorder="1" applyAlignment="1">
      <alignment horizontal="center" vertical="center" wrapText="1"/>
    </xf>
    <xf numFmtId="49" fontId="37" fillId="0" borderId="36" xfId="0" applyNumberFormat="1" applyFont="1" applyBorder="1" applyAlignment="1">
      <alignment vertical="top" wrapText="1"/>
    </xf>
    <xf numFmtId="0" fontId="37" fillId="0" borderId="71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21" fillId="0" borderId="38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4" borderId="10" xfId="0" applyFont="1" applyFill="1" applyBorder="1" applyAlignment="1">
      <alignment horizontal="center" vertical="center" wrapText="1"/>
    </xf>
    <xf numFmtId="49" fontId="44" fillId="0" borderId="10" xfId="0" applyNumberFormat="1" applyFont="1" applyBorder="1" applyAlignment="1">
      <alignment horizontal="center" vertical="center"/>
    </xf>
    <xf numFmtId="49" fontId="41" fillId="0" borderId="68" xfId="0" applyNumberFormat="1" applyFont="1" applyBorder="1" applyAlignment="1">
      <alignment horizontal="center" vertical="center"/>
    </xf>
    <xf numFmtId="49" fontId="41" fillId="0" borderId="30" xfId="0" applyNumberFormat="1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1" fillId="0" borderId="3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1" xfId="0" applyBorder="1" applyAlignment="1">
      <alignment horizontal="center"/>
    </xf>
    <xf numFmtId="0" fontId="3" fillId="0" borderId="8" xfId="1" applyBorder="1" applyAlignment="1" applyProtection="1">
      <alignment horizontal="center" vertical="center"/>
      <protection locked="0"/>
    </xf>
    <xf numFmtId="0" fontId="3" fillId="0" borderId="2" xfId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9" xfId="1" applyBorder="1" applyAlignment="1" applyProtection="1">
      <alignment horizontal="center" vertical="center"/>
      <protection locked="0"/>
    </xf>
    <xf numFmtId="0" fontId="3" fillId="0" borderId="50" xfId="1" applyBorder="1" applyAlignment="1" applyProtection="1">
      <alignment horizontal="center" vertical="center"/>
      <protection locked="0"/>
    </xf>
    <xf numFmtId="0" fontId="3" fillId="0" borderId="9" xfId="1" applyBorder="1" applyAlignment="1" applyProtection="1">
      <alignment horizontal="center" vertical="center"/>
      <protection locked="0"/>
    </xf>
    <xf numFmtId="0" fontId="3" fillId="0" borderId="3" xfId="1" applyBorder="1" applyAlignment="1" applyProtection="1">
      <alignment horizontal="center" vertical="center"/>
      <protection locked="0"/>
    </xf>
    <xf numFmtId="0" fontId="45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left"/>
    </xf>
    <xf numFmtId="0" fontId="40" fillId="0" borderId="40" xfId="0" applyFont="1" applyBorder="1" applyAlignment="1">
      <alignment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/>
    </xf>
    <xf numFmtId="0" fontId="54" fillId="0" borderId="24" xfId="0" applyFont="1" applyBorder="1" applyAlignment="1">
      <alignment horizontal="left" vertical="center" wrapText="1"/>
    </xf>
    <xf numFmtId="0" fontId="54" fillId="0" borderId="55" xfId="0" applyFont="1" applyBorder="1" applyAlignment="1">
      <alignment horizontal="center" vertical="center"/>
    </xf>
    <xf numFmtId="0" fontId="54" fillId="0" borderId="66" xfId="0" applyFont="1" applyBorder="1" applyAlignment="1">
      <alignment horizontal="left" vertical="center" wrapText="1"/>
    </xf>
    <xf numFmtId="0" fontId="54" fillId="0" borderId="38" xfId="0" applyFont="1" applyBorder="1" applyAlignment="1">
      <alignment horizontal="center" vertical="center"/>
    </xf>
    <xf numFmtId="0" fontId="55" fillId="0" borderId="26" xfId="0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0" fontId="31" fillId="0" borderId="0" xfId="1" applyFont="1" applyAlignment="1">
      <alignment vertical="top" wrapText="1"/>
    </xf>
    <xf numFmtId="0" fontId="21" fillId="0" borderId="2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 indent="1"/>
    </xf>
    <xf numFmtId="0" fontId="26" fillId="0" borderId="39" xfId="0" applyFont="1" applyBorder="1" applyAlignment="1">
      <alignment horizontal="left" vertical="center" wrapText="1" indent="1"/>
    </xf>
    <xf numFmtId="0" fontId="56" fillId="0" borderId="0" xfId="0" applyFont="1"/>
    <xf numFmtId="0" fontId="20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46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0" fontId="2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38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42" fillId="0" borderId="50" xfId="0" applyFont="1" applyBorder="1" applyAlignment="1" applyProtection="1">
      <alignment horizontal="center" vertical="center"/>
      <protection hidden="1"/>
    </xf>
    <xf numFmtId="0" fontId="42" fillId="0" borderId="3" xfId="0" applyFont="1" applyBorder="1" applyAlignment="1" applyProtection="1">
      <alignment horizontal="center" vertical="center"/>
      <protection hidden="1"/>
    </xf>
    <xf numFmtId="0" fontId="42" fillId="0" borderId="7" xfId="0" applyFont="1" applyBorder="1" applyAlignment="1" applyProtection="1">
      <alignment horizontal="center" vertical="center"/>
      <protection hidden="1"/>
    </xf>
    <xf numFmtId="0" fontId="42" fillId="0" borderId="69" xfId="0" applyFont="1" applyBorder="1" applyAlignment="1" applyProtection="1">
      <alignment horizontal="center" vertical="center"/>
      <protection hidden="1"/>
    </xf>
    <xf numFmtId="0" fontId="42" fillId="0" borderId="4" xfId="0" applyFont="1" applyBorder="1" applyAlignment="1" applyProtection="1">
      <alignment horizontal="center" vertical="center"/>
      <protection hidden="1"/>
    </xf>
    <xf numFmtId="0" fontId="37" fillId="0" borderId="54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73" xfId="0" applyFont="1" applyBorder="1" applyAlignment="1" applyProtection="1">
      <alignment horizontal="center" vertical="center"/>
      <protection locked="0"/>
    </xf>
    <xf numFmtId="0" fontId="37" fillId="0" borderId="41" xfId="0" applyFont="1" applyBorder="1" applyAlignment="1" applyProtection="1">
      <alignment horizontal="center" vertical="center"/>
      <protection locked="0"/>
    </xf>
    <xf numFmtId="0" fontId="37" fillId="0" borderId="74" xfId="0" applyFont="1" applyBorder="1" applyAlignment="1" applyProtection="1">
      <alignment horizontal="center" vertical="center"/>
      <protection locked="0"/>
    </xf>
    <xf numFmtId="0" fontId="37" fillId="0" borderId="56" xfId="0" applyFont="1" applyBorder="1" applyAlignment="1" applyProtection="1">
      <alignment horizontal="center" vertical="center"/>
      <protection locked="0"/>
    </xf>
    <xf numFmtId="0" fontId="37" fillId="0" borderId="75" xfId="0" applyFont="1" applyBorder="1" applyAlignment="1" applyProtection="1">
      <alignment horizontal="center" vertical="center"/>
      <protection hidden="1"/>
    </xf>
    <xf numFmtId="0" fontId="37" fillId="0" borderId="47" xfId="0" applyFont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locked="0"/>
    </xf>
    <xf numFmtId="0" fontId="37" fillId="0" borderId="57" xfId="0" applyFont="1" applyBorder="1" applyAlignment="1" applyProtection="1">
      <alignment horizontal="center" vertical="center"/>
      <protection locked="0"/>
    </xf>
    <xf numFmtId="0" fontId="54" fillId="0" borderId="75" xfId="0" applyFont="1" applyBorder="1" applyAlignment="1" applyProtection="1">
      <alignment horizontal="center" vertical="center"/>
      <protection hidden="1"/>
    </xf>
    <xf numFmtId="0" fontId="54" fillId="0" borderId="47" xfId="0" applyFont="1" applyBorder="1" applyAlignment="1" applyProtection="1">
      <alignment horizontal="center" vertical="center"/>
      <protection hidden="1"/>
    </xf>
    <xf numFmtId="0" fontId="37" fillId="0" borderId="52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54" fillId="0" borderId="64" xfId="0" applyFont="1" applyBorder="1" applyAlignment="1">
      <alignment horizontal="center" vertical="center"/>
    </xf>
    <xf numFmtId="0" fontId="54" fillId="0" borderId="46" xfId="0" applyFont="1" applyBorder="1" applyAlignment="1">
      <alignment horizontal="center" vertical="center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0" fontId="37" fillId="0" borderId="57" xfId="0" applyFont="1" applyBorder="1" applyAlignment="1" applyProtection="1">
      <alignment horizontal="center" vertical="center" wrapText="1"/>
      <protection locked="0"/>
    </xf>
    <xf numFmtId="0" fontId="42" fillId="0" borderId="69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 wrapText="1"/>
    </xf>
    <xf numFmtId="0" fontId="37" fillId="0" borderId="50" xfId="0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37" fillId="0" borderId="29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 applyProtection="1">
      <alignment horizontal="center" vertical="center" wrapText="1"/>
      <protection locked="0"/>
    </xf>
    <xf numFmtId="0" fontId="54" fillId="0" borderId="64" xfId="0" applyFont="1" applyBorder="1" applyAlignment="1">
      <alignment horizontal="center" vertical="center" wrapText="1"/>
    </xf>
    <xf numFmtId="0" fontId="54" fillId="0" borderId="54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76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74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2" fillId="0" borderId="48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0" borderId="3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9" fillId="0" borderId="0" xfId="0" applyFont="1"/>
    <xf numFmtId="0" fontId="42" fillId="0" borderId="14" xfId="0" applyFont="1" applyBorder="1" applyAlignment="1">
      <alignment horizontal="center" vertical="center"/>
    </xf>
    <xf numFmtId="1" fontId="37" fillId="0" borderId="64" xfId="0" applyNumberFormat="1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54" fillId="0" borderId="48" xfId="0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54" fillId="0" borderId="4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54" fillId="0" borderId="34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23" fillId="0" borderId="50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0" fontId="23" fillId="0" borderId="57" xfId="0" applyFont="1" applyBorder="1" applyAlignment="1" applyProtection="1">
      <alignment horizontal="center" vertical="center"/>
      <protection hidden="1"/>
    </xf>
    <xf numFmtId="0" fontId="21" fillId="0" borderId="73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21" fillId="0" borderId="74" xfId="0" applyFont="1" applyBorder="1" applyAlignment="1" applyProtection="1">
      <alignment horizontal="center" vertical="center"/>
      <protection locked="0"/>
    </xf>
    <xf numFmtId="0" fontId="21" fillId="0" borderId="56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hidden="1"/>
    </xf>
    <xf numFmtId="0" fontId="21" fillId="0" borderId="57" xfId="0" applyFont="1" applyBorder="1" applyAlignment="1" applyProtection="1">
      <alignment horizontal="center" vertical="center"/>
      <protection hidden="1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55" fillId="0" borderId="23" xfId="0" applyFont="1" applyBorder="1" applyAlignment="1" applyProtection="1">
      <alignment horizontal="center" vertical="center"/>
      <protection hidden="1"/>
    </xf>
    <xf numFmtId="0" fontId="55" fillId="0" borderId="57" xfId="0" applyFont="1" applyBorder="1" applyAlignment="1" applyProtection="1">
      <alignment horizontal="center" vertical="center"/>
      <protection hidden="1"/>
    </xf>
    <xf numFmtId="0" fontId="21" fillId="0" borderId="20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center" vertical="center" shrinkToFit="1"/>
    </xf>
    <xf numFmtId="0" fontId="21" fillId="4" borderId="57" xfId="0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/>
    </xf>
    <xf numFmtId="0" fontId="55" fillId="0" borderId="54" xfId="0" applyFont="1" applyBorder="1" applyAlignment="1">
      <alignment horizontal="center" vertical="center"/>
    </xf>
    <xf numFmtId="0" fontId="55" fillId="0" borderId="4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/>
    </xf>
    <xf numFmtId="0" fontId="33" fillId="0" borderId="69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55" fillId="0" borderId="5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55" fillId="0" borderId="64" xfId="0" applyFont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 wrapText="1"/>
    </xf>
    <xf numFmtId="0" fontId="21" fillId="4" borderId="46" xfId="0" applyFont="1" applyFill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shrinkToFit="1"/>
    </xf>
    <xf numFmtId="0" fontId="33" fillId="0" borderId="6" xfId="0" applyFont="1" applyBorder="1" applyAlignment="1">
      <alignment vertical="center"/>
    </xf>
    <xf numFmtId="0" fontId="33" fillId="0" borderId="72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21" fillId="4" borderId="21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33" fillId="0" borderId="74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0" borderId="47" xfId="0" applyFont="1" applyBorder="1" applyAlignment="1">
      <alignment vertical="center"/>
    </xf>
    <xf numFmtId="0" fontId="21" fillId="0" borderId="7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5" fillId="0" borderId="0" xfId="0" applyFont="1" applyAlignment="1">
      <alignment horizontal="left"/>
    </xf>
    <xf numFmtId="0" fontId="34" fillId="0" borderId="0" xfId="1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2" fontId="20" fillId="0" borderId="48" xfId="0" applyNumberFormat="1" applyFont="1" applyBorder="1" applyAlignment="1">
      <alignment horizontal="center" vertical="center" wrapText="1"/>
    </xf>
    <xf numFmtId="2" fontId="20" fillId="0" borderId="18" xfId="0" applyNumberFormat="1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2" fontId="20" fillId="0" borderId="32" xfId="2" applyNumberFormat="1" applyFont="1" applyBorder="1" applyAlignment="1">
      <alignment horizontal="center" vertical="center" wrapText="1"/>
    </xf>
    <xf numFmtId="2" fontId="20" fillId="0" borderId="25" xfId="2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3" fillId="0" borderId="41" xfId="1" applyBorder="1" applyAlignment="1" applyProtection="1">
      <alignment horizontal="center" vertical="center"/>
      <protection locked="0"/>
    </xf>
    <xf numFmtId="0" fontId="3" fillId="0" borderId="33" xfId="1" applyBorder="1" applyAlignment="1" applyProtection="1">
      <alignment horizontal="center" vertical="center"/>
      <protection locked="0"/>
    </xf>
    <xf numFmtId="0" fontId="20" fillId="0" borderId="3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2" fontId="3" fillId="0" borderId="77" xfId="0" applyNumberFormat="1" applyFont="1" applyBorder="1" applyAlignment="1">
      <alignment horizontal="center"/>
    </xf>
    <xf numFmtId="2" fontId="3" fillId="0" borderId="63" xfId="0" applyNumberFormat="1" applyFont="1" applyBorder="1" applyAlignment="1">
      <alignment horizontal="center"/>
    </xf>
    <xf numFmtId="0" fontId="25" fillId="0" borderId="0" xfId="1" applyFont="1" applyAlignment="1">
      <alignment horizontal="left"/>
    </xf>
    <xf numFmtId="0" fontId="31" fillId="0" borderId="0" xfId="1" applyFont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57" fillId="0" borderId="0" xfId="0" applyFont="1"/>
    <xf numFmtId="0" fontId="58" fillId="0" borderId="0" xfId="0" applyFont="1"/>
    <xf numFmtId="0" fontId="58" fillId="0" borderId="0" xfId="0" applyFont="1" applyAlignment="1">
      <alignment horizontal="left"/>
    </xf>
    <xf numFmtId="0" fontId="58" fillId="0" borderId="0" xfId="0" applyFont="1"/>
    <xf numFmtId="0" fontId="5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1" fillId="0" borderId="0" xfId="0" applyFont="1"/>
    <xf numFmtId="0" fontId="25" fillId="0" borderId="0" xfId="1" applyFont="1" applyAlignment="1">
      <alignment horizontal="center"/>
    </xf>
    <xf numFmtId="0" fontId="2" fillId="0" borderId="0" xfId="0" applyFont="1"/>
    <xf numFmtId="0" fontId="3" fillId="5" borderId="39" xfId="0" applyFont="1" applyFill="1" applyBorder="1"/>
    <xf numFmtId="0" fontId="6" fillId="5" borderId="40" xfId="0" applyFont="1" applyFill="1" applyBorder="1"/>
    <xf numFmtId="0" fontId="3" fillId="5" borderId="44" xfId="0" applyFont="1" applyFill="1" applyBorder="1"/>
    <xf numFmtId="0" fontId="3" fillId="5" borderId="63" xfId="0" applyFont="1" applyFill="1" applyBorder="1"/>
    <xf numFmtId="0" fontId="6" fillId="5" borderId="28" xfId="0" applyFont="1" applyFill="1" applyBorder="1" applyAlignment="1">
      <alignment horizontal="center" wrapText="1"/>
    </xf>
    <xf numFmtId="0" fontId="6" fillId="5" borderId="31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wrapText="1"/>
    </xf>
    <xf numFmtId="0" fontId="3" fillId="5" borderId="50" xfId="0" applyFont="1" applyFill="1" applyBorder="1" applyAlignment="1">
      <alignment wrapText="1"/>
    </xf>
    <xf numFmtId="0" fontId="39" fillId="0" borderId="23" xfId="0" applyFont="1" applyBorder="1" applyAlignment="1">
      <alignment horizontal="left" vertical="center"/>
    </xf>
    <xf numFmtId="0" fontId="39" fillId="0" borderId="10" xfId="0" applyFont="1" applyBorder="1" applyAlignment="1">
      <alignment horizontal="center" textRotation="90"/>
    </xf>
    <xf numFmtId="0" fontId="39" fillId="0" borderId="25" xfId="0" applyFont="1" applyBorder="1" applyAlignment="1">
      <alignment textRotation="90" wrapText="1"/>
    </xf>
    <xf numFmtId="0" fontId="39" fillId="0" borderId="26" xfId="0" applyFont="1" applyBorder="1" applyAlignment="1">
      <alignment textRotation="90" wrapText="1"/>
    </xf>
    <xf numFmtId="0" fontId="39" fillId="0" borderId="10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9" fillId="0" borderId="0" xfId="0" applyFont="1" applyAlignment="1"/>
    <xf numFmtId="0" fontId="39" fillId="0" borderId="0" xfId="0" applyFont="1"/>
    <xf numFmtId="0" fontId="45" fillId="0" borderId="0" xfId="0" applyFont="1" applyAlignment="1">
      <alignment horizontal="left"/>
    </xf>
    <xf numFmtId="0" fontId="45" fillId="0" borderId="0" xfId="0" applyFont="1"/>
    <xf numFmtId="0" fontId="5" fillId="0" borderId="0" xfId="0" applyFont="1" applyAlignment="1">
      <alignment horizontal="left"/>
    </xf>
    <xf numFmtId="0" fontId="45" fillId="0" borderId="0" xfId="0" applyFont="1"/>
    <xf numFmtId="0" fontId="5" fillId="0" borderId="0" xfId="0" applyFont="1"/>
    <xf numFmtId="0" fontId="62" fillId="0" borderId="32" xfId="0" applyFont="1" applyBorder="1" applyAlignment="1">
      <alignment horizontal="center" vertical="center" wrapText="1"/>
    </xf>
    <xf numFmtId="0" fontId="39" fillId="0" borderId="64" xfId="0" applyFont="1" applyBorder="1" applyAlignment="1">
      <alignment vertical="center"/>
    </xf>
    <xf numFmtId="0" fontId="38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horizontal="center" vertical="top" wrapText="1"/>
    </xf>
    <xf numFmtId="0" fontId="38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 applyAlignment="1" applyProtection="1">
      <alignment horizontal="left" vertical="center" wrapText="1"/>
      <protection locked="0"/>
    </xf>
    <xf numFmtId="0" fontId="38" fillId="0" borderId="10" xfId="0" applyFont="1" applyBorder="1" applyAlignment="1" applyProtection="1">
      <alignment horizontal="center" vertical="center" wrapText="1"/>
      <protection locked="0"/>
    </xf>
    <xf numFmtId="49" fontId="38" fillId="0" borderId="10" xfId="0" applyNumberFormat="1" applyFont="1" applyBorder="1" applyAlignment="1">
      <alignment vertical="center" wrapText="1"/>
    </xf>
    <xf numFmtId="0" fontId="38" fillId="0" borderId="10" xfId="0" applyFont="1" applyBorder="1"/>
    <xf numFmtId="0" fontId="38" fillId="0" borderId="10" xfId="0" applyFont="1" applyBorder="1" applyAlignment="1">
      <alignment horizontal="center"/>
    </xf>
    <xf numFmtId="0" fontId="39" fillId="0" borderId="76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63" fillId="0" borderId="0" xfId="0" applyFont="1" applyAlignment="1">
      <alignment horizontal="left"/>
    </xf>
    <xf numFmtId="0" fontId="0" fillId="0" borderId="10" xfId="0" applyBorder="1"/>
  </cellXfs>
  <cellStyles count="3">
    <cellStyle name="Normal" xfId="0" builtinId="0"/>
    <cellStyle name="Normal 2" xfId="1" xr:uid="{36E31692-C8F9-479C-AFD5-5CFAF31FBAFC}"/>
    <cellStyle name="Pro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</xdr:colOff>
      <xdr:row>57</xdr:row>
      <xdr:rowOff>13336</xdr:rowOff>
    </xdr:from>
    <xdr:to>
      <xdr:col>17</xdr:col>
      <xdr:colOff>40</xdr:colOff>
      <xdr:row>59</xdr:row>
      <xdr:rowOff>156154</xdr:rowOff>
    </xdr:to>
    <xdr:sp macro="" textlink="">
      <xdr:nvSpPr>
        <xdr:cNvPr id="3" name="CasetăText 2">
          <a:extLst>
            <a:ext uri="{FF2B5EF4-FFF2-40B4-BE49-F238E27FC236}">
              <a16:creationId xmlns:a16="http://schemas.microsoft.com/office/drawing/2014/main" id="{8B378AF0-CC59-4F9F-84CA-F89F217CCAA4}"/>
            </a:ext>
          </a:extLst>
        </xdr:cNvPr>
        <xdr:cNvSpPr txBox="1"/>
      </xdr:nvSpPr>
      <xdr:spPr>
        <a:xfrm>
          <a:off x="5715" y="9897355"/>
          <a:ext cx="6925554" cy="4494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sz="850" b="1" spc="-10">
              <a:latin typeface="Arial" panose="020B0604020202020204" pitchFamily="34" charset="0"/>
              <a:cs typeface="Arial" panose="020B0604020202020204" pitchFamily="34" charset="0"/>
            </a:rPr>
            <a:t>Rector,                                             Decan,                                                 Director</a:t>
          </a:r>
          <a:r>
            <a:rPr lang="ro-RO" sz="850" b="1" spc="-10" baseline="0">
              <a:latin typeface="Arial" panose="020B0604020202020204" pitchFamily="34" charset="0"/>
              <a:cs typeface="Arial" panose="020B0604020202020204" pitchFamily="34" charset="0"/>
            </a:rPr>
            <a:t> departament,               Responsabil program de studii, </a:t>
          </a:r>
        </a:p>
        <a:p>
          <a:endParaRPr lang="ro-RO" sz="200" b="1" spc="-2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o-RO" sz="850" b="1" spc="-30" baseline="0">
              <a:latin typeface="Arial" panose="020B0604020202020204" pitchFamily="34" charset="0"/>
              <a:cs typeface="Arial" panose="020B0604020202020204" pitchFamily="34" charset="0"/>
            </a:rPr>
            <a:t>prof. univ. dr. </a:t>
          </a:r>
          <a:r>
            <a:rPr lang="ro-RO" sz="85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Mihai Dimian           </a:t>
          </a:r>
          <a:r>
            <a:rPr lang="ro-RO" sz="850" b="1" spc="-30" baseline="0">
              <a:latin typeface="Arial" panose="020B0604020202020204" pitchFamily="34" charset="0"/>
              <a:cs typeface="Arial" panose="020B0604020202020204" pitchFamily="34" charset="0"/>
            </a:rPr>
            <a:t>conf. dr.ing. Ciprian Palaghianu         ș.l. dr.ing.  Ioan Ciornei                conf. dr. ing. Mihai-Leonard Duduman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13138</xdr:colOff>
      <xdr:row>58</xdr:row>
      <xdr:rowOff>2915</xdr:rowOff>
    </xdr:from>
    <xdr:to>
      <xdr:col>17</xdr:col>
      <xdr:colOff>10181</xdr:colOff>
      <xdr:row>60</xdr:row>
      <xdr:rowOff>146045</xdr:rowOff>
    </xdr:to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A869240E-DF2E-4FB6-BEED-CA564DD726F2}"/>
            </a:ext>
          </a:extLst>
        </xdr:cNvPr>
        <xdr:cNvSpPr txBox="1"/>
      </xdr:nvSpPr>
      <xdr:spPr>
        <a:xfrm>
          <a:off x="13138" y="10285094"/>
          <a:ext cx="6901026" cy="458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sz="850" b="1" spc="-10">
              <a:latin typeface="Arial" panose="020B0604020202020204" pitchFamily="34" charset="0"/>
              <a:cs typeface="Arial" panose="020B0604020202020204" pitchFamily="34" charset="0"/>
            </a:rPr>
            <a:t>Rector,                                             Decan,                                          </a:t>
          </a:r>
          <a:r>
            <a:rPr lang="ro-RO" sz="850" b="1" spc="-10" baseline="0"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ro-RO" sz="850" b="1" spc="-10">
              <a:latin typeface="Arial" panose="020B0604020202020204" pitchFamily="34" charset="0"/>
              <a:cs typeface="Arial" panose="020B0604020202020204" pitchFamily="34" charset="0"/>
            </a:rPr>
            <a:t> Director</a:t>
          </a:r>
          <a:r>
            <a:rPr lang="ro-RO" sz="850" b="1" spc="-10" baseline="0">
              <a:latin typeface="Arial" panose="020B0604020202020204" pitchFamily="34" charset="0"/>
              <a:cs typeface="Arial" panose="020B0604020202020204" pitchFamily="34" charset="0"/>
            </a:rPr>
            <a:t> departament,               Responsabil program de studii, </a:t>
          </a:r>
        </a:p>
        <a:p>
          <a:endParaRPr lang="ro-RO" sz="200" b="1" spc="-2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o-RO" sz="850" b="1" spc="-30" baseline="0">
              <a:latin typeface="Arial" panose="020B0604020202020204" pitchFamily="34" charset="0"/>
              <a:cs typeface="Arial" panose="020B0604020202020204" pitchFamily="34" charset="0"/>
            </a:rPr>
            <a:t>prof. univ. dr. Mihai Dimian              conf. dr.ing. Ciprian Palaghianu         ș.l. dr.ing.  Ioan Ciornei                conf. dr. ing. Mihai-Leonard Duduman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36927</xdr:colOff>
      <xdr:row>57</xdr:row>
      <xdr:rowOff>7326</xdr:rowOff>
    </xdr:from>
    <xdr:to>
      <xdr:col>16</xdr:col>
      <xdr:colOff>438328</xdr:colOff>
      <xdr:row>59</xdr:row>
      <xdr:rowOff>161760</xdr:rowOff>
    </xdr:to>
    <xdr:sp macro="" textlink="">
      <xdr:nvSpPr>
        <xdr:cNvPr id="4" name="CasetăText 3">
          <a:extLst>
            <a:ext uri="{FF2B5EF4-FFF2-40B4-BE49-F238E27FC236}">
              <a16:creationId xmlns:a16="http://schemas.microsoft.com/office/drawing/2014/main" id="{19737A74-ED50-476D-8B6D-AC8F7E7C269C}"/>
            </a:ext>
          </a:extLst>
        </xdr:cNvPr>
        <xdr:cNvSpPr txBox="1"/>
      </xdr:nvSpPr>
      <xdr:spPr>
        <a:xfrm>
          <a:off x="29307" y="10052538"/>
          <a:ext cx="6914164" cy="460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sz="850" b="1" spc="-10">
              <a:latin typeface="Arial" panose="020B0604020202020204" pitchFamily="34" charset="0"/>
              <a:cs typeface="Arial" panose="020B0604020202020204" pitchFamily="34" charset="0"/>
            </a:rPr>
            <a:t>Rector,                                             Decan,                                                Director</a:t>
          </a:r>
          <a:r>
            <a:rPr lang="ro-RO" sz="850" b="1" spc="-10" baseline="0">
              <a:latin typeface="Arial" panose="020B0604020202020204" pitchFamily="34" charset="0"/>
              <a:cs typeface="Arial" panose="020B0604020202020204" pitchFamily="34" charset="0"/>
            </a:rPr>
            <a:t> departament,               Responsabil program de studii, </a:t>
          </a:r>
        </a:p>
        <a:p>
          <a:endParaRPr lang="ro-RO" sz="200" b="1" spc="-2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o-RO" sz="850" b="1" spc="-30" baseline="0">
              <a:latin typeface="Arial" panose="020B0604020202020204" pitchFamily="34" charset="0"/>
              <a:cs typeface="Arial" panose="020B0604020202020204" pitchFamily="34" charset="0"/>
            </a:rPr>
            <a:t>prof. univ. dr. Mihai Dimian              conf. dr.ing. Ciprian Palaghianu         ș.l. dr.ing.  Ioan Ciornei                conf. dr. ing. Mihai-Leonard Duduman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</xdr:colOff>
      <xdr:row>59</xdr:row>
      <xdr:rowOff>0</xdr:rowOff>
    </xdr:from>
    <xdr:to>
      <xdr:col>9</xdr:col>
      <xdr:colOff>677199</xdr:colOff>
      <xdr:row>61</xdr:row>
      <xdr:rowOff>146440</xdr:rowOff>
    </xdr:to>
    <xdr:sp macro="" textlink="">
      <xdr:nvSpPr>
        <xdr:cNvPr id="3" name="CasetăText 2">
          <a:extLst>
            <a:ext uri="{FF2B5EF4-FFF2-40B4-BE49-F238E27FC236}">
              <a16:creationId xmlns:a16="http://schemas.microsoft.com/office/drawing/2014/main" id="{565B4FA4-BD52-43CE-83B8-32A29B870E7F}"/>
            </a:ext>
          </a:extLst>
        </xdr:cNvPr>
        <xdr:cNvSpPr txBox="1"/>
      </xdr:nvSpPr>
      <xdr:spPr>
        <a:xfrm>
          <a:off x="95250" y="10591800"/>
          <a:ext cx="6916069" cy="458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sz="850" b="1" spc="-10">
              <a:latin typeface="Arial" panose="020B0604020202020204" pitchFamily="34" charset="0"/>
              <a:cs typeface="Arial" panose="020B0604020202020204" pitchFamily="34" charset="0"/>
            </a:rPr>
            <a:t>Rector,                                           Decan,                                                 Director</a:t>
          </a:r>
          <a:r>
            <a:rPr lang="ro-RO" sz="850" b="1" spc="-10" baseline="0">
              <a:latin typeface="Arial" panose="020B0604020202020204" pitchFamily="34" charset="0"/>
              <a:cs typeface="Arial" panose="020B0604020202020204" pitchFamily="34" charset="0"/>
            </a:rPr>
            <a:t> departament,               Responsabil program de studii, </a:t>
          </a:r>
        </a:p>
        <a:p>
          <a:endParaRPr lang="ro-RO" sz="200" b="1" spc="-2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o-RO" sz="850" b="1" spc="-30" baseline="0">
              <a:latin typeface="Arial" panose="020B0604020202020204" pitchFamily="34" charset="0"/>
              <a:cs typeface="Arial" panose="020B0604020202020204" pitchFamily="34" charset="0"/>
            </a:rPr>
            <a:t>prof. univ. dr. Mihai Dimian            conf. dr.ing. Ciprian Palaghianu         ș.l. dr.ing.  Ioan Ciornei                conf. dr. ing. Mihai-Leonard Duduman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50348</xdr:colOff>
      <xdr:row>33</xdr:row>
      <xdr:rowOff>152944</xdr:rowOff>
    </xdr:from>
    <xdr:to>
      <xdr:col>4</xdr:col>
      <xdr:colOff>2948609</xdr:colOff>
      <xdr:row>36</xdr:row>
      <xdr:rowOff>92266</xdr:rowOff>
    </xdr:to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678C8A29-515E-4F07-BE6A-C2F0F8D08FBB}"/>
            </a:ext>
          </a:extLst>
        </xdr:cNvPr>
        <xdr:cNvSpPr txBox="1"/>
      </xdr:nvSpPr>
      <xdr:spPr>
        <a:xfrm>
          <a:off x="50348" y="8269901"/>
          <a:ext cx="6898761" cy="461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sz="850" b="1" spc="-10">
              <a:latin typeface="Arial" panose="020B0604020202020204" pitchFamily="34" charset="0"/>
              <a:cs typeface="Arial" panose="020B0604020202020204" pitchFamily="34" charset="0"/>
            </a:rPr>
            <a:t>Rector,                                         </a:t>
          </a:r>
          <a:r>
            <a:rPr lang="ro-RO" sz="850" b="1" spc="-1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o-RO" sz="850" b="1" spc="-10">
              <a:latin typeface="Arial" panose="020B0604020202020204" pitchFamily="34" charset="0"/>
              <a:cs typeface="Arial" panose="020B0604020202020204" pitchFamily="34" charset="0"/>
            </a:rPr>
            <a:t> Decan,                                                Director</a:t>
          </a:r>
          <a:r>
            <a:rPr lang="ro-RO" sz="850" b="1" spc="-10" baseline="0">
              <a:latin typeface="Arial" panose="020B0604020202020204" pitchFamily="34" charset="0"/>
              <a:cs typeface="Arial" panose="020B0604020202020204" pitchFamily="34" charset="0"/>
            </a:rPr>
            <a:t> departament,               Responsabil program de studii, </a:t>
          </a:r>
        </a:p>
        <a:p>
          <a:endParaRPr lang="ro-RO" sz="200" b="1" spc="-2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o-RO" sz="850" b="1" spc="-30" baseline="0">
              <a:latin typeface="Arial" panose="020B0604020202020204" pitchFamily="34" charset="0"/>
              <a:cs typeface="Arial" panose="020B0604020202020204" pitchFamily="34" charset="0"/>
            </a:rPr>
            <a:t>prof. univ. dr. Mihai Dimian            conf. dr.ing. Ciprian Palaghianu         ș.l. dr.ing.  Ioan Ciornei                conf. dr. ing. Mihai-Leonard Duduman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BE2C5-3938-44A3-B245-721540392135}">
  <sheetPr codeName="Sheet1"/>
  <dimension ref="A2:AT75"/>
  <sheetViews>
    <sheetView view="pageBreakPreview" topLeftCell="A19" zoomScale="145" zoomScaleNormal="70" zoomScaleSheetLayoutView="145" workbookViewId="0">
      <selection activeCell="G34" sqref="G34"/>
    </sheetView>
  </sheetViews>
  <sheetFormatPr defaultRowHeight="13.2"/>
  <cols>
    <col min="1" max="1" width="8.88671875" customWidth="1"/>
    <col min="6" max="6" width="11.44140625" customWidth="1"/>
    <col min="40" max="40" width="0.33203125" hidden="1" customWidth="1"/>
    <col min="41" max="46" width="9.109375" hidden="1" customWidth="1"/>
  </cols>
  <sheetData>
    <row r="2" spans="1:5" ht="15.6">
      <c r="A2" s="648" t="s">
        <v>18</v>
      </c>
      <c r="B2" s="649"/>
      <c r="C2" s="649"/>
      <c r="D2" s="649"/>
      <c r="E2" s="649"/>
    </row>
    <row r="3" spans="1:5" ht="15.6">
      <c r="A3" s="648" t="s">
        <v>51</v>
      </c>
      <c r="B3" s="649"/>
      <c r="C3" s="649"/>
      <c r="D3" s="649"/>
      <c r="E3" s="649"/>
    </row>
    <row r="4" spans="1:5">
      <c r="A4" s="17"/>
    </row>
    <row r="10" spans="1:5">
      <c r="A10" s="17"/>
    </row>
    <row r="11" spans="1:5">
      <c r="A11" s="17"/>
    </row>
    <row r="12" spans="1:5">
      <c r="A12" s="17"/>
    </row>
    <row r="13" spans="1:5">
      <c r="A13" s="17"/>
    </row>
    <row r="14" spans="1:5">
      <c r="A14" s="17"/>
    </row>
    <row r="15" spans="1:5">
      <c r="A15" s="17"/>
    </row>
    <row r="16" spans="1:5">
      <c r="A16" s="17"/>
    </row>
    <row r="17" spans="1:12">
      <c r="A17" s="17"/>
    </row>
    <row r="18" spans="1:12">
      <c r="A18" s="17"/>
    </row>
    <row r="19" spans="1:12" ht="18" customHeight="1">
      <c r="A19" s="434" t="s">
        <v>22</v>
      </c>
      <c r="B19" s="434"/>
      <c r="C19" s="434"/>
      <c r="D19" s="434"/>
      <c r="E19" s="434"/>
      <c r="F19" s="434"/>
      <c r="G19" s="434"/>
      <c r="H19" s="434"/>
    </row>
    <row r="20" spans="1:12" ht="14.25" customHeight="1">
      <c r="A20" s="18"/>
    </row>
    <row r="21" spans="1:12" ht="14.25" customHeight="1">
      <c r="A21" s="18"/>
    </row>
    <row r="22" spans="1:12" ht="14.25" customHeight="1">
      <c r="A22" s="18"/>
    </row>
    <row r="23" spans="1:12" ht="14.25" customHeight="1">
      <c r="A23" s="18"/>
      <c r="B23" s="650" t="s">
        <v>347</v>
      </c>
      <c r="C23" s="650"/>
      <c r="D23" s="650"/>
      <c r="E23" s="650"/>
      <c r="F23" s="650"/>
      <c r="G23" s="649"/>
      <c r="H23" s="649"/>
      <c r="I23" s="649"/>
      <c r="J23" s="649"/>
      <c r="K23" s="649"/>
      <c r="L23" s="649"/>
    </row>
    <row r="24" spans="1:12" ht="14.25" customHeight="1">
      <c r="B24" s="650" t="s">
        <v>349</v>
      </c>
      <c r="C24" s="650"/>
      <c r="D24" s="650"/>
      <c r="E24" s="650"/>
      <c r="F24" s="650"/>
      <c r="G24" s="650"/>
      <c r="H24" s="650"/>
      <c r="I24" s="650"/>
      <c r="J24" s="650"/>
      <c r="K24" s="650"/>
      <c r="L24" s="650"/>
    </row>
    <row r="25" spans="1:12" ht="14.25" customHeight="1">
      <c r="B25" s="652" t="s">
        <v>350</v>
      </c>
      <c r="C25" s="652"/>
      <c r="D25" s="652"/>
      <c r="E25" s="652"/>
      <c r="F25" s="652"/>
      <c r="G25" s="652"/>
      <c r="H25" s="652"/>
      <c r="I25" s="652"/>
      <c r="J25" s="652"/>
      <c r="K25" s="652"/>
      <c r="L25" s="652"/>
    </row>
    <row r="26" spans="1:12" ht="14.25" customHeight="1">
      <c r="B26" s="651" t="s">
        <v>351</v>
      </c>
      <c r="C26" s="651"/>
      <c r="D26" s="651"/>
      <c r="E26" s="651"/>
      <c r="F26" s="651"/>
      <c r="G26" s="649"/>
      <c r="H26" s="649"/>
      <c r="I26" s="649"/>
      <c r="J26" s="649"/>
      <c r="K26" s="649"/>
      <c r="L26" s="649"/>
    </row>
    <row r="27" spans="1:12" ht="14.25" customHeight="1">
      <c r="B27" s="651" t="s">
        <v>348</v>
      </c>
      <c r="C27" s="651"/>
      <c r="D27" s="651"/>
      <c r="E27" s="651"/>
      <c r="F27" s="651"/>
      <c r="G27" s="649"/>
      <c r="H27" s="649"/>
      <c r="I27" s="649"/>
      <c r="J27" s="649"/>
      <c r="K27" s="649"/>
      <c r="L27" s="649"/>
    </row>
    <row r="28" spans="1:12" ht="15">
      <c r="A28" s="9"/>
      <c r="B28" s="694" t="s">
        <v>405</v>
      </c>
      <c r="C28" s="694"/>
      <c r="D28" s="694"/>
      <c r="E28" s="694"/>
      <c r="F28" s="694"/>
      <c r="G28" s="694"/>
      <c r="H28" s="694"/>
      <c r="I28" s="649"/>
      <c r="J28" s="649"/>
      <c r="K28" s="649"/>
      <c r="L28" s="649"/>
    </row>
    <row r="30" spans="1:12">
      <c r="F30" s="14"/>
      <c r="G30" s="14"/>
      <c r="H30" s="22"/>
      <c r="I30" s="22"/>
      <c r="J30" s="22"/>
      <c r="K30" s="14"/>
    </row>
    <row r="31" spans="1:12">
      <c r="A31" s="653" t="s">
        <v>321</v>
      </c>
      <c r="F31" s="4"/>
      <c r="G31" s="4"/>
      <c r="H31" s="4"/>
      <c r="I31" s="35"/>
      <c r="J31" s="35"/>
      <c r="K31" s="35"/>
    </row>
    <row r="32" spans="1:12">
      <c r="A32" s="653"/>
      <c r="F32" s="4"/>
      <c r="G32" s="4"/>
      <c r="H32" s="4"/>
      <c r="I32" s="35"/>
      <c r="J32" s="35"/>
      <c r="K32" s="35"/>
    </row>
    <row r="33" spans="1:11">
      <c r="A33" s="654" t="s">
        <v>323</v>
      </c>
      <c r="F33" s="13"/>
      <c r="G33" s="13"/>
      <c r="H33" s="13"/>
      <c r="I33" s="13"/>
      <c r="J33" s="13"/>
      <c r="K33" s="13"/>
    </row>
    <row r="34" spans="1:11">
      <c r="A34" s="654" t="s">
        <v>322</v>
      </c>
      <c r="F34" s="14"/>
      <c r="G34" s="14"/>
      <c r="H34" s="14"/>
      <c r="I34" s="14"/>
      <c r="J34" s="14"/>
      <c r="K34" s="14"/>
    </row>
    <row r="35" spans="1:11">
      <c r="A35" s="14"/>
    </row>
    <row r="36" spans="1:11">
      <c r="A36" s="24"/>
    </row>
    <row r="37" spans="1:11">
      <c r="A37" s="5"/>
    </row>
    <row r="38" spans="1:11">
      <c r="A38" s="5"/>
    </row>
    <row r="39" spans="1:11">
      <c r="A39" s="5"/>
    </row>
    <row r="40" spans="1:11">
      <c r="A40" s="5"/>
    </row>
    <row r="41" spans="1:11">
      <c r="A41" s="5"/>
    </row>
    <row r="42" spans="1:11">
      <c r="A42" s="24"/>
    </row>
    <row r="53" spans="1:1">
      <c r="A53" s="16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3" spans="1:1">
      <c r="A63" s="5"/>
    </row>
    <row r="66" spans="1:1">
      <c r="A66" s="5"/>
    </row>
    <row r="67" spans="1:1">
      <c r="A67" s="5"/>
    </row>
    <row r="68" spans="1:1">
      <c r="A68" s="5"/>
    </row>
    <row r="71" spans="1:1">
      <c r="A71" s="5"/>
    </row>
    <row r="75" spans="1:1">
      <c r="A75" s="5"/>
    </row>
  </sheetData>
  <mergeCells count="6">
    <mergeCell ref="B27:F27"/>
    <mergeCell ref="A19:H19"/>
    <mergeCell ref="B24:L24"/>
    <mergeCell ref="B23:F23"/>
    <mergeCell ref="B26:F26"/>
    <mergeCell ref="B28:H28"/>
  </mergeCells>
  <phoneticPr fontId="12" type="noConversion"/>
  <pageMargins left="1.27" right="0.59055118110236204" top="0.74803149606299202" bottom="0.98425196850393704" header="0.511811023622047" footer="0.511811023622047"/>
  <pageSetup paperSize="9" orientation="portrait" r:id="rId1"/>
  <headerFooter alignWithMargins="0">
    <oddFooter>&amp;R1/7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6143-D0B4-4196-A78C-29BB8710134C}">
  <sheetPr codeName="Sheet2"/>
  <dimension ref="A1:BF75"/>
  <sheetViews>
    <sheetView view="pageBreakPreview" topLeftCell="A7" zoomScale="115" zoomScaleNormal="130" zoomScaleSheetLayoutView="115" workbookViewId="0">
      <selection activeCell="AM27" sqref="AM27"/>
    </sheetView>
  </sheetViews>
  <sheetFormatPr defaultRowHeight="13.2"/>
  <cols>
    <col min="1" max="1" width="3.33203125" style="77" customWidth="1"/>
    <col min="2" max="2" width="31.77734375" style="77" customWidth="1"/>
    <col min="3" max="3" width="12.33203125" style="1" customWidth="1"/>
    <col min="4" max="6" width="2.44140625" style="77" customWidth="1"/>
    <col min="7" max="7" width="2.33203125" style="77" customWidth="1"/>
    <col min="8" max="8" width="3.44140625" style="77" bestFit="1" customWidth="1"/>
    <col min="9" max="9" width="7.33203125" style="77" customWidth="1"/>
    <col min="10" max="10" width="5.6640625" style="77" customWidth="1"/>
    <col min="11" max="12" width="2.6640625" style="77" customWidth="1"/>
    <col min="13" max="13" width="2.5546875" style="77" customWidth="1"/>
    <col min="14" max="14" width="3.109375" style="77" customWidth="1"/>
    <col min="15" max="15" width="4.44140625" style="77" customWidth="1"/>
    <col min="16" max="16" width="7.33203125" style="77" customWidth="1"/>
    <col min="17" max="17" width="5.6640625" style="77" customWidth="1"/>
    <col min="18" max="18" width="5.33203125" customWidth="1"/>
    <col min="19" max="19" width="4" customWidth="1"/>
    <col min="20" max="20" width="3.88671875" customWidth="1"/>
    <col min="21" max="21" width="5.33203125" customWidth="1"/>
    <col min="22" max="22" width="3.33203125" customWidth="1"/>
    <col min="23" max="24" width="4.6640625" customWidth="1"/>
    <col min="25" max="25" width="9.5546875" style="2" customWidth="1"/>
    <col min="26" max="26" width="4.109375" customWidth="1"/>
    <col min="28" max="28" width="4.5546875" customWidth="1"/>
    <col min="29" max="29" width="4.44140625" customWidth="1"/>
    <col min="30" max="30" width="4.109375" customWidth="1"/>
  </cols>
  <sheetData>
    <row r="1" spans="1:58">
      <c r="A1" s="509" t="s">
        <v>18</v>
      </c>
      <c r="B1" s="509"/>
      <c r="C1" s="509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58">
      <c r="A2" s="509" t="s">
        <v>51</v>
      </c>
      <c r="B2" s="509"/>
      <c r="C2" s="50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58" ht="21.6" customHeight="1">
      <c r="A3" s="510" t="s">
        <v>17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3"/>
    </row>
    <row r="4" spans="1:58">
      <c r="A4" s="33"/>
      <c r="B4" s="3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8"/>
      <c r="S4" s="8"/>
    </row>
    <row r="5" spans="1:58">
      <c r="A5" s="433" t="s">
        <v>52</v>
      </c>
      <c r="B5" s="433"/>
      <c r="C5" s="433"/>
      <c r="D5" s="433"/>
      <c r="E5" s="433"/>
      <c r="F5" s="433"/>
      <c r="G5" s="433"/>
      <c r="N5" s="15"/>
      <c r="O5" s="15"/>
      <c r="P5" s="15"/>
      <c r="Q5" s="15"/>
      <c r="R5" s="15"/>
      <c r="S5" s="13"/>
      <c r="T5" s="8"/>
    </row>
    <row r="6" spans="1:58">
      <c r="A6" s="433" t="s">
        <v>352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15"/>
      <c r="O6" s="15"/>
      <c r="P6" s="15"/>
      <c r="Q6" s="15"/>
      <c r="R6" s="15"/>
      <c r="S6" s="13"/>
      <c r="T6" s="8"/>
    </row>
    <row r="7" spans="1:58">
      <c r="A7" s="655" t="s">
        <v>353</v>
      </c>
      <c r="H7" s="14"/>
      <c r="I7" s="14"/>
      <c r="J7" s="4"/>
      <c r="K7" s="4"/>
      <c r="L7" s="4"/>
      <c r="M7" s="14"/>
      <c r="N7" s="14"/>
      <c r="O7" s="14"/>
      <c r="P7" s="14"/>
      <c r="Q7" s="14"/>
      <c r="R7" s="14"/>
      <c r="S7" s="9"/>
      <c r="T7" s="9"/>
      <c r="U7" s="9"/>
      <c r="V7" s="9"/>
      <c r="W7" s="9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9"/>
      <c r="AT7" s="9"/>
      <c r="AU7" s="9"/>
      <c r="AV7" s="9"/>
      <c r="AW7" s="9"/>
      <c r="AX7" s="9"/>
      <c r="AY7" s="9"/>
      <c r="AZ7" s="9"/>
      <c r="BA7" s="9"/>
      <c r="BB7" s="9"/>
      <c r="BC7" s="6"/>
      <c r="BD7" s="6"/>
      <c r="BE7" s="5"/>
      <c r="BF7" s="5"/>
    </row>
    <row r="8" spans="1:58">
      <c r="A8" s="432" t="s">
        <v>53</v>
      </c>
      <c r="B8" s="432"/>
      <c r="C8" s="432"/>
      <c r="D8" s="432"/>
      <c r="E8" s="432"/>
      <c r="F8" s="432"/>
      <c r="G8" s="432"/>
      <c r="H8" s="4"/>
      <c r="I8" s="4"/>
      <c r="J8" s="4"/>
      <c r="K8" s="35"/>
      <c r="L8" s="35"/>
      <c r="M8" s="35"/>
      <c r="N8" s="35"/>
      <c r="O8" s="35"/>
      <c r="P8" s="35"/>
      <c r="Q8" s="35"/>
      <c r="R8" s="35"/>
      <c r="S8" s="8"/>
      <c r="T8" s="8"/>
    </row>
    <row r="9" spans="1:58">
      <c r="A9" s="432" t="s">
        <v>54</v>
      </c>
      <c r="B9" s="432"/>
      <c r="C9" s="432"/>
      <c r="D9" s="432"/>
      <c r="E9" s="432"/>
      <c r="F9" s="432"/>
      <c r="G9" s="432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8"/>
      <c r="T9" s="8"/>
    </row>
    <row r="10" spans="1:58">
      <c r="A10" s="674" t="s">
        <v>405</v>
      </c>
      <c r="B10" s="674"/>
      <c r="C10" s="674"/>
      <c r="D10" s="674"/>
      <c r="E10" s="674"/>
      <c r="F10" s="674"/>
      <c r="G10" s="67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9"/>
      <c r="T10" s="9"/>
    </row>
    <row r="11" spans="1:58" ht="31.2" customHeight="1" thickBot="1">
      <c r="A11" s="506" t="s">
        <v>5</v>
      </c>
      <c r="B11" s="506"/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  <c r="T11" s="2"/>
    </row>
    <row r="12" spans="1:58" ht="13.5" customHeight="1">
      <c r="A12" s="489" t="s">
        <v>11</v>
      </c>
      <c r="B12" s="482" t="s">
        <v>6</v>
      </c>
      <c r="C12" s="457" t="s">
        <v>55</v>
      </c>
      <c r="D12" s="460" t="s">
        <v>56</v>
      </c>
      <c r="E12" s="461"/>
      <c r="F12" s="461"/>
      <c r="G12" s="461"/>
      <c r="H12" s="461"/>
      <c r="I12" s="461"/>
      <c r="J12" s="462"/>
      <c r="K12" s="460" t="s">
        <v>57</v>
      </c>
      <c r="L12" s="461"/>
      <c r="M12" s="461"/>
      <c r="N12" s="461"/>
      <c r="O12" s="461"/>
      <c r="P12" s="461"/>
      <c r="Q12" s="462"/>
      <c r="R12" s="36"/>
    </row>
    <row r="13" spans="1:58" ht="12.75" customHeight="1">
      <c r="A13" s="445"/>
      <c r="B13" s="483"/>
      <c r="C13" s="458"/>
      <c r="D13" s="478" t="s">
        <v>7</v>
      </c>
      <c r="E13" s="442" t="s">
        <v>8</v>
      </c>
      <c r="F13" s="442" t="s">
        <v>9</v>
      </c>
      <c r="G13" s="442" t="s">
        <v>10</v>
      </c>
      <c r="H13" s="442" t="s">
        <v>28</v>
      </c>
      <c r="I13" s="442" t="s">
        <v>12</v>
      </c>
      <c r="J13" s="479" t="s">
        <v>13</v>
      </c>
      <c r="K13" s="478" t="s">
        <v>7</v>
      </c>
      <c r="L13" s="442" t="s">
        <v>8</v>
      </c>
      <c r="M13" s="442" t="s">
        <v>9</v>
      </c>
      <c r="N13" s="442" t="s">
        <v>10</v>
      </c>
      <c r="O13" s="442" t="s">
        <v>28</v>
      </c>
      <c r="P13" s="442" t="s">
        <v>12</v>
      </c>
      <c r="Q13" s="479" t="s">
        <v>13</v>
      </c>
      <c r="Z13" s="234" t="s">
        <v>165</v>
      </c>
      <c r="AB13" s="234" t="s">
        <v>166</v>
      </c>
      <c r="AE13" s="234" t="s">
        <v>167</v>
      </c>
    </row>
    <row r="14" spans="1:58" ht="10.8" customHeight="1" thickBot="1">
      <c r="A14" s="446"/>
      <c r="B14" s="484"/>
      <c r="C14" s="459"/>
      <c r="D14" s="446"/>
      <c r="E14" s="441"/>
      <c r="F14" s="441"/>
      <c r="G14" s="441"/>
      <c r="H14" s="441"/>
      <c r="I14" s="441"/>
      <c r="J14" s="444"/>
      <c r="K14" s="446"/>
      <c r="L14" s="441"/>
      <c r="M14" s="441"/>
      <c r="N14" s="441"/>
      <c r="O14" s="441"/>
      <c r="P14" s="441"/>
      <c r="Q14" s="444"/>
      <c r="S14" s="153" t="s">
        <v>165</v>
      </c>
      <c r="T14" s="34" t="s">
        <v>166</v>
      </c>
      <c r="U14" s="34" t="s">
        <v>167</v>
      </c>
      <c r="V14" s="34"/>
      <c r="W14" s="34" t="s">
        <v>168</v>
      </c>
      <c r="X14" s="34" t="s">
        <v>169</v>
      </c>
      <c r="Y14" s="154"/>
      <c r="Z14" s="312" t="s">
        <v>7</v>
      </c>
      <c r="AA14" s="145" t="s">
        <v>249</v>
      </c>
      <c r="AB14" s="312" t="s">
        <v>7</v>
      </c>
      <c r="AC14" s="145" t="s">
        <v>249</v>
      </c>
      <c r="AD14" s="37"/>
      <c r="AE14" s="312" t="s">
        <v>7</v>
      </c>
      <c r="AF14" s="145" t="s">
        <v>249</v>
      </c>
    </row>
    <row r="15" spans="1:58">
      <c r="A15" s="259">
        <v>1</v>
      </c>
      <c r="B15" s="260" t="s">
        <v>227</v>
      </c>
      <c r="C15" s="261" t="s">
        <v>225</v>
      </c>
      <c r="D15" s="288">
        <v>2</v>
      </c>
      <c r="E15" s="289">
        <v>1</v>
      </c>
      <c r="F15" s="289"/>
      <c r="G15" s="290"/>
      <c r="H15" s="290">
        <f t="shared" ref="H15:H20" si="0">J15*25-D15*14-(SUM(E15:G15)*14)-2</f>
        <v>81</v>
      </c>
      <c r="I15" s="289" t="s">
        <v>59</v>
      </c>
      <c r="J15" s="291">
        <v>5</v>
      </c>
      <c r="K15" s="266"/>
      <c r="L15" s="266"/>
      <c r="M15" s="266"/>
      <c r="N15" s="266"/>
      <c r="O15" s="266"/>
      <c r="P15" s="266"/>
      <c r="Q15" s="267"/>
      <c r="R15" s="234"/>
      <c r="S15" s="234">
        <f>IF(LEFT($C15,2)="DF",(SUM(D15:G15,K15:N15)*14),"")</f>
        <v>42</v>
      </c>
      <c r="T15" s="234" t="str">
        <f>IF(LEFT($C15,2)="DS",(SUM(D15:G15,K15:N15)*14),"")</f>
        <v/>
      </c>
      <c r="U15" s="234" t="str">
        <f t="shared" ref="U15:U21" si="1">IF(LEFT($C15,2)="DC",(SUM(D15:G15,K15:N15)*14),"")</f>
        <v/>
      </c>
      <c r="V15" s="268"/>
      <c r="W15" s="234">
        <f>SUM(S15:V15)</f>
        <v>42</v>
      </c>
      <c r="Z15">
        <f>D15*14</f>
        <v>28</v>
      </c>
      <c r="AA15">
        <f>E15*14</f>
        <v>14</v>
      </c>
    </row>
    <row r="16" spans="1:58">
      <c r="A16" s="269">
        <v>2</v>
      </c>
      <c r="B16" s="270" t="s">
        <v>58</v>
      </c>
      <c r="C16" s="248" t="s">
        <v>194</v>
      </c>
      <c r="D16" s="292">
        <v>2</v>
      </c>
      <c r="E16" s="263"/>
      <c r="F16" s="263">
        <v>2</v>
      </c>
      <c r="G16" s="264"/>
      <c r="H16" s="264">
        <f t="shared" si="0"/>
        <v>92</v>
      </c>
      <c r="I16" s="263" t="s">
        <v>59</v>
      </c>
      <c r="J16" s="265">
        <v>6</v>
      </c>
      <c r="K16" s="266"/>
      <c r="L16" s="266"/>
      <c r="M16" s="266"/>
      <c r="N16" s="266"/>
      <c r="O16" s="266"/>
      <c r="P16" s="266"/>
      <c r="Q16" s="267"/>
      <c r="R16" s="234"/>
      <c r="S16" s="234">
        <f t="shared" ref="S16:S21" si="2">IF(LEFT($C16,2)="DF",(SUM(D16:G16,K16:N16)*14),"")</f>
        <v>56</v>
      </c>
      <c r="T16" s="234" t="str">
        <f t="shared" ref="T16:T26" si="3">IF(LEFT($C16,2)="DS",(SUM(D16:G16,K16:N16)*14),"")</f>
        <v/>
      </c>
      <c r="U16" s="234" t="str">
        <f t="shared" si="1"/>
        <v/>
      </c>
      <c r="V16" s="268"/>
      <c r="W16" s="234">
        <f t="shared" ref="W16:W26" si="4">SUM(S16:V16)</f>
        <v>56</v>
      </c>
      <c r="Z16">
        <f>D16*14</f>
        <v>28</v>
      </c>
      <c r="AA16">
        <f>F16*14</f>
        <v>28</v>
      </c>
    </row>
    <row r="17" spans="1:32">
      <c r="A17" s="269">
        <v>3</v>
      </c>
      <c r="B17" s="260" t="s">
        <v>60</v>
      </c>
      <c r="C17" s="248" t="s">
        <v>180</v>
      </c>
      <c r="D17" s="292">
        <v>2</v>
      </c>
      <c r="E17" s="262"/>
      <c r="F17" s="263">
        <v>2</v>
      </c>
      <c r="G17" s="264"/>
      <c r="H17" s="264">
        <f t="shared" si="0"/>
        <v>92</v>
      </c>
      <c r="I17" s="263" t="s">
        <v>59</v>
      </c>
      <c r="J17" s="265">
        <v>6</v>
      </c>
      <c r="K17" s="271"/>
      <c r="L17" s="271"/>
      <c r="M17" s="271"/>
      <c r="N17" s="271"/>
      <c r="O17" s="271"/>
      <c r="P17" s="271"/>
      <c r="Q17" s="272"/>
      <c r="R17" s="234"/>
      <c r="S17" s="234">
        <f t="shared" si="2"/>
        <v>56</v>
      </c>
      <c r="T17" s="234" t="str">
        <f t="shared" si="3"/>
        <v/>
      </c>
      <c r="U17" s="234" t="str">
        <f t="shared" si="1"/>
        <v/>
      </c>
      <c r="V17" s="268"/>
      <c r="W17" s="234">
        <f t="shared" si="4"/>
        <v>56</v>
      </c>
      <c r="Z17">
        <f>D17*14</f>
        <v>28</v>
      </c>
      <c r="AA17">
        <f>F17*14</f>
        <v>28</v>
      </c>
    </row>
    <row r="18" spans="1:32">
      <c r="A18" s="269">
        <v>4</v>
      </c>
      <c r="B18" s="273" t="s">
        <v>61</v>
      </c>
      <c r="C18" s="248" t="s">
        <v>195</v>
      </c>
      <c r="D18" s="293">
        <v>2</v>
      </c>
      <c r="E18" s="274">
        <v>2</v>
      </c>
      <c r="F18" s="274"/>
      <c r="G18" s="271"/>
      <c r="H18" s="264">
        <f t="shared" si="0"/>
        <v>67</v>
      </c>
      <c r="I18" s="274" t="s">
        <v>7</v>
      </c>
      <c r="J18" s="275">
        <v>5</v>
      </c>
      <c r="K18" s="266"/>
      <c r="L18" s="266"/>
      <c r="M18" s="266"/>
      <c r="N18" s="266"/>
      <c r="O18" s="266"/>
      <c r="P18" s="266"/>
      <c r="Q18" s="267"/>
      <c r="R18" s="234"/>
      <c r="S18" s="234" t="str">
        <f t="shared" si="2"/>
        <v/>
      </c>
      <c r="T18" s="234" t="str">
        <f t="shared" si="3"/>
        <v/>
      </c>
      <c r="U18" s="234">
        <f t="shared" si="1"/>
        <v>56</v>
      </c>
      <c r="V18" s="268"/>
      <c r="W18" s="234">
        <f t="shared" si="4"/>
        <v>56</v>
      </c>
      <c r="AE18">
        <f>D18*14</f>
        <v>28</v>
      </c>
      <c r="AF18">
        <f>E18*14</f>
        <v>28</v>
      </c>
    </row>
    <row r="19" spans="1:32">
      <c r="A19" s="269">
        <v>5</v>
      </c>
      <c r="B19" s="276" t="s">
        <v>205</v>
      </c>
      <c r="C19" s="248" t="s">
        <v>217</v>
      </c>
      <c r="D19" s="292">
        <v>2</v>
      </c>
      <c r="E19" s="263"/>
      <c r="F19" s="263">
        <v>2</v>
      </c>
      <c r="G19" s="264"/>
      <c r="H19" s="264">
        <f t="shared" si="0"/>
        <v>67</v>
      </c>
      <c r="I19" s="263" t="s">
        <v>59</v>
      </c>
      <c r="J19" s="265">
        <v>5</v>
      </c>
      <c r="K19" s="277"/>
      <c r="L19" s="277"/>
      <c r="M19" s="277"/>
      <c r="N19" s="277"/>
      <c r="O19" s="277"/>
      <c r="P19" s="277"/>
      <c r="Q19" s="278"/>
      <c r="R19" s="234"/>
      <c r="S19" s="234">
        <f t="shared" si="2"/>
        <v>56</v>
      </c>
      <c r="T19" s="234" t="str">
        <f t="shared" ref="T19:T24" si="5">IF(LEFT($C19,2)="DS",(SUM(D19:G19,K19:N19)*14),"")</f>
        <v/>
      </c>
      <c r="U19" s="234" t="str">
        <f t="shared" si="1"/>
        <v/>
      </c>
      <c r="V19" s="268"/>
      <c r="W19" s="234">
        <f>SUM(S19:V19)</f>
        <v>56</v>
      </c>
      <c r="Z19">
        <f>D19*14</f>
        <v>28</v>
      </c>
      <c r="AA19">
        <f>F19*14</f>
        <v>28</v>
      </c>
    </row>
    <row r="20" spans="1:32">
      <c r="A20" s="269">
        <v>6</v>
      </c>
      <c r="B20" s="279" t="s">
        <v>210</v>
      </c>
      <c r="C20" s="280" t="s">
        <v>392</v>
      </c>
      <c r="D20" s="294"/>
      <c r="E20" s="281">
        <v>1</v>
      </c>
      <c r="F20" s="263"/>
      <c r="G20" s="264"/>
      <c r="H20" s="264">
        <f t="shared" si="0"/>
        <v>34</v>
      </c>
      <c r="I20" s="282" t="s">
        <v>209</v>
      </c>
      <c r="J20" s="265">
        <v>2</v>
      </c>
      <c r="K20" s="277"/>
      <c r="L20" s="277"/>
      <c r="M20" s="277"/>
      <c r="N20" s="277"/>
      <c r="O20" s="277"/>
      <c r="P20" s="277"/>
      <c r="Q20" s="278"/>
      <c r="R20" s="234"/>
      <c r="S20" s="234" t="str">
        <f t="shared" si="2"/>
        <v/>
      </c>
      <c r="T20" s="234" t="str">
        <f t="shared" si="5"/>
        <v/>
      </c>
      <c r="U20" s="234">
        <f t="shared" si="1"/>
        <v>14</v>
      </c>
      <c r="V20" s="268"/>
      <c r="W20" s="234">
        <f>SUM(S20:V20)</f>
        <v>14</v>
      </c>
      <c r="AF20">
        <f>E20*14</f>
        <v>14</v>
      </c>
    </row>
    <row r="21" spans="1:32">
      <c r="A21" s="269">
        <v>7</v>
      </c>
      <c r="B21" s="254" t="s">
        <v>92</v>
      </c>
      <c r="C21" s="248" t="s">
        <v>218</v>
      </c>
      <c r="D21" s="295"/>
      <c r="E21" s="277"/>
      <c r="F21" s="257"/>
      <c r="G21" s="257"/>
      <c r="H21" s="257"/>
      <c r="I21" s="257"/>
      <c r="J21" s="278"/>
      <c r="K21" s="255">
        <v>1</v>
      </c>
      <c r="L21" s="256">
        <v>1</v>
      </c>
      <c r="M21" s="256"/>
      <c r="N21" s="257"/>
      <c r="O21" s="412">
        <f>Q21*25-K21*14-(SUM(L21:N21)*14)-2</f>
        <v>45</v>
      </c>
      <c r="P21" s="256" t="s">
        <v>7</v>
      </c>
      <c r="Q21" s="258">
        <v>3</v>
      </c>
      <c r="R21" s="234"/>
      <c r="S21" s="234" t="str">
        <f t="shared" si="2"/>
        <v/>
      </c>
      <c r="T21" s="234">
        <f t="shared" si="5"/>
        <v>28</v>
      </c>
      <c r="U21" s="234" t="str">
        <f t="shared" si="1"/>
        <v/>
      </c>
      <c r="V21" s="268"/>
      <c r="W21" s="234">
        <f>SUM(S21:V21)</f>
        <v>28</v>
      </c>
      <c r="AB21">
        <v>14</v>
      </c>
      <c r="AC21">
        <v>14</v>
      </c>
    </row>
    <row r="22" spans="1:32" s="232" customFormat="1">
      <c r="A22" s="269">
        <v>8</v>
      </c>
      <c r="B22" s="254" t="s">
        <v>81</v>
      </c>
      <c r="C22" s="248" t="s">
        <v>101</v>
      </c>
      <c r="D22" s="295"/>
      <c r="E22" s="277"/>
      <c r="F22" s="257"/>
      <c r="G22" s="257"/>
      <c r="H22" s="257"/>
      <c r="I22" s="257"/>
      <c r="J22" s="278"/>
      <c r="K22" s="255">
        <v>1</v>
      </c>
      <c r="L22" s="256"/>
      <c r="M22" s="256">
        <v>1</v>
      </c>
      <c r="N22" s="257"/>
      <c r="O22" s="412">
        <f t="shared" ref="O22:O27" si="6">Q22*25-K22*14-(SUM(L22:N22)*14)-2</f>
        <v>45</v>
      </c>
      <c r="P22" s="256" t="s">
        <v>59</v>
      </c>
      <c r="Q22" s="258">
        <v>3</v>
      </c>
      <c r="R22" s="234"/>
      <c r="S22" s="234" t="str">
        <f t="shared" ref="S22:S27" si="7">IF(LEFT($C22,2)="DF",(SUM(D22:G22,K22:N22)*12),"")</f>
        <v/>
      </c>
      <c r="T22" s="234">
        <f t="shared" si="5"/>
        <v>28</v>
      </c>
      <c r="U22" s="234" t="str">
        <f t="shared" ref="U22:U26" si="8">IF(LEFT($C22,2)="DC",(SUM(D22:G22,K22:N22)*12),"")</f>
        <v/>
      </c>
      <c r="V22" s="268"/>
      <c r="W22" s="234">
        <f t="shared" si="4"/>
        <v>28</v>
      </c>
      <c r="Y22" s="233"/>
      <c r="AB22" s="232">
        <v>14</v>
      </c>
      <c r="AC22" s="232">
        <v>14</v>
      </c>
    </row>
    <row r="23" spans="1:32">
      <c r="A23" s="269">
        <v>9</v>
      </c>
      <c r="B23" s="270" t="s">
        <v>64</v>
      </c>
      <c r="C23" s="248" t="s">
        <v>102</v>
      </c>
      <c r="D23" s="296"/>
      <c r="E23" s="266"/>
      <c r="F23" s="264"/>
      <c r="G23" s="264"/>
      <c r="H23" s="264"/>
      <c r="I23" s="264"/>
      <c r="J23" s="267"/>
      <c r="K23" s="266">
        <v>2</v>
      </c>
      <c r="L23" s="266"/>
      <c r="M23" s="264">
        <v>2</v>
      </c>
      <c r="N23" s="264"/>
      <c r="O23" s="412">
        <f t="shared" si="6"/>
        <v>42</v>
      </c>
      <c r="P23" s="264" t="s">
        <v>59</v>
      </c>
      <c r="Q23" s="267">
        <v>4</v>
      </c>
      <c r="R23" s="234"/>
      <c r="S23" s="234" t="str">
        <f t="shared" si="7"/>
        <v/>
      </c>
      <c r="T23" s="234">
        <f t="shared" si="5"/>
        <v>56</v>
      </c>
      <c r="U23" s="234" t="str">
        <f t="shared" si="8"/>
        <v/>
      </c>
      <c r="V23" s="268"/>
      <c r="W23" s="234">
        <f t="shared" si="4"/>
        <v>56</v>
      </c>
      <c r="AB23">
        <v>28</v>
      </c>
      <c r="AC23">
        <v>28</v>
      </c>
    </row>
    <row r="24" spans="1:32">
      <c r="A24" s="269">
        <v>10</v>
      </c>
      <c r="B24" s="270" t="s">
        <v>65</v>
      </c>
      <c r="C24" s="248" t="s">
        <v>230</v>
      </c>
      <c r="D24" s="296"/>
      <c r="E24" s="266"/>
      <c r="F24" s="264"/>
      <c r="G24" s="264"/>
      <c r="H24" s="264"/>
      <c r="I24" s="264"/>
      <c r="J24" s="267"/>
      <c r="K24" s="262">
        <v>1</v>
      </c>
      <c r="L24" s="263"/>
      <c r="M24" s="263">
        <v>1</v>
      </c>
      <c r="N24" s="264"/>
      <c r="O24" s="412">
        <f t="shared" si="6"/>
        <v>45</v>
      </c>
      <c r="P24" s="263" t="s">
        <v>59</v>
      </c>
      <c r="Q24" s="265">
        <v>3</v>
      </c>
      <c r="R24" s="283"/>
      <c r="S24" s="234" t="str">
        <f t="shared" si="7"/>
        <v/>
      </c>
      <c r="T24" s="234">
        <f t="shared" si="5"/>
        <v>28</v>
      </c>
      <c r="U24" s="234" t="str">
        <f t="shared" si="8"/>
        <v/>
      </c>
      <c r="V24" s="268"/>
      <c r="W24" s="234">
        <f t="shared" si="4"/>
        <v>28</v>
      </c>
      <c r="AB24">
        <v>14</v>
      </c>
      <c r="AC24">
        <v>14</v>
      </c>
    </row>
    <row r="25" spans="1:32">
      <c r="A25" s="269">
        <v>11</v>
      </c>
      <c r="B25" s="254" t="s">
        <v>66</v>
      </c>
      <c r="C25" s="248" t="s">
        <v>103</v>
      </c>
      <c r="D25" s="295"/>
      <c r="E25" s="277"/>
      <c r="F25" s="257"/>
      <c r="G25" s="257"/>
      <c r="H25" s="257"/>
      <c r="I25" s="257"/>
      <c r="J25" s="278"/>
      <c r="K25" s="255">
        <v>2</v>
      </c>
      <c r="L25" s="256"/>
      <c r="M25" s="256">
        <v>2</v>
      </c>
      <c r="N25" s="257"/>
      <c r="O25" s="412">
        <f t="shared" si="6"/>
        <v>42</v>
      </c>
      <c r="P25" s="256" t="s">
        <v>59</v>
      </c>
      <c r="Q25" s="258">
        <v>4</v>
      </c>
      <c r="R25" s="283"/>
      <c r="S25" s="234">
        <f>IF(LEFT($C25,2)="DF",(SUM(D25:G25,K25:N25)*14),"")</f>
        <v>56</v>
      </c>
      <c r="T25" s="234" t="str">
        <f t="shared" si="3"/>
        <v/>
      </c>
      <c r="U25" s="234" t="str">
        <f t="shared" si="8"/>
        <v/>
      </c>
      <c r="V25" s="268"/>
      <c r="W25" s="234">
        <f t="shared" si="4"/>
        <v>56</v>
      </c>
      <c r="Z25">
        <v>28</v>
      </c>
      <c r="AA25">
        <v>28</v>
      </c>
    </row>
    <row r="26" spans="1:32">
      <c r="A26" s="269">
        <v>12</v>
      </c>
      <c r="B26" s="270" t="s">
        <v>67</v>
      </c>
      <c r="C26" s="248" t="s">
        <v>231</v>
      </c>
      <c r="D26" s="296"/>
      <c r="E26" s="266"/>
      <c r="F26" s="264"/>
      <c r="G26" s="264"/>
      <c r="H26" s="264"/>
      <c r="I26" s="264"/>
      <c r="J26" s="267"/>
      <c r="K26" s="262">
        <v>2</v>
      </c>
      <c r="L26" s="263"/>
      <c r="M26" s="263">
        <v>1</v>
      </c>
      <c r="N26" s="264"/>
      <c r="O26" s="412">
        <f t="shared" si="6"/>
        <v>56</v>
      </c>
      <c r="P26" s="263" t="s">
        <v>59</v>
      </c>
      <c r="Q26" s="265">
        <v>4</v>
      </c>
      <c r="R26" s="234"/>
      <c r="S26" s="234">
        <f>IF(LEFT($C26,2)="DF",(SUM(D26:G26,K26:N26)*14),"")</f>
        <v>42</v>
      </c>
      <c r="T26" s="234" t="str">
        <f t="shared" si="3"/>
        <v/>
      </c>
      <c r="U26" s="234" t="str">
        <f t="shared" si="8"/>
        <v/>
      </c>
      <c r="V26" s="268"/>
      <c r="W26" s="234">
        <f t="shared" si="4"/>
        <v>42</v>
      </c>
      <c r="Z26">
        <v>28</v>
      </c>
      <c r="AA26">
        <v>14</v>
      </c>
    </row>
    <row r="27" spans="1:32">
      <c r="A27" s="269">
        <v>13</v>
      </c>
      <c r="B27" s="284" t="s">
        <v>210</v>
      </c>
      <c r="C27" s="280" t="s">
        <v>262</v>
      </c>
      <c r="D27" s="285"/>
      <c r="E27" s="282"/>
      <c r="F27" s="282"/>
      <c r="G27" s="282"/>
      <c r="H27" s="282"/>
      <c r="I27" s="282"/>
      <c r="J27" s="286"/>
      <c r="K27" s="282"/>
      <c r="L27" s="282">
        <v>1</v>
      </c>
      <c r="M27" s="282"/>
      <c r="N27" s="282"/>
      <c r="O27" s="412">
        <f t="shared" si="6"/>
        <v>34</v>
      </c>
      <c r="P27" s="282" t="s">
        <v>209</v>
      </c>
      <c r="Q27" s="286">
        <v>2</v>
      </c>
      <c r="R27" s="234"/>
      <c r="S27" s="234" t="str">
        <f t="shared" si="7"/>
        <v/>
      </c>
      <c r="T27" s="234" t="str">
        <f>IF(LEFT($C27,2)="DS",(SUM(D27:G27,K27:N27)*14),"")</f>
        <v/>
      </c>
      <c r="U27" s="234">
        <f>IF(LEFT($C27,2)="DC",(SUM(D27:G27,K27:N27)*14),"")</f>
        <v>14</v>
      </c>
      <c r="V27" s="268"/>
      <c r="W27" s="234">
        <f>SUM(S27:V27)</f>
        <v>14</v>
      </c>
      <c r="AF27">
        <v>14</v>
      </c>
    </row>
    <row r="28" spans="1:32" ht="13.8" thickBot="1">
      <c r="A28" s="269">
        <v>14</v>
      </c>
      <c r="B28" s="284" t="s">
        <v>202</v>
      </c>
      <c r="C28" s="287" t="s">
        <v>263</v>
      </c>
      <c r="D28" s="297"/>
      <c r="E28" s="298"/>
      <c r="F28" s="298"/>
      <c r="G28" s="298"/>
      <c r="H28" s="298"/>
      <c r="I28" s="298"/>
      <c r="J28" s="299"/>
      <c r="K28" s="480" t="s">
        <v>216</v>
      </c>
      <c r="L28" s="480"/>
      <c r="M28" s="480"/>
      <c r="N28" s="480"/>
      <c r="O28" s="481"/>
      <c r="P28" s="282" t="s">
        <v>7</v>
      </c>
      <c r="Q28" s="286">
        <v>3</v>
      </c>
      <c r="R28" s="234"/>
      <c r="S28" s="234" t="str">
        <f>IF(LEFT($C28,2)="DF",(SUM(D28:G28,K28:N28)*14),"")</f>
        <v/>
      </c>
      <c r="T28" s="234">
        <v>44</v>
      </c>
      <c r="U28" s="234" t="str">
        <f>IF(LEFT($C28,2)="DC",(SUM(D28:G28,K28:N28)*14),"")</f>
        <v/>
      </c>
      <c r="V28" s="268"/>
      <c r="W28" s="234">
        <v>44</v>
      </c>
      <c r="AC28">
        <v>44</v>
      </c>
    </row>
    <row r="29" spans="1:32">
      <c r="A29" s="485" t="s">
        <v>19</v>
      </c>
      <c r="B29" s="486"/>
      <c r="C29" s="486"/>
      <c r="D29" s="288">
        <f>SUM(D15:D28)</f>
        <v>10</v>
      </c>
      <c r="E29" s="324">
        <f>SUM(E15:E28)</f>
        <v>4</v>
      </c>
      <c r="F29" s="289">
        <f>SUM(F15:F28)</f>
        <v>6</v>
      </c>
      <c r="G29" s="325"/>
      <c r="H29" s="476">
        <f>SUM(H15:H28)</f>
        <v>433</v>
      </c>
      <c r="I29" s="469" t="s">
        <v>68</v>
      </c>
      <c r="J29" s="493">
        <f>SUM(J15:J28)-J20</f>
        <v>27</v>
      </c>
      <c r="K29" s="288">
        <f>SUM(K15:K28)</f>
        <v>9</v>
      </c>
      <c r="L29" s="324">
        <f>SUM(L15:L28)</f>
        <v>2</v>
      </c>
      <c r="M29" s="289">
        <f>SUM(M15:M28)</f>
        <v>7</v>
      </c>
      <c r="N29" s="325"/>
      <c r="O29" s="463">
        <f>SUM(O15:O28)</f>
        <v>309</v>
      </c>
      <c r="P29" s="469" t="s">
        <v>196</v>
      </c>
      <c r="Q29" s="493">
        <f>SUM(Q15:Q26)+Q28</f>
        <v>24</v>
      </c>
      <c r="T29" s="46"/>
      <c r="U29" s="2"/>
      <c r="V29" s="2"/>
    </row>
    <row r="30" spans="1:32" ht="13.8" thickBot="1">
      <c r="A30" s="487"/>
      <c r="B30" s="488"/>
      <c r="C30" s="488"/>
      <c r="D30" s="491">
        <f>SUM(D29:G29)</f>
        <v>20</v>
      </c>
      <c r="E30" s="467"/>
      <c r="F30" s="467"/>
      <c r="G30" s="468"/>
      <c r="H30" s="477"/>
      <c r="I30" s="441"/>
      <c r="J30" s="494"/>
      <c r="K30" s="491">
        <f>SUM(K29:N29)</f>
        <v>18</v>
      </c>
      <c r="L30" s="467"/>
      <c r="M30" s="467"/>
      <c r="N30" s="468"/>
      <c r="O30" s="464"/>
      <c r="P30" s="441"/>
      <c r="Q30" s="494"/>
    </row>
    <row r="31" spans="1:32" ht="13.8" thickBot="1">
      <c r="A31" s="326"/>
      <c r="B31" s="326"/>
      <c r="C31" s="326"/>
      <c r="D31" s="327"/>
      <c r="E31" s="327"/>
      <c r="F31" s="327"/>
      <c r="G31" s="327"/>
      <c r="H31" s="327"/>
      <c r="I31" s="328"/>
      <c r="J31" s="327"/>
      <c r="K31" s="327"/>
      <c r="L31" s="327"/>
      <c r="M31" s="327"/>
      <c r="N31" s="327"/>
      <c r="O31" s="327"/>
      <c r="P31" s="328"/>
      <c r="Q31" s="327"/>
    </row>
    <row r="32" spans="1:32">
      <c r="A32" s="489" t="s">
        <v>11</v>
      </c>
      <c r="B32" s="469" t="s">
        <v>70</v>
      </c>
      <c r="C32" s="490" t="s">
        <v>55</v>
      </c>
      <c r="D32" s="460" t="s">
        <v>56</v>
      </c>
      <c r="E32" s="461"/>
      <c r="F32" s="461"/>
      <c r="G32" s="461"/>
      <c r="H32" s="461"/>
      <c r="I32" s="461"/>
      <c r="J32" s="462"/>
      <c r="K32" s="460" t="s">
        <v>57</v>
      </c>
      <c r="L32" s="461"/>
      <c r="M32" s="461"/>
      <c r="N32" s="461"/>
      <c r="O32" s="461"/>
      <c r="P32" s="461"/>
      <c r="Q32" s="462"/>
    </row>
    <row r="33" spans="1:32">
      <c r="A33" s="445"/>
      <c r="B33" s="440"/>
      <c r="C33" s="443"/>
      <c r="D33" s="478" t="s">
        <v>7</v>
      </c>
      <c r="E33" s="442" t="s">
        <v>8</v>
      </c>
      <c r="F33" s="442" t="s">
        <v>9</v>
      </c>
      <c r="G33" s="442" t="s">
        <v>10</v>
      </c>
      <c r="H33" s="442" t="s">
        <v>28</v>
      </c>
      <c r="I33" s="442" t="s">
        <v>12</v>
      </c>
      <c r="J33" s="479" t="s">
        <v>13</v>
      </c>
      <c r="K33" s="478" t="s">
        <v>7</v>
      </c>
      <c r="L33" s="442" t="s">
        <v>8</v>
      </c>
      <c r="M33" s="442" t="s">
        <v>9</v>
      </c>
      <c r="N33" s="442" t="s">
        <v>10</v>
      </c>
      <c r="O33" s="442" t="s">
        <v>28</v>
      </c>
      <c r="P33" s="442" t="s">
        <v>12</v>
      </c>
      <c r="Q33" s="479" t="s">
        <v>13</v>
      </c>
    </row>
    <row r="34" spans="1:32" ht="10.8" customHeight="1" thickBot="1">
      <c r="A34" s="446"/>
      <c r="B34" s="441"/>
      <c r="C34" s="444"/>
      <c r="D34" s="446"/>
      <c r="E34" s="441"/>
      <c r="F34" s="441"/>
      <c r="G34" s="441"/>
      <c r="H34" s="441"/>
      <c r="I34" s="441"/>
      <c r="J34" s="444"/>
      <c r="K34" s="446"/>
      <c r="L34" s="441"/>
      <c r="M34" s="441"/>
      <c r="N34" s="441"/>
      <c r="O34" s="441"/>
      <c r="P34" s="441"/>
      <c r="Q34" s="444"/>
      <c r="S34" s="153" t="s">
        <v>165</v>
      </c>
      <c r="T34" s="34" t="s">
        <v>166</v>
      </c>
      <c r="U34" s="34" t="s">
        <v>167</v>
      </c>
      <c r="V34" s="34"/>
      <c r="W34" s="34" t="s">
        <v>168</v>
      </c>
      <c r="X34" s="34" t="s">
        <v>169</v>
      </c>
      <c r="Z34" s="312" t="s">
        <v>7</v>
      </c>
      <c r="AA34" s="145" t="s">
        <v>249</v>
      </c>
      <c r="AB34" s="312" t="s">
        <v>7</v>
      </c>
      <c r="AC34" s="145" t="s">
        <v>249</v>
      </c>
      <c r="AD34" s="37"/>
      <c r="AE34" s="312" t="s">
        <v>7</v>
      </c>
      <c r="AF34" s="145" t="s">
        <v>249</v>
      </c>
    </row>
    <row r="35" spans="1:32">
      <c r="A35" s="331">
        <v>15</v>
      </c>
      <c r="B35" s="332" t="s">
        <v>258</v>
      </c>
      <c r="C35" s="333" t="s">
        <v>243</v>
      </c>
      <c r="D35" s="472"/>
      <c r="E35" s="465">
        <v>2</v>
      </c>
      <c r="F35" s="465"/>
      <c r="G35" s="465"/>
      <c r="H35" s="476">
        <f>J35*25-D35*14-(SUM(E35:G35)*14)-2</f>
        <v>45</v>
      </c>
      <c r="I35" s="465" t="s">
        <v>7</v>
      </c>
      <c r="J35" s="470">
        <v>3</v>
      </c>
      <c r="K35" s="323"/>
      <c r="L35" s="329"/>
      <c r="M35" s="329"/>
      <c r="N35" s="329"/>
      <c r="O35" s="329"/>
      <c r="P35" s="329"/>
      <c r="Q35" s="330"/>
      <c r="S35" s="153"/>
      <c r="T35" s="34"/>
      <c r="U35">
        <f>IF(LEFT($C35,2)="DC",(SUM(D35:G35,K35:N35)*14),"")</f>
        <v>28</v>
      </c>
      <c r="V35" s="2"/>
      <c r="X35" s="33">
        <f>SUM(S35:U35)</f>
        <v>28</v>
      </c>
      <c r="AF35">
        <v>28</v>
      </c>
    </row>
    <row r="36" spans="1:32" ht="13.8" thickBot="1">
      <c r="A36" s="334">
        <v>16</v>
      </c>
      <c r="B36" s="335" t="s">
        <v>260</v>
      </c>
      <c r="C36" s="336" t="s">
        <v>244</v>
      </c>
      <c r="D36" s="473"/>
      <c r="E36" s="466"/>
      <c r="F36" s="466"/>
      <c r="G36" s="466"/>
      <c r="H36" s="477"/>
      <c r="I36" s="466"/>
      <c r="J36" s="471"/>
      <c r="K36" s="323"/>
      <c r="L36" s="329"/>
      <c r="M36" s="329"/>
      <c r="N36" s="329"/>
      <c r="O36" s="329"/>
      <c r="P36" s="329"/>
      <c r="Q36" s="330"/>
      <c r="S36" s="153"/>
      <c r="T36" s="34"/>
      <c r="V36" s="2"/>
      <c r="X36" s="33"/>
    </row>
    <row r="37" spans="1:32">
      <c r="A37" s="337">
        <v>17</v>
      </c>
      <c r="B37" s="332" t="s">
        <v>261</v>
      </c>
      <c r="C37" s="333" t="s">
        <v>395</v>
      </c>
      <c r="D37" s="337"/>
      <c r="E37" s="338"/>
      <c r="F37" s="338"/>
      <c r="G37" s="338"/>
      <c r="H37" s="339"/>
      <c r="I37" s="338"/>
      <c r="J37" s="340"/>
      <c r="K37" s="472"/>
      <c r="L37" s="465">
        <v>2</v>
      </c>
      <c r="M37" s="465"/>
      <c r="N37" s="465"/>
      <c r="O37" s="463">
        <f>Q37*25-K37*14-(SUM(L37:N37)*14)-2</f>
        <v>45</v>
      </c>
      <c r="P37" s="465" t="s">
        <v>7</v>
      </c>
      <c r="Q37" s="470">
        <v>3</v>
      </c>
      <c r="S37" s="153"/>
      <c r="T37" t="str">
        <f>IF(LEFT($C37,2)="DS",(SUM(D37:G37,K37:N37)*14),"")</f>
        <v/>
      </c>
      <c r="U37">
        <f>IF(LEFT($C37,2)="DC",(SUM(D37:G37,K37:N37)*28),"")</f>
        <v>56</v>
      </c>
      <c r="V37" s="2"/>
      <c r="X37" s="33">
        <f>SUM(S37:U37)</f>
        <v>56</v>
      </c>
      <c r="AF37">
        <v>28</v>
      </c>
    </row>
    <row r="38" spans="1:32" ht="13.8" thickBot="1">
      <c r="A38" s="337">
        <v>18</v>
      </c>
      <c r="B38" s="335" t="s">
        <v>259</v>
      </c>
      <c r="C38" s="336" t="s">
        <v>396</v>
      </c>
      <c r="D38" s="337"/>
      <c r="E38" s="338"/>
      <c r="F38" s="338"/>
      <c r="G38" s="338"/>
      <c r="H38" s="339"/>
      <c r="I38" s="338"/>
      <c r="J38" s="340"/>
      <c r="K38" s="473"/>
      <c r="L38" s="466"/>
      <c r="M38" s="466"/>
      <c r="N38" s="466"/>
      <c r="O38" s="464"/>
      <c r="P38" s="466"/>
      <c r="Q38" s="471"/>
      <c r="S38" s="153"/>
      <c r="V38" s="2"/>
      <c r="X38" s="33"/>
    </row>
    <row r="39" spans="1:32" ht="13.8" customHeight="1">
      <c r="A39" s="341">
        <v>19</v>
      </c>
      <c r="B39" s="413" t="s">
        <v>326</v>
      </c>
      <c r="C39" s="414" t="s">
        <v>264</v>
      </c>
      <c r="D39" s="496"/>
      <c r="E39" s="474"/>
      <c r="F39" s="474"/>
      <c r="G39" s="474"/>
      <c r="H39" s="474"/>
      <c r="I39" s="474"/>
      <c r="J39" s="503"/>
      <c r="K39" s="496">
        <v>1</v>
      </c>
      <c r="L39" s="474">
        <v>1</v>
      </c>
      <c r="M39" s="469"/>
      <c r="N39" s="469"/>
      <c r="O39" s="463">
        <f>Q39*25-K39*14-(SUM(L39:N39)*14)-2</f>
        <v>45</v>
      </c>
      <c r="P39" s="469" t="s">
        <v>7</v>
      </c>
      <c r="Q39" s="490">
        <v>3</v>
      </c>
      <c r="S39" t="str">
        <f>IF(LEFT($C39,2)="DF",(SUM(D39:G39,K39:N39)*14),"")</f>
        <v/>
      </c>
      <c r="T39" t="str">
        <f>IF(LEFT($C39,2)="DS",(SUM(D39:G39,K39:N39)*14),"")</f>
        <v/>
      </c>
      <c r="U39">
        <f>IF(LEFT($C39,2)="DC",(SUM(D39:G39,K39:N39)*28),"")</f>
        <v>56</v>
      </c>
      <c r="V39" s="2"/>
      <c r="X39" s="33">
        <f>SUM(S39:U39)</f>
        <v>56</v>
      </c>
      <c r="AE39">
        <v>14</v>
      </c>
      <c r="AF39">
        <v>14</v>
      </c>
    </row>
    <row r="40" spans="1:32" ht="13.8" thickBot="1">
      <c r="A40" s="297">
        <v>20</v>
      </c>
      <c r="B40" s="415" t="s">
        <v>327</v>
      </c>
      <c r="C40" s="416" t="s">
        <v>265</v>
      </c>
      <c r="D40" s="497"/>
      <c r="E40" s="475"/>
      <c r="F40" s="475"/>
      <c r="G40" s="475"/>
      <c r="H40" s="475"/>
      <c r="I40" s="475"/>
      <c r="J40" s="504"/>
      <c r="K40" s="508"/>
      <c r="L40" s="505"/>
      <c r="M40" s="441"/>
      <c r="N40" s="441"/>
      <c r="O40" s="464"/>
      <c r="P40" s="441"/>
      <c r="Q40" s="444"/>
      <c r="S40" t="str">
        <f>IF(LEFT($C40,2)="DF",(SUM(K40:N40)*14),"")</f>
        <v/>
      </c>
      <c r="T40" t="str">
        <f>IF(LEFT($C40,2)="DS",(SUM(K40:N40)*14),"")</f>
        <v/>
      </c>
      <c r="V40" s="33"/>
    </row>
    <row r="41" spans="1:32">
      <c r="A41" s="485" t="s">
        <v>20</v>
      </c>
      <c r="B41" s="486"/>
      <c r="C41" s="486"/>
      <c r="D41" s="288"/>
      <c r="E41" s="289">
        <f>SUM(E35:E40)</f>
        <v>2</v>
      </c>
      <c r="F41" s="289"/>
      <c r="G41" s="289"/>
      <c r="H41" s="501">
        <f>SUM(H35:H39)</f>
        <v>45</v>
      </c>
      <c r="I41" s="476" t="s">
        <v>71</v>
      </c>
      <c r="J41" s="493">
        <f>SUM(J35:J40)</f>
        <v>3</v>
      </c>
      <c r="K41" s="274">
        <f>SUM(K37:K40)</f>
        <v>1</v>
      </c>
      <c r="L41" s="342">
        <f>SUM(L37:L40)</f>
        <v>3</v>
      </c>
      <c r="M41" s="342"/>
      <c r="N41" s="342"/>
      <c r="O41" s="495">
        <f>SUM(O39)</f>
        <v>45</v>
      </c>
      <c r="P41" s="507" t="s">
        <v>95</v>
      </c>
      <c r="Q41" s="500">
        <f>SUM(Q37:Q40)</f>
        <v>6</v>
      </c>
    </row>
    <row r="42" spans="1:32" ht="13.8" thickBot="1">
      <c r="A42" s="487"/>
      <c r="B42" s="488"/>
      <c r="C42" s="488"/>
      <c r="D42" s="491">
        <f>SUM(D41:G41)</f>
        <v>2</v>
      </c>
      <c r="E42" s="467"/>
      <c r="F42" s="467"/>
      <c r="G42" s="468"/>
      <c r="H42" s="477"/>
      <c r="I42" s="477"/>
      <c r="J42" s="494"/>
      <c r="K42" s="467">
        <f>SUM(K41:N41)</f>
        <v>4</v>
      </c>
      <c r="L42" s="467"/>
      <c r="M42" s="467"/>
      <c r="N42" s="468"/>
      <c r="O42" s="464"/>
      <c r="P42" s="477"/>
      <c r="Q42" s="494"/>
      <c r="S42" s="153" t="s">
        <v>165</v>
      </c>
      <c r="T42" s="34" t="s">
        <v>166</v>
      </c>
      <c r="U42" s="34" t="s">
        <v>167</v>
      </c>
      <c r="V42" s="34"/>
      <c r="W42" s="34" t="s">
        <v>168</v>
      </c>
      <c r="X42" s="34" t="s">
        <v>169</v>
      </c>
      <c r="Y42" s="37"/>
      <c r="Z42" s="68"/>
      <c r="AA42" s="68"/>
      <c r="AB42" s="68"/>
      <c r="AC42" s="68"/>
      <c r="AD42" s="68"/>
    </row>
    <row r="43" spans="1:32" ht="13.8" thickBot="1">
      <c r="A43" s="343"/>
      <c r="B43" s="343"/>
      <c r="C43" s="344"/>
      <c r="D43" s="343"/>
      <c r="E43" s="343"/>
      <c r="F43" s="343"/>
      <c r="G43" s="343"/>
      <c r="H43" s="343"/>
      <c r="I43" s="343"/>
      <c r="J43" s="343"/>
      <c r="K43" s="343"/>
      <c r="L43" s="343"/>
      <c r="M43" s="344"/>
      <c r="N43" s="344"/>
      <c r="O43" s="343"/>
      <c r="P43" s="343"/>
      <c r="Q43" s="343"/>
      <c r="S43" s="15">
        <f>SUM(S15:S42)</f>
        <v>308</v>
      </c>
      <c r="T43" s="15">
        <f>SUM(T15:T42)</f>
        <v>184</v>
      </c>
      <c r="U43" s="15">
        <f>SUM(U15:U42)</f>
        <v>224</v>
      </c>
      <c r="V43" s="15"/>
      <c r="W43" s="15">
        <f>SUM(W15:W42)</f>
        <v>576</v>
      </c>
      <c r="X43" s="15">
        <f>SUM(X15:X42)</f>
        <v>140</v>
      </c>
      <c r="Z43" s="15">
        <f>SUM(Z15:Z42)</f>
        <v>168</v>
      </c>
      <c r="AA43" s="15">
        <f t="shared" ref="AA43:AF43" si="9">SUM(AA15:AA42)</f>
        <v>140</v>
      </c>
      <c r="AB43" s="15">
        <f t="shared" si="9"/>
        <v>70</v>
      </c>
      <c r="AC43" s="15">
        <f t="shared" si="9"/>
        <v>114</v>
      </c>
      <c r="AD43" s="15">
        <f t="shared" si="9"/>
        <v>0</v>
      </c>
      <c r="AE43" s="15">
        <f t="shared" si="9"/>
        <v>42</v>
      </c>
      <c r="AF43" s="15">
        <f t="shared" si="9"/>
        <v>126</v>
      </c>
    </row>
    <row r="44" spans="1:32" ht="12.75" customHeight="1">
      <c r="A44" s="345"/>
      <c r="B44" s="346" t="s">
        <v>21</v>
      </c>
      <c r="C44" s="347"/>
      <c r="D44" s="348">
        <f>D29+D41</f>
        <v>10</v>
      </c>
      <c r="E44" s="289">
        <f>E29+E41</f>
        <v>6</v>
      </c>
      <c r="F44" s="289">
        <f>F29+F41</f>
        <v>6</v>
      </c>
      <c r="G44" s="325"/>
      <c r="H44" s="476">
        <f>H29+H41</f>
        <v>478</v>
      </c>
      <c r="I44" s="469" t="s">
        <v>83</v>
      </c>
      <c r="J44" s="493">
        <f t="shared" ref="J44:L44" si="10">J29+J41</f>
        <v>30</v>
      </c>
      <c r="K44" s="348">
        <f t="shared" si="10"/>
        <v>10</v>
      </c>
      <c r="L44" s="289">
        <f t="shared" si="10"/>
        <v>5</v>
      </c>
      <c r="M44" s="289">
        <f>M29+M41</f>
        <v>7</v>
      </c>
      <c r="N44" s="325"/>
      <c r="O44" s="463">
        <f>O29+O41</f>
        <v>354</v>
      </c>
      <c r="P44" s="469" t="s">
        <v>245</v>
      </c>
      <c r="Q44" s="493">
        <f>Q29+Q41</f>
        <v>30</v>
      </c>
    </row>
    <row r="45" spans="1:32" ht="12.75" customHeight="1" thickBot="1">
      <c r="A45" s="345"/>
      <c r="B45" s="345"/>
      <c r="C45" s="347"/>
      <c r="D45" s="491">
        <f>SUM(D44:G44)</f>
        <v>22</v>
      </c>
      <c r="E45" s="467"/>
      <c r="F45" s="467"/>
      <c r="G45" s="468"/>
      <c r="H45" s="477"/>
      <c r="I45" s="441"/>
      <c r="J45" s="494"/>
      <c r="K45" s="491">
        <f>SUM(K44:N44)</f>
        <v>22</v>
      </c>
      <c r="L45" s="467"/>
      <c r="M45" s="467"/>
      <c r="N45" s="468"/>
      <c r="O45" s="464"/>
      <c r="P45" s="441"/>
      <c r="Q45" s="494"/>
      <c r="S45">
        <f>SUM(S43:U43)</f>
        <v>716</v>
      </c>
    </row>
    <row r="46" spans="1:32" ht="13.8" thickBot="1">
      <c r="A46" s="345"/>
      <c r="B46" s="345"/>
      <c r="C46" s="345"/>
      <c r="D46" s="327"/>
      <c r="E46" s="327"/>
      <c r="F46" s="327"/>
      <c r="G46" s="327"/>
      <c r="H46" s="326"/>
      <c r="I46" s="349"/>
      <c r="J46" s="327"/>
      <c r="K46" s="327"/>
      <c r="L46" s="327"/>
      <c r="M46" s="327"/>
      <c r="N46" s="327"/>
      <c r="O46" s="326"/>
      <c r="P46" s="349"/>
      <c r="Q46" s="327"/>
    </row>
    <row r="47" spans="1:32" ht="12.75" customHeight="1">
      <c r="A47" s="457" t="s">
        <v>11</v>
      </c>
      <c r="B47" s="457" t="s">
        <v>252</v>
      </c>
      <c r="C47" s="457" t="s">
        <v>253</v>
      </c>
      <c r="D47" s="460" t="s">
        <v>254</v>
      </c>
      <c r="E47" s="461"/>
      <c r="F47" s="461"/>
      <c r="G47" s="461"/>
      <c r="H47" s="461"/>
      <c r="I47" s="461"/>
      <c r="J47" s="462"/>
      <c r="K47" s="460" t="s">
        <v>255</v>
      </c>
      <c r="L47" s="461"/>
      <c r="M47" s="461"/>
      <c r="N47" s="461"/>
      <c r="O47" s="461"/>
      <c r="P47" s="461"/>
      <c r="Q47" s="462"/>
    </row>
    <row r="48" spans="1:32" ht="12.75" customHeight="1">
      <c r="A48" s="458"/>
      <c r="B48" s="458"/>
      <c r="C48" s="458"/>
      <c r="D48" s="445" t="s">
        <v>7</v>
      </c>
      <c r="E48" s="442" t="s">
        <v>8</v>
      </c>
      <c r="F48" s="440" t="s">
        <v>9</v>
      </c>
      <c r="G48" s="440" t="s">
        <v>10</v>
      </c>
      <c r="H48" s="440" t="s">
        <v>28</v>
      </c>
      <c r="I48" s="442" t="s">
        <v>12</v>
      </c>
      <c r="J48" s="443" t="s">
        <v>13</v>
      </c>
      <c r="K48" s="445" t="s">
        <v>7</v>
      </c>
      <c r="L48" s="440" t="s">
        <v>8</v>
      </c>
      <c r="M48" s="442" t="s">
        <v>9</v>
      </c>
      <c r="N48" s="440" t="s">
        <v>10</v>
      </c>
      <c r="O48" s="440" t="s">
        <v>28</v>
      </c>
      <c r="P48" s="442" t="s">
        <v>12</v>
      </c>
      <c r="Q48" s="443" t="s">
        <v>13</v>
      </c>
    </row>
    <row r="49" spans="1:31" ht="12.75" customHeight="1" thickBot="1">
      <c r="A49" s="459"/>
      <c r="B49" s="459"/>
      <c r="C49" s="459"/>
      <c r="D49" s="446"/>
      <c r="E49" s="441"/>
      <c r="F49" s="441"/>
      <c r="G49" s="441"/>
      <c r="H49" s="441"/>
      <c r="I49" s="441"/>
      <c r="J49" s="444"/>
      <c r="K49" s="446"/>
      <c r="L49" s="441"/>
      <c r="M49" s="441"/>
      <c r="N49" s="441"/>
      <c r="O49" s="441"/>
      <c r="P49" s="441"/>
      <c r="Q49" s="444"/>
    </row>
    <row r="50" spans="1:31" ht="12.75" customHeight="1">
      <c r="A50" s="350">
        <v>21</v>
      </c>
      <c r="B50" s="351" t="s">
        <v>256</v>
      </c>
      <c r="C50" s="384" t="s">
        <v>300</v>
      </c>
      <c r="D50" s="352">
        <v>2</v>
      </c>
      <c r="E50" s="271">
        <v>2</v>
      </c>
      <c r="F50" s="353"/>
      <c r="G50" s="353"/>
      <c r="H50" s="264">
        <f>J50*25-D50*14-(SUM(E50:G50)*14)-2</f>
        <v>67</v>
      </c>
      <c r="I50" s="353" t="s">
        <v>59</v>
      </c>
      <c r="J50" s="272">
        <v>5</v>
      </c>
      <c r="K50" s="285"/>
      <c r="L50" s="354"/>
      <c r="M50" s="354"/>
      <c r="N50" s="354"/>
      <c r="O50" s="354"/>
      <c r="P50" s="354"/>
      <c r="Q50" s="355"/>
      <c r="S50">
        <f>D50*14+E50*14</f>
        <v>56</v>
      </c>
    </row>
    <row r="51" spans="1:31" ht="12.75" customHeight="1" thickBot="1">
      <c r="A51" s="287">
        <v>22</v>
      </c>
      <c r="B51" s="356" t="s">
        <v>257</v>
      </c>
      <c r="C51" s="385" t="s">
        <v>301</v>
      </c>
      <c r="D51" s="357"/>
      <c r="E51" s="358"/>
      <c r="F51" s="358"/>
      <c r="G51" s="358"/>
      <c r="H51" s="358"/>
      <c r="I51" s="358"/>
      <c r="J51" s="359"/>
      <c r="K51" s="360">
        <v>2</v>
      </c>
      <c r="L51" s="361">
        <v>2</v>
      </c>
      <c r="M51" s="361"/>
      <c r="N51" s="361"/>
      <c r="O51" s="412">
        <f>Q51*25-K51*14-(SUM(L51:N51)*14)-2</f>
        <v>67</v>
      </c>
      <c r="P51" s="361" t="s">
        <v>59</v>
      </c>
      <c r="Q51" s="362">
        <v>5</v>
      </c>
      <c r="S51">
        <f>K51*14+L52*14</f>
        <v>56</v>
      </c>
    </row>
    <row r="52" spans="1:31" s="319" customFormat="1">
      <c r="A52" s="447" t="s">
        <v>266</v>
      </c>
      <c r="B52" s="448"/>
      <c r="C52" s="448"/>
      <c r="D52" s="363">
        <f>SUM(D50:D51)</f>
        <v>2</v>
      </c>
      <c r="E52" s="364">
        <f>SUM(E50:E51)</f>
        <v>2</v>
      </c>
      <c r="F52" s="364"/>
      <c r="G52" s="364"/>
      <c r="H52" s="451">
        <v>67</v>
      </c>
      <c r="I52" s="453" t="s">
        <v>267</v>
      </c>
      <c r="J52" s="435">
        <f>SUM(J50:J51)</f>
        <v>5</v>
      </c>
      <c r="K52" s="363">
        <f>SUM(K50:K51)</f>
        <v>2</v>
      </c>
      <c r="L52" s="364">
        <f>SUM(L50:L51)</f>
        <v>2</v>
      </c>
      <c r="M52" s="364"/>
      <c r="N52" s="364"/>
      <c r="O52" s="455">
        <v>67</v>
      </c>
      <c r="P52" s="453" t="s">
        <v>267</v>
      </c>
      <c r="Q52" s="435">
        <f>SUM(Q50:Q51)</f>
        <v>5</v>
      </c>
      <c r="R52" s="320"/>
      <c r="S52" s="320"/>
      <c r="T52" s="320"/>
      <c r="U52" s="320"/>
      <c r="V52" s="320"/>
      <c r="W52" s="320"/>
      <c r="X52" s="320"/>
      <c r="Y52" s="320"/>
      <c r="Z52" s="320"/>
    </row>
    <row r="53" spans="1:31" s="319" customFormat="1" ht="13.8" thickBot="1">
      <c r="A53" s="449"/>
      <c r="B53" s="450"/>
      <c r="C53" s="450"/>
      <c r="D53" s="437">
        <f>SUM(D52:G52)</f>
        <v>4</v>
      </c>
      <c r="E53" s="438"/>
      <c r="F53" s="438"/>
      <c r="G53" s="439"/>
      <c r="H53" s="452"/>
      <c r="I53" s="454"/>
      <c r="J53" s="436"/>
      <c r="K53" s="437">
        <f>SUM(K52:N52)</f>
        <v>4</v>
      </c>
      <c r="L53" s="438"/>
      <c r="M53" s="438"/>
      <c r="N53" s="439"/>
      <c r="O53" s="456"/>
      <c r="P53" s="454"/>
      <c r="Q53" s="436"/>
      <c r="R53" s="320"/>
      <c r="S53" s="321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</row>
    <row r="54" spans="1:31" ht="12.75" customHeight="1">
      <c r="A54" s="71"/>
      <c r="B54" s="71"/>
      <c r="C54" s="71"/>
      <c r="D54" s="63"/>
      <c r="E54" s="63"/>
      <c r="F54" s="63"/>
      <c r="G54" s="63"/>
      <c r="H54" s="62"/>
      <c r="I54" s="82"/>
      <c r="J54" s="63"/>
      <c r="K54" s="63"/>
      <c r="L54" s="63"/>
      <c r="M54" s="63"/>
      <c r="N54" s="63"/>
      <c r="O54" s="62"/>
      <c r="P54" s="82"/>
      <c r="Q54" s="63"/>
    </row>
    <row r="55" spans="1:31" ht="12.75" customHeight="1">
      <c r="A55" s="71"/>
      <c r="B55" s="499" t="s">
        <v>185</v>
      </c>
      <c r="C55" s="499"/>
      <c r="D55" s="499"/>
      <c r="E55" s="499"/>
      <c r="F55" s="499"/>
      <c r="G55" s="499"/>
      <c r="H55" s="499"/>
      <c r="I55" s="499"/>
      <c r="J55" s="499"/>
      <c r="K55" s="499"/>
      <c r="L55" s="499"/>
      <c r="M55" s="499"/>
      <c r="N55" s="499"/>
      <c r="O55" s="499"/>
      <c r="P55" s="499"/>
      <c r="Q55" s="499"/>
    </row>
    <row r="56" spans="1:31" ht="24" customHeight="1">
      <c r="A56" s="34"/>
      <c r="B56" s="502" t="s">
        <v>236</v>
      </c>
      <c r="C56" s="502"/>
      <c r="D56" s="502"/>
      <c r="E56" s="502"/>
      <c r="F56" s="502"/>
      <c r="G56" s="502"/>
      <c r="H56" s="502"/>
      <c r="I56" s="502"/>
      <c r="J56" s="502"/>
      <c r="K56" s="502"/>
      <c r="L56" s="502"/>
      <c r="M56" s="502"/>
      <c r="N56" s="502"/>
      <c r="O56" s="502"/>
      <c r="P56" s="502"/>
      <c r="Q56" s="502"/>
    </row>
    <row r="57" spans="1:31">
      <c r="A57" s="34"/>
      <c r="B57" s="75"/>
      <c r="C57" s="76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31">
      <c r="A58" s="34"/>
      <c r="B58" s="404"/>
      <c r="C58" s="406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31">
      <c r="A59" s="34"/>
      <c r="B59" s="405"/>
      <c r="C59" s="406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31">
      <c r="A60" s="34"/>
      <c r="B60" s="75"/>
      <c r="C60" s="7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31">
      <c r="A61" s="34"/>
      <c r="B61" s="75"/>
      <c r="C61" s="7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31" s="33" customFormat="1">
      <c r="A62" s="492"/>
      <c r="B62" s="492"/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492"/>
      <c r="P62" s="492"/>
      <c r="Q62" s="15"/>
      <c r="T62"/>
      <c r="U62"/>
      <c r="V62"/>
      <c r="X62"/>
      <c r="Y62" s="2"/>
      <c r="Z62"/>
      <c r="AB62"/>
      <c r="AC62"/>
      <c r="AD62"/>
    </row>
    <row r="63" spans="1:31">
      <c r="A63" s="5"/>
      <c r="B63" s="5"/>
      <c r="C63" s="5"/>
      <c r="D63" s="5"/>
      <c r="E63" s="5"/>
      <c r="F63" s="5"/>
      <c r="G63" s="5"/>
      <c r="H63" s="5"/>
      <c r="I63" s="5"/>
      <c r="L63" s="78"/>
      <c r="O63" s="4"/>
      <c r="P63" s="4"/>
      <c r="Q63" s="4"/>
    </row>
    <row r="64" spans="1:31" s="67" customFormat="1">
      <c r="B64" s="498"/>
      <c r="C64" s="498"/>
      <c r="D64" s="498"/>
      <c r="E64" s="498"/>
      <c r="F64" s="498"/>
      <c r="G64" s="498"/>
      <c r="H64" s="498"/>
      <c r="I64" s="498"/>
      <c r="J64" s="498"/>
      <c r="K64" s="498"/>
      <c r="L64" s="498"/>
      <c r="M64" s="498"/>
      <c r="N64" s="498"/>
      <c r="O64" s="498"/>
      <c r="P64" s="498"/>
      <c r="Q64" s="80"/>
      <c r="T64"/>
      <c r="U64"/>
      <c r="V64"/>
      <c r="X64"/>
      <c r="Y64" s="2"/>
      <c r="Z64"/>
      <c r="AB64"/>
      <c r="AC64"/>
      <c r="AD64"/>
    </row>
    <row r="65" spans="1:30" s="67" customFormat="1"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80"/>
      <c r="T65"/>
      <c r="U65"/>
      <c r="V65"/>
      <c r="X65"/>
      <c r="Y65" s="2"/>
      <c r="Z65"/>
      <c r="AB65"/>
      <c r="AC65"/>
      <c r="AD65"/>
    </row>
    <row r="67" spans="1:30" s="33" customFormat="1">
      <c r="A67" s="492"/>
      <c r="B67" s="492"/>
      <c r="C67" s="492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2"/>
      <c r="O67" s="492"/>
      <c r="P67" s="492"/>
      <c r="Q67" s="15"/>
      <c r="T67"/>
      <c r="U67"/>
      <c r="V67"/>
      <c r="X67"/>
      <c r="Y67" s="2"/>
      <c r="Z67"/>
      <c r="AB67"/>
      <c r="AC67"/>
      <c r="AD67"/>
    </row>
    <row r="68" spans="1:30">
      <c r="A68" s="5"/>
      <c r="B68" s="5"/>
      <c r="C68" s="5"/>
      <c r="D68" s="5"/>
      <c r="E68" s="5"/>
      <c r="F68" s="5"/>
      <c r="G68" s="5"/>
      <c r="H68" s="5"/>
      <c r="I68" s="5"/>
      <c r="L68" s="78"/>
      <c r="O68" s="4"/>
      <c r="P68" s="4"/>
      <c r="Q68" s="4"/>
    </row>
    <row r="69" spans="1:30" s="67" customFormat="1">
      <c r="B69" s="498"/>
      <c r="C69" s="498"/>
      <c r="D69" s="498"/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80"/>
      <c r="T69"/>
      <c r="U69"/>
      <c r="V69"/>
      <c r="X69"/>
      <c r="Y69" s="2"/>
      <c r="Z69"/>
      <c r="AB69"/>
      <c r="AC69"/>
      <c r="AD69"/>
    </row>
    <row r="70" spans="1:30" s="67" customFormat="1"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  <c r="T70"/>
      <c r="U70"/>
      <c r="V70"/>
      <c r="X70"/>
      <c r="Y70" s="2"/>
      <c r="Z70"/>
      <c r="AB70"/>
      <c r="AC70"/>
      <c r="AD70"/>
    </row>
    <row r="72" spans="1:30" s="33" customFormat="1">
      <c r="A72" s="492"/>
      <c r="B72" s="492"/>
      <c r="C72" s="492"/>
      <c r="D72" s="492"/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15"/>
      <c r="T72"/>
      <c r="U72"/>
      <c r="V72"/>
      <c r="X72"/>
      <c r="Y72" s="2"/>
      <c r="Z72"/>
      <c r="AB72"/>
      <c r="AC72"/>
      <c r="AD72"/>
    </row>
    <row r="73" spans="1:30">
      <c r="A73" s="5"/>
      <c r="B73" s="5"/>
      <c r="C73" s="5"/>
      <c r="D73" s="5"/>
      <c r="E73" s="5"/>
      <c r="F73" s="5"/>
      <c r="G73" s="5"/>
      <c r="H73" s="5"/>
      <c r="I73" s="5"/>
      <c r="L73" s="78"/>
      <c r="O73" s="4"/>
      <c r="P73" s="4"/>
      <c r="Q73" s="4"/>
    </row>
    <row r="74" spans="1:30" s="67" customFormat="1">
      <c r="B74" s="498"/>
      <c r="C74" s="498"/>
      <c r="D74" s="498"/>
      <c r="E74" s="498"/>
      <c r="F74" s="498"/>
      <c r="G74" s="498"/>
      <c r="H74" s="498"/>
      <c r="I74" s="498"/>
      <c r="J74" s="498"/>
      <c r="K74" s="498"/>
      <c r="L74" s="498"/>
      <c r="M74" s="498"/>
      <c r="N74" s="498"/>
      <c r="O74" s="498"/>
      <c r="P74" s="498"/>
      <c r="Q74" s="80"/>
      <c r="T74"/>
      <c r="U74"/>
      <c r="V74"/>
      <c r="X74"/>
      <c r="Y74" s="2"/>
      <c r="Z74"/>
      <c r="AB74"/>
      <c r="AC74"/>
      <c r="AD74"/>
    </row>
    <row r="75" spans="1:30">
      <c r="X75" s="67"/>
      <c r="Y75" s="80"/>
      <c r="Z75" s="67"/>
      <c r="AB75" s="67"/>
      <c r="AC75" s="67"/>
      <c r="AD75" s="67"/>
    </row>
  </sheetData>
  <mergeCells count="144">
    <mergeCell ref="A1:C1"/>
    <mergeCell ref="A2:C2"/>
    <mergeCell ref="D33:D34"/>
    <mergeCell ref="E33:E34"/>
    <mergeCell ref="A9:G9"/>
    <mergeCell ref="I39:I40"/>
    <mergeCell ref="A3:Q3"/>
    <mergeCell ref="A6:M6"/>
    <mergeCell ref="A5:G5"/>
    <mergeCell ref="A8:G8"/>
    <mergeCell ref="B74:C74"/>
    <mergeCell ref="D74:P74"/>
    <mergeCell ref="K33:K34"/>
    <mergeCell ref="F33:F34"/>
    <mergeCell ref="P39:P40"/>
    <mergeCell ref="L13:L14"/>
    <mergeCell ref="K39:K40"/>
    <mergeCell ref="J44:J45"/>
    <mergeCell ref="I41:I42"/>
    <mergeCell ref="A11:Q11"/>
    <mergeCell ref="Q33:Q34"/>
    <mergeCell ref="Q44:Q45"/>
    <mergeCell ref="P41:P42"/>
    <mergeCell ref="O33:O34"/>
    <mergeCell ref="A10:G10"/>
    <mergeCell ref="I33:I34"/>
    <mergeCell ref="P33:P34"/>
    <mergeCell ref="F39:F40"/>
    <mergeCell ref="G39:G40"/>
    <mergeCell ref="J33:J34"/>
    <mergeCell ref="H39:H40"/>
    <mergeCell ref="M33:M34"/>
    <mergeCell ref="L33:L34"/>
    <mergeCell ref="B32:B34"/>
    <mergeCell ref="A67:C67"/>
    <mergeCell ref="D67:P67"/>
    <mergeCell ref="B64:C64"/>
    <mergeCell ref="D64:P64"/>
    <mergeCell ref="A41:C42"/>
    <mergeCell ref="A72:C72"/>
    <mergeCell ref="D72:P72"/>
    <mergeCell ref="B55:Q55"/>
    <mergeCell ref="B69:C69"/>
    <mergeCell ref="O44:O45"/>
    <mergeCell ref="Q41:Q42"/>
    <mergeCell ref="H44:H45"/>
    <mergeCell ref="P44:P45"/>
    <mergeCell ref="D69:P69"/>
    <mergeCell ref="H41:H42"/>
    <mergeCell ref="B56:Q56"/>
    <mergeCell ref="K45:N45"/>
    <mergeCell ref="C32:C34"/>
    <mergeCell ref="D45:G45"/>
    <mergeCell ref="I44:I45"/>
    <mergeCell ref="D62:P62"/>
    <mergeCell ref="A62:C62"/>
    <mergeCell ref="Q29:Q30"/>
    <mergeCell ref="D30:G30"/>
    <mergeCell ref="K30:N30"/>
    <mergeCell ref="J29:J30"/>
    <mergeCell ref="A32:A34"/>
    <mergeCell ref="D42:G42"/>
    <mergeCell ref="J41:J42"/>
    <mergeCell ref="Q39:Q40"/>
    <mergeCell ref="O41:O42"/>
    <mergeCell ref="D39:D40"/>
    <mergeCell ref="J39:J40"/>
    <mergeCell ref="L39:L40"/>
    <mergeCell ref="M39:M40"/>
    <mergeCell ref="P13:P14"/>
    <mergeCell ref="G13:G14"/>
    <mergeCell ref="O29:O30"/>
    <mergeCell ref="P29:P30"/>
    <mergeCell ref="K12:Q12"/>
    <mergeCell ref="B12:B14"/>
    <mergeCell ref="C12:C14"/>
    <mergeCell ref="Q13:Q14"/>
    <mergeCell ref="O13:O14"/>
    <mergeCell ref="M13:M14"/>
    <mergeCell ref="D12:J12"/>
    <mergeCell ref="F13:F14"/>
    <mergeCell ref="H13:H14"/>
    <mergeCell ref="I13:I14"/>
    <mergeCell ref="A29:C30"/>
    <mergeCell ref="A12:A14"/>
    <mergeCell ref="E13:E14"/>
    <mergeCell ref="K13:K14"/>
    <mergeCell ref="N13:N14"/>
    <mergeCell ref="D13:D14"/>
    <mergeCell ref="H33:H34"/>
    <mergeCell ref="H29:H30"/>
    <mergeCell ref="I29:I30"/>
    <mergeCell ref="N33:N34"/>
    <mergeCell ref="J13:J14"/>
    <mergeCell ref="K28:O28"/>
    <mergeCell ref="E39:E40"/>
    <mergeCell ref="G33:G34"/>
    <mergeCell ref="K32:Q32"/>
    <mergeCell ref="D32:J32"/>
    <mergeCell ref="D35:D36"/>
    <mergeCell ref="E35:E36"/>
    <mergeCell ref="F35:F36"/>
    <mergeCell ref="Q37:Q38"/>
    <mergeCell ref="G35:G36"/>
    <mergeCell ref="H35:H36"/>
    <mergeCell ref="O37:O38"/>
    <mergeCell ref="P37:P38"/>
    <mergeCell ref="K42:N42"/>
    <mergeCell ref="M48:M49"/>
    <mergeCell ref="N48:N49"/>
    <mergeCell ref="N39:N40"/>
    <mergeCell ref="O39:O40"/>
    <mergeCell ref="I35:I36"/>
    <mergeCell ref="J35:J36"/>
    <mergeCell ref="K37:K38"/>
    <mergeCell ref="L37:L38"/>
    <mergeCell ref="M37:M38"/>
    <mergeCell ref="N37:N38"/>
    <mergeCell ref="A52:C53"/>
    <mergeCell ref="H52:H53"/>
    <mergeCell ref="I52:I53"/>
    <mergeCell ref="J52:J53"/>
    <mergeCell ref="O52:O53"/>
    <mergeCell ref="P52:P53"/>
    <mergeCell ref="A47:A49"/>
    <mergeCell ref="B47:B49"/>
    <mergeCell ref="C47:C49"/>
    <mergeCell ref="D47:J47"/>
    <mergeCell ref="K47:Q47"/>
    <mergeCell ref="D48:D49"/>
    <mergeCell ref="E48:E49"/>
    <mergeCell ref="F48:F49"/>
    <mergeCell ref="G48:G49"/>
    <mergeCell ref="H48:H49"/>
    <mergeCell ref="Q52:Q53"/>
    <mergeCell ref="D53:G53"/>
    <mergeCell ref="K53:N53"/>
    <mergeCell ref="O48:O49"/>
    <mergeCell ref="P48:P49"/>
    <mergeCell ref="Q48:Q49"/>
    <mergeCell ref="I48:I49"/>
    <mergeCell ref="J48:J49"/>
    <mergeCell ref="K48:K49"/>
    <mergeCell ref="L48:L49"/>
  </mergeCells>
  <phoneticPr fontId="12" type="noConversion"/>
  <pageMargins left="0.96" right="0.15" top="0.47244094488188981" bottom="0.47244094488188981" header="0" footer="0"/>
  <pageSetup paperSize="9" scale="86" orientation="portrait" r:id="rId1"/>
  <headerFooter alignWithMargins="0">
    <oddFooter>&amp;R2/7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93273-9F25-45C7-88AC-B6C6917BB592}">
  <dimension ref="A1:AN73"/>
  <sheetViews>
    <sheetView view="pageBreakPreview" topLeftCell="A10" zoomScale="115" zoomScaleNormal="100" zoomScaleSheetLayoutView="115" workbookViewId="0">
      <selection activeCell="A10" sqref="A10:G10"/>
    </sheetView>
  </sheetViews>
  <sheetFormatPr defaultRowHeight="13.2"/>
  <cols>
    <col min="1" max="1" width="3.33203125" style="33" customWidth="1"/>
    <col min="2" max="2" width="30.6640625" style="33" customWidth="1"/>
    <col min="3" max="3" width="12.33203125" style="33" customWidth="1"/>
    <col min="4" max="6" width="2.44140625" style="33" customWidth="1"/>
    <col min="7" max="7" width="2.33203125" style="33" customWidth="1"/>
    <col min="8" max="8" width="3.5546875" style="33" bestFit="1" customWidth="1"/>
    <col min="9" max="9" width="7.33203125" style="33" customWidth="1"/>
    <col min="10" max="10" width="5.6640625" style="33" customWidth="1"/>
    <col min="11" max="14" width="2.6640625" style="33" customWidth="1"/>
    <col min="15" max="15" width="4" style="33" customWidth="1"/>
    <col min="16" max="16" width="7.33203125" style="33" customWidth="1"/>
    <col min="17" max="17" width="5.6640625" style="33" customWidth="1"/>
    <col min="18" max="18" width="3.88671875" customWidth="1"/>
    <col min="19" max="21" width="4" customWidth="1"/>
    <col min="22" max="22" width="3.6640625" customWidth="1"/>
    <col min="23" max="24" width="4.6640625" customWidth="1"/>
  </cols>
  <sheetData>
    <row r="1" spans="1:40">
      <c r="A1" s="509" t="s">
        <v>18</v>
      </c>
      <c r="B1" s="509"/>
      <c r="C1" s="509"/>
    </row>
    <row r="2" spans="1:40">
      <c r="A2" s="509" t="s">
        <v>51</v>
      </c>
      <c r="B2" s="509"/>
      <c r="C2" s="509"/>
    </row>
    <row r="3" spans="1:40" ht="25.2" customHeight="1">
      <c r="A3" s="510" t="s">
        <v>17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</row>
    <row r="4" spans="1:40"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40">
      <c r="A5" s="433" t="s">
        <v>52</v>
      </c>
      <c r="B5" s="433"/>
      <c r="C5" s="433"/>
      <c r="D5" s="433"/>
      <c r="E5" s="433"/>
      <c r="F5" s="433"/>
      <c r="G5" s="433"/>
      <c r="H5" s="77"/>
      <c r="I5" s="77"/>
      <c r="J5" s="77"/>
      <c r="K5" s="77"/>
      <c r="L5" s="77"/>
      <c r="M5" s="77"/>
      <c r="N5" s="4"/>
      <c r="O5" s="4"/>
      <c r="P5" s="4"/>
      <c r="Q5" s="4"/>
    </row>
    <row r="6" spans="1:40">
      <c r="A6" s="433" t="s">
        <v>352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15"/>
      <c r="O6" s="15"/>
      <c r="P6" s="15"/>
      <c r="Q6" s="15"/>
    </row>
    <row r="7" spans="1:40">
      <c r="A7" s="655" t="s">
        <v>353</v>
      </c>
      <c r="B7" s="77"/>
      <c r="C7" s="1"/>
      <c r="D7" s="77"/>
      <c r="E7" s="77"/>
      <c r="F7" s="77"/>
      <c r="G7" s="77"/>
      <c r="H7" s="14"/>
      <c r="I7" s="14"/>
      <c r="J7" s="4"/>
      <c r="K7" s="4"/>
      <c r="L7" s="4"/>
      <c r="M7" s="14"/>
      <c r="N7" s="14"/>
      <c r="O7" s="14"/>
      <c r="P7" s="14"/>
      <c r="Q7" s="14"/>
      <c r="R7" s="10"/>
      <c r="S7" s="10"/>
      <c r="T7" s="10"/>
      <c r="U7" s="10"/>
      <c r="V7" s="10"/>
      <c r="W7" s="10"/>
      <c r="X7" s="10"/>
      <c r="Y7" s="10"/>
      <c r="Z7" s="10"/>
      <c r="AA7" s="9"/>
      <c r="AB7" s="9"/>
      <c r="AC7" s="9"/>
      <c r="AD7" s="9"/>
      <c r="AE7" s="9"/>
      <c r="AF7" s="9"/>
      <c r="AG7" s="9"/>
      <c r="AH7" s="9"/>
      <c r="AI7" s="9"/>
      <c r="AJ7" s="9"/>
      <c r="AK7" s="6"/>
      <c r="AL7" s="6"/>
      <c r="AM7" s="5"/>
      <c r="AN7" s="5"/>
    </row>
    <row r="8" spans="1:40">
      <c r="A8" s="432" t="s">
        <v>53</v>
      </c>
      <c r="B8" s="432"/>
      <c r="C8" s="432"/>
      <c r="D8" s="432"/>
      <c r="E8" s="432"/>
      <c r="F8" s="432"/>
      <c r="G8" s="432"/>
      <c r="H8" s="4"/>
      <c r="I8" s="4"/>
      <c r="J8" s="4"/>
      <c r="K8" s="35"/>
      <c r="L8" s="35"/>
      <c r="M8" s="35"/>
      <c r="N8" s="35"/>
      <c r="O8" s="35"/>
      <c r="P8" s="35"/>
      <c r="Q8" s="35"/>
    </row>
    <row r="9" spans="1:40">
      <c r="A9" s="432" t="s">
        <v>54</v>
      </c>
      <c r="B9" s="432"/>
      <c r="C9" s="432"/>
      <c r="D9" s="432"/>
      <c r="E9" s="432"/>
      <c r="F9" s="432"/>
      <c r="G9" s="432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40">
      <c r="A10" s="674" t="s">
        <v>405</v>
      </c>
      <c r="B10" s="674"/>
      <c r="C10" s="674"/>
      <c r="D10" s="674"/>
      <c r="E10" s="674"/>
      <c r="F10" s="674"/>
      <c r="G10" s="67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40" ht="33" customHeight="1" thickBot="1">
      <c r="A11" s="506" t="s">
        <v>49</v>
      </c>
      <c r="B11" s="506"/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</row>
    <row r="12" spans="1:40">
      <c r="A12" s="569" t="s">
        <v>11</v>
      </c>
      <c r="B12" s="559" t="s">
        <v>6</v>
      </c>
      <c r="C12" s="570" t="s">
        <v>55</v>
      </c>
      <c r="D12" s="529" t="s">
        <v>72</v>
      </c>
      <c r="E12" s="530"/>
      <c r="F12" s="530"/>
      <c r="G12" s="530"/>
      <c r="H12" s="530"/>
      <c r="I12" s="530"/>
      <c r="J12" s="531"/>
      <c r="K12" s="529" t="s">
        <v>73</v>
      </c>
      <c r="L12" s="530"/>
      <c r="M12" s="530"/>
      <c r="N12" s="530"/>
      <c r="O12" s="530"/>
      <c r="P12" s="530"/>
      <c r="Q12" s="531"/>
    </row>
    <row r="13" spans="1:40">
      <c r="A13" s="565"/>
      <c r="B13" s="562"/>
      <c r="C13" s="571"/>
      <c r="D13" s="532" t="s">
        <v>7</v>
      </c>
      <c r="E13" s="525" t="s">
        <v>8</v>
      </c>
      <c r="F13" s="525" t="s">
        <v>9</v>
      </c>
      <c r="G13" s="525" t="s">
        <v>10</v>
      </c>
      <c r="H13" s="525" t="s">
        <v>28</v>
      </c>
      <c r="I13" s="525" t="s">
        <v>12</v>
      </c>
      <c r="J13" s="527" t="s">
        <v>13</v>
      </c>
      <c r="K13" s="532" t="s">
        <v>7</v>
      </c>
      <c r="L13" s="525" t="s">
        <v>8</v>
      </c>
      <c r="M13" s="525" t="s">
        <v>9</v>
      </c>
      <c r="N13" s="525" t="s">
        <v>10</v>
      </c>
      <c r="O13" s="525" t="s">
        <v>28</v>
      </c>
      <c r="P13" s="525" t="s">
        <v>12</v>
      </c>
      <c r="Q13" s="527" t="s">
        <v>13</v>
      </c>
      <c r="Z13" s="234" t="s">
        <v>165</v>
      </c>
      <c r="AB13" s="234" t="s">
        <v>166</v>
      </c>
      <c r="AE13" s="234" t="s">
        <v>167</v>
      </c>
    </row>
    <row r="14" spans="1:40" ht="13.8" thickBot="1">
      <c r="A14" s="533"/>
      <c r="B14" s="526"/>
      <c r="C14" s="572"/>
      <c r="D14" s="565"/>
      <c r="E14" s="562"/>
      <c r="F14" s="562"/>
      <c r="G14" s="562"/>
      <c r="H14" s="562"/>
      <c r="I14" s="562"/>
      <c r="J14" s="573"/>
      <c r="K14" s="533"/>
      <c r="L14" s="526"/>
      <c r="M14" s="526"/>
      <c r="N14" s="526"/>
      <c r="O14" s="526"/>
      <c r="P14" s="526"/>
      <c r="Q14" s="528"/>
      <c r="S14" s="153" t="s">
        <v>165</v>
      </c>
      <c r="T14" s="34" t="s">
        <v>166</v>
      </c>
      <c r="U14" s="34" t="s">
        <v>167</v>
      </c>
      <c r="V14" s="34"/>
      <c r="W14" s="34" t="s">
        <v>168</v>
      </c>
      <c r="X14" s="34" t="s">
        <v>169</v>
      </c>
      <c r="Z14" s="312" t="s">
        <v>7</v>
      </c>
      <c r="AA14" s="145" t="s">
        <v>249</v>
      </c>
      <c r="AB14" s="312" t="s">
        <v>7</v>
      </c>
      <c r="AC14" s="145" t="s">
        <v>249</v>
      </c>
      <c r="AD14" s="37"/>
      <c r="AE14" s="312" t="s">
        <v>7</v>
      </c>
      <c r="AF14" s="145" t="s">
        <v>249</v>
      </c>
    </row>
    <row r="15" spans="1:40">
      <c r="A15" s="253">
        <v>1</v>
      </c>
      <c r="B15" s="164" t="s">
        <v>74</v>
      </c>
      <c r="C15" s="42" t="s">
        <v>178</v>
      </c>
      <c r="D15" s="83">
        <v>2</v>
      </c>
      <c r="E15" s="149"/>
      <c r="F15" s="149">
        <v>2</v>
      </c>
      <c r="G15" s="149"/>
      <c r="H15" s="149">
        <f>J15*25-D15*14-(SUM(E15:G15)*14)-2</f>
        <v>67</v>
      </c>
      <c r="I15" s="149" t="s">
        <v>59</v>
      </c>
      <c r="J15" s="187">
        <v>5</v>
      </c>
      <c r="K15" s="189"/>
      <c r="L15" s="147"/>
      <c r="M15" s="147"/>
      <c r="N15" s="147"/>
      <c r="O15" s="147"/>
      <c r="P15" s="147"/>
      <c r="Q15" s="148"/>
      <c r="S15">
        <f t="shared" ref="S15:S20" si="0">IF(LEFT($C15,2)="DF",(SUM(D15:G15,K15:N15)*14),"")</f>
        <v>56</v>
      </c>
      <c r="T15" t="str">
        <f t="shared" ref="T15:T20" si="1">IF(LEFT($C15,2)="DS",(SUM(D15:G15,K15:N15)*14),"")</f>
        <v/>
      </c>
      <c r="U15" t="str">
        <f t="shared" ref="U15:U22" si="2">IF(LEFT($C15,2)="DC",(SUM(D15:G15,K15:N15)*14),"")</f>
        <v/>
      </c>
      <c r="V15" s="46"/>
      <c r="W15">
        <f>SUM(S15:V15)</f>
        <v>56</v>
      </c>
      <c r="Z15">
        <f>D15*14</f>
        <v>28</v>
      </c>
      <c r="AA15">
        <f>F15*14</f>
        <v>28</v>
      </c>
    </row>
    <row r="16" spans="1:40">
      <c r="A16" s="306">
        <v>2</v>
      </c>
      <c r="B16" s="162" t="s">
        <v>79</v>
      </c>
      <c r="C16" s="42" t="s">
        <v>325</v>
      </c>
      <c r="D16" s="39">
        <v>2</v>
      </c>
      <c r="E16" s="40"/>
      <c r="F16" s="40">
        <v>1</v>
      </c>
      <c r="G16" s="41"/>
      <c r="H16" s="41">
        <f>J16*25-D16*14-(SUM(E16:G16)*14)-2</f>
        <v>81</v>
      </c>
      <c r="I16" s="40" t="s">
        <v>59</v>
      </c>
      <c r="J16" s="42">
        <v>5</v>
      </c>
      <c r="K16" s="190"/>
      <c r="L16" s="52"/>
      <c r="M16" s="52"/>
      <c r="N16" s="52"/>
      <c r="O16" s="52"/>
      <c r="P16" s="52"/>
      <c r="Q16" s="54"/>
      <c r="S16" t="str">
        <f t="shared" si="0"/>
        <v/>
      </c>
      <c r="T16">
        <f t="shared" si="1"/>
        <v>42</v>
      </c>
      <c r="U16" t="str">
        <f t="shared" si="2"/>
        <v/>
      </c>
      <c r="V16" s="2"/>
      <c r="W16">
        <f t="shared" ref="W16:W24" si="3">SUM(S16:V16)</f>
        <v>42</v>
      </c>
      <c r="AB16">
        <v>28</v>
      </c>
      <c r="AC16">
        <v>14</v>
      </c>
    </row>
    <row r="17" spans="1:32">
      <c r="A17" s="306">
        <v>3</v>
      </c>
      <c r="B17" s="163" t="s">
        <v>76</v>
      </c>
      <c r="C17" s="42" t="s">
        <v>105</v>
      </c>
      <c r="D17" s="48">
        <v>2</v>
      </c>
      <c r="E17" s="41"/>
      <c r="F17" s="41">
        <v>1</v>
      </c>
      <c r="G17" s="41"/>
      <c r="H17" s="41">
        <f>J17*25-D17*14-(SUM(E17:G17)*14)-2</f>
        <v>56</v>
      </c>
      <c r="I17" s="41" t="s">
        <v>59</v>
      </c>
      <c r="J17" s="188">
        <v>4</v>
      </c>
      <c r="K17" s="190"/>
      <c r="L17" s="52"/>
      <c r="M17" s="52"/>
      <c r="N17" s="52"/>
      <c r="O17" s="52"/>
      <c r="P17" s="52"/>
      <c r="Q17" s="54"/>
      <c r="S17" t="str">
        <f t="shared" si="0"/>
        <v/>
      </c>
      <c r="T17">
        <f t="shared" si="1"/>
        <v>42</v>
      </c>
      <c r="U17" t="str">
        <f t="shared" si="2"/>
        <v/>
      </c>
      <c r="V17" s="2"/>
      <c r="W17">
        <f t="shared" si="3"/>
        <v>42</v>
      </c>
      <c r="AB17">
        <f>D17*14</f>
        <v>28</v>
      </c>
      <c r="AC17">
        <f>F17*14</f>
        <v>14</v>
      </c>
    </row>
    <row r="18" spans="1:32">
      <c r="A18" s="306">
        <v>4</v>
      </c>
      <c r="B18" s="164" t="s">
        <v>77</v>
      </c>
      <c r="C18" s="42" t="s">
        <v>106</v>
      </c>
      <c r="D18" s="39">
        <v>2</v>
      </c>
      <c r="E18" s="40"/>
      <c r="F18" s="40">
        <v>1</v>
      </c>
      <c r="G18" s="41"/>
      <c r="H18" s="41">
        <f>J18*25-D18*14-(SUM(E18:G18)*14)-2</f>
        <v>56</v>
      </c>
      <c r="I18" s="40" t="s">
        <v>59</v>
      </c>
      <c r="J18" s="42">
        <v>4</v>
      </c>
      <c r="K18" s="190"/>
      <c r="L18" s="52"/>
      <c r="M18" s="52"/>
      <c r="N18" s="52"/>
      <c r="O18" s="52"/>
      <c r="P18" s="52"/>
      <c r="Q18" s="54"/>
      <c r="S18">
        <f t="shared" si="0"/>
        <v>42</v>
      </c>
      <c r="T18" t="str">
        <f t="shared" si="1"/>
        <v/>
      </c>
      <c r="U18" t="str">
        <f t="shared" si="2"/>
        <v/>
      </c>
      <c r="V18" s="2"/>
      <c r="W18">
        <f t="shared" si="3"/>
        <v>42</v>
      </c>
      <c r="Z18">
        <f>D18*14</f>
        <v>28</v>
      </c>
      <c r="AA18">
        <f>F18*14</f>
        <v>14</v>
      </c>
    </row>
    <row r="19" spans="1:32">
      <c r="A19" s="306">
        <v>5</v>
      </c>
      <c r="B19" s="164" t="s">
        <v>75</v>
      </c>
      <c r="C19" s="42" t="s">
        <v>181</v>
      </c>
      <c r="D19" s="39">
        <v>2</v>
      </c>
      <c r="E19" s="40"/>
      <c r="F19" s="40">
        <v>2</v>
      </c>
      <c r="G19" s="41"/>
      <c r="H19" s="41">
        <f>J19*25-D19*14-(SUM(E19:G19)*14)-2</f>
        <v>67</v>
      </c>
      <c r="I19" s="40" t="s">
        <v>59</v>
      </c>
      <c r="J19" s="42">
        <v>5</v>
      </c>
      <c r="K19" s="190"/>
      <c r="L19" s="52"/>
      <c r="M19" s="52"/>
      <c r="N19" s="52"/>
      <c r="O19" s="52"/>
      <c r="P19" s="52"/>
      <c r="Q19" s="54"/>
      <c r="S19" t="str">
        <f t="shared" si="0"/>
        <v/>
      </c>
      <c r="T19">
        <f t="shared" si="1"/>
        <v>56</v>
      </c>
      <c r="U19" t="str">
        <f t="shared" si="2"/>
        <v/>
      </c>
      <c r="V19" s="2"/>
      <c r="W19">
        <f t="shared" si="3"/>
        <v>56</v>
      </c>
      <c r="AB19">
        <f>D19*14</f>
        <v>28</v>
      </c>
      <c r="AC19">
        <f>F19*14</f>
        <v>28</v>
      </c>
    </row>
    <row r="20" spans="1:32">
      <c r="A20" s="306">
        <v>6</v>
      </c>
      <c r="B20" s="164" t="s">
        <v>78</v>
      </c>
      <c r="C20" s="42" t="s">
        <v>276</v>
      </c>
      <c r="D20" s="39"/>
      <c r="E20" s="40"/>
      <c r="F20" s="40"/>
      <c r="G20" s="41"/>
      <c r="H20" s="40"/>
      <c r="I20" s="40"/>
      <c r="J20" s="42"/>
      <c r="K20" s="238">
        <v>2</v>
      </c>
      <c r="L20" s="51"/>
      <c r="M20" s="51">
        <v>1</v>
      </c>
      <c r="N20" s="52"/>
      <c r="O20" s="417">
        <f>Q20*25-K20*14-(SUM(L20:N20)*14)-2</f>
        <v>31</v>
      </c>
      <c r="P20" s="51" t="s">
        <v>59</v>
      </c>
      <c r="Q20" s="85">
        <v>3</v>
      </c>
      <c r="S20" t="str">
        <f t="shared" si="0"/>
        <v/>
      </c>
      <c r="T20">
        <f t="shared" si="1"/>
        <v>42</v>
      </c>
      <c r="U20" t="str">
        <f t="shared" si="2"/>
        <v/>
      </c>
      <c r="V20" s="2"/>
      <c r="W20">
        <f t="shared" si="3"/>
        <v>42</v>
      </c>
      <c r="AB20">
        <v>28</v>
      </c>
      <c r="AC20">
        <v>14</v>
      </c>
    </row>
    <row r="21" spans="1:32" s="11" customFormat="1">
      <c r="A21" s="306">
        <v>7</v>
      </c>
      <c r="B21" s="163" t="s">
        <v>163</v>
      </c>
      <c r="C21" s="42" t="s">
        <v>277</v>
      </c>
      <c r="D21" s="39"/>
      <c r="E21" s="40"/>
      <c r="F21" s="40"/>
      <c r="G21" s="41"/>
      <c r="H21" s="40"/>
      <c r="I21" s="40"/>
      <c r="J21" s="42"/>
      <c r="K21" s="39">
        <v>2</v>
      </c>
      <c r="L21" s="40"/>
      <c r="M21" s="40">
        <v>2</v>
      </c>
      <c r="N21" s="41"/>
      <c r="O21" s="417">
        <f t="shared" ref="O21:O25" si="4">Q21*25-K21*14-(SUM(L21:N21)*14)-2</f>
        <v>67</v>
      </c>
      <c r="P21" s="40" t="s">
        <v>59</v>
      </c>
      <c r="Q21" s="38">
        <v>5</v>
      </c>
      <c r="S21">
        <f>IF(LEFT($C21,2)="DF",(SUM(D21:G21,K21:N21)*14),"")</f>
        <v>56</v>
      </c>
      <c r="T21" t="str">
        <f>IF(LEFT($C21,2)="DS",(SUM(D21:G21,K21:N21)*12),"")</f>
        <v/>
      </c>
      <c r="U21" t="str">
        <f t="shared" si="2"/>
        <v/>
      </c>
      <c r="V21" s="2"/>
      <c r="W21">
        <f t="shared" si="3"/>
        <v>56</v>
      </c>
      <c r="X21"/>
      <c r="Y21"/>
      <c r="Z21">
        <f>K21*14</f>
        <v>28</v>
      </c>
      <c r="AA21">
        <v>28</v>
      </c>
      <c r="AD21"/>
      <c r="AE21"/>
      <c r="AF21"/>
    </row>
    <row r="22" spans="1:32">
      <c r="A22" s="306">
        <v>8</v>
      </c>
      <c r="B22" s="165" t="s">
        <v>63</v>
      </c>
      <c r="C22" s="42" t="s">
        <v>182</v>
      </c>
      <c r="D22" s="48"/>
      <c r="E22" s="41"/>
      <c r="F22" s="41"/>
      <c r="G22" s="41"/>
      <c r="H22" s="41"/>
      <c r="I22" s="41"/>
      <c r="J22" s="188"/>
      <c r="K22" s="57">
        <v>2</v>
      </c>
      <c r="L22" s="58"/>
      <c r="M22" s="58">
        <v>1</v>
      </c>
      <c r="N22" s="56"/>
      <c r="O22" s="417">
        <f t="shared" si="4"/>
        <v>31</v>
      </c>
      <c r="P22" s="58" t="s">
        <v>59</v>
      </c>
      <c r="Q22" s="59">
        <v>3</v>
      </c>
      <c r="S22">
        <f>IF(LEFT($C22,2)="DF",(SUM(D22:G22,K22:N22)*14),"")</f>
        <v>42</v>
      </c>
      <c r="T22" t="str">
        <f>IF(LEFT($C22,2)="DS",(SUM(D22:G22,K22:N22)*12),"")</f>
        <v/>
      </c>
      <c r="U22" t="str">
        <f t="shared" si="2"/>
        <v/>
      </c>
      <c r="V22" s="2"/>
      <c r="W22">
        <f t="shared" si="3"/>
        <v>42</v>
      </c>
      <c r="Z22">
        <f>K22*14</f>
        <v>28</v>
      </c>
      <c r="AA22" s="232">
        <v>14</v>
      </c>
      <c r="AD22" s="232"/>
      <c r="AE22" s="232"/>
      <c r="AF22" s="232"/>
    </row>
    <row r="23" spans="1:32" s="232" customFormat="1">
      <c r="A23" s="306">
        <v>9</v>
      </c>
      <c r="B23" s="165" t="s">
        <v>80</v>
      </c>
      <c r="C23" s="42" t="s">
        <v>107</v>
      </c>
      <c r="D23" s="57"/>
      <c r="E23" s="55"/>
      <c r="F23" s="56"/>
      <c r="G23" s="56"/>
      <c r="H23" s="161"/>
      <c r="I23" s="56"/>
      <c r="J23" s="86"/>
      <c r="K23" s="39">
        <v>2</v>
      </c>
      <c r="L23" s="47"/>
      <c r="M23" s="47">
        <v>1</v>
      </c>
      <c r="N23" s="49"/>
      <c r="O23" s="417">
        <f t="shared" si="4"/>
        <v>56</v>
      </c>
      <c r="P23" s="47" t="s">
        <v>59</v>
      </c>
      <c r="Q23" s="38">
        <v>4</v>
      </c>
      <c r="S23">
        <f>IF(LEFT($C23,2)="DF",(SUM(D23:G23,K23:N23)*14),"")</f>
        <v>42</v>
      </c>
      <c r="T23" s="234"/>
      <c r="U23" s="234" t="str">
        <f>IF(LEFT('an III'!$C19,2)="DC",(SUM(D23:G23,K23:N23)*14),"")</f>
        <v/>
      </c>
      <c r="V23" s="268"/>
      <c r="W23" s="234">
        <f t="shared" si="3"/>
        <v>42</v>
      </c>
      <c r="Y23"/>
      <c r="Z23">
        <f>K23*14</f>
        <v>28</v>
      </c>
      <c r="AA23">
        <v>14</v>
      </c>
      <c r="AD23"/>
      <c r="AE23"/>
      <c r="AF23"/>
    </row>
    <row r="24" spans="1:32">
      <c r="A24" s="306">
        <v>10</v>
      </c>
      <c r="B24" s="163" t="s">
        <v>62</v>
      </c>
      <c r="C24" s="375" t="s">
        <v>278</v>
      </c>
      <c r="D24" s="48"/>
      <c r="E24" s="49"/>
      <c r="F24" s="41"/>
      <c r="G24" s="41"/>
      <c r="H24" s="41"/>
      <c r="I24" s="41"/>
      <c r="J24" s="188"/>
      <c r="K24" s="39">
        <v>1</v>
      </c>
      <c r="L24" s="40"/>
      <c r="M24" s="40">
        <v>1</v>
      </c>
      <c r="N24" s="41"/>
      <c r="O24" s="417">
        <f t="shared" si="4"/>
        <v>45</v>
      </c>
      <c r="P24" s="40" t="s">
        <v>7</v>
      </c>
      <c r="Q24" s="38">
        <v>3</v>
      </c>
      <c r="S24" t="str">
        <f>IF(LEFT($C24,2)="DF",(SUM(D24:G24,K24:N24)*14),"")</f>
        <v/>
      </c>
      <c r="T24" t="str">
        <f>IF(LEFT($C24,2)="DS",(SUM(D24:G24,K24:N24)*12),"")</f>
        <v/>
      </c>
      <c r="U24">
        <f>IF(LEFT($C24,2)="DC",(SUM(D24:G24,K24:N24)*14),"")</f>
        <v>28</v>
      </c>
      <c r="V24" s="2"/>
      <c r="W24">
        <f t="shared" si="3"/>
        <v>28</v>
      </c>
      <c r="AE24">
        <v>14</v>
      </c>
      <c r="AF24">
        <v>14</v>
      </c>
    </row>
    <row r="25" spans="1:32">
      <c r="A25" s="269">
        <v>11</v>
      </c>
      <c r="B25" s="377" t="s">
        <v>210</v>
      </c>
      <c r="C25" s="376" t="s">
        <v>404</v>
      </c>
      <c r="D25" s="285"/>
      <c r="E25" s="282"/>
      <c r="F25" s="282"/>
      <c r="G25" s="282"/>
      <c r="H25" s="282"/>
      <c r="I25" s="282"/>
      <c r="J25" s="286"/>
      <c r="K25" s="282"/>
      <c r="L25" s="282">
        <v>1</v>
      </c>
      <c r="M25" s="282"/>
      <c r="N25" s="282"/>
      <c r="O25" s="417">
        <f t="shared" si="4"/>
        <v>34</v>
      </c>
      <c r="P25" s="282" t="s">
        <v>209</v>
      </c>
      <c r="Q25" s="286">
        <v>2</v>
      </c>
      <c r="R25" s="234"/>
      <c r="S25" s="234" t="str">
        <f>IF(LEFT($C25,2)="DF",(SUM(D25:G25,K25:N25)*12),"")</f>
        <v/>
      </c>
      <c r="T25" s="234" t="str">
        <f>IF(LEFT($C25,2)="DS",(SUM(D25:G25,K25:N25)*14),"")</f>
        <v/>
      </c>
      <c r="U25" s="234">
        <f>IF(LEFT($C25,2)="DC",(SUM(D25:G25,K25:N25)*14),"")</f>
        <v>14</v>
      </c>
      <c r="V25" s="268"/>
      <c r="W25" s="234">
        <f>SUM(S25:V25)</f>
        <v>14</v>
      </c>
      <c r="AF25">
        <v>14</v>
      </c>
    </row>
    <row r="26" spans="1:32" ht="13.8" thickBot="1">
      <c r="A26" s="250">
        <v>12</v>
      </c>
      <c r="B26" s="132" t="s">
        <v>186</v>
      </c>
      <c r="C26" s="150" t="s">
        <v>279</v>
      </c>
      <c r="D26" s="151"/>
      <c r="E26" s="133"/>
      <c r="F26" s="134"/>
      <c r="G26" s="134"/>
      <c r="H26" s="134"/>
      <c r="I26" s="134"/>
      <c r="J26" s="186"/>
      <c r="K26" s="593" t="s">
        <v>216</v>
      </c>
      <c r="L26" s="594"/>
      <c r="M26" s="594"/>
      <c r="N26" s="594"/>
      <c r="O26" s="595"/>
      <c r="P26" s="135" t="s">
        <v>7</v>
      </c>
      <c r="Q26" s="130">
        <v>3</v>
      </c>
      <c r="S26" t="str">
        <f>IF(LEFT($C26,2)="DF",(SUM(K26:N26)*14),"")</f>
        <v/>
      </c>
      <c r="T26">
        <v>44</v>
      </c>
      <c r="U26" t="str">
        <f>IF(LEFT($C26,2)="DC",(SUM(K26:N26)*14),"")</f>
        <v/>
      </c>
      <c r="V26" s="2"/>
      <c r="W26">
        <v>44</v>
      </c>
      <c r="AC26">
        <v>44</v>
      </c>
    </row>
    <row r="27" spans="1:32">
      <c r="A27" s="582" t="s">
        <v>19</v>
      </c>
      <c r="B27" s="583"/>
      <c r="C27" s="584"/>
      <c r="D27" s="65">
        <f>SUM(D15:D24)</f>
        <v>10</v>
      </c>
      <c r="E27" s="51"/>
      <c r="F27" s="66">
        <f>SUM(F15:F24)</f>
        <v>7</v>
      </c>
      <c r="G27" s="53"/>
      <c r="H27" s="563">
        <f>SUM(H15:H24)</f>
        <v>327</v>
      </c>
      <c r="I27" s="562" t="s">
        <v>310</v>
      </c>
      <c r="J27" s="566">
        <f>SUM(J15:J24)</f>
        <v>23</v>
      </c>
      <c r="K27" s="65">
        <f>SUM(K15:K25)</f>
        <v>9</v>
      </c>
      <c r="L27" s="51">
        <f>SUM(L15:L25)</f>
        <v>1</v>
      </c>
      <c r="M27" s="66">
        <f>SUM(M15:M24)</f>
        <v>6</v>
      </c>
      <c r="N27" s="53"/>
      <c r="O27" s="567">
        <f>SUM(O15:O25)</f>
        <v>264</v>
      </c>
      <c r="P27" s="562" t="s">
        <v>83</v>
      </c>
      <c r="Q27" s="564">
        <f>SUM(Q15:Q26)-Q25</f>
        <v>21</v>
      </c>
      <c r="T27" s="46"/>
      <c r="U27" s="2"/>
      <c r="V27" s="2"/>
    </row>
    <row r="28" spans="1:32" ht="13.8" thickBot="1">
      <c r="A28" s="585"/>
      <c r="B28" s="586"/>
      <c r="C28" s="587"/>
      <c r="D28" s="560">
        <f>SUM(D27:G27)</f>
        <v>17</v>
      </c>
      <c r="E28" s="561"/>
      <c r="F28" s="561"/>
      <c r="G28" s="561"/>
      <c r="H28" s="558"/>
      <c r="I28" s="526" t="s">
        <v>69</v>
      </c>
      <c r="J28" s="553"/>
      <c r="K28" s="560">
        <f>SUM(K27:N27)</f>
        <v>16</v>
      </c>
      <c r="L28" s="561"/>
      <c r="M28" s="561"/>
      <c r="N28" s="561"/>
      <c r="O28" s="568"/>
      <c r="P28" s="526" t="s">
        <v>69</v>
      </c>
      <c r="Q28" s="553"/>
    </row>
    <row r="29" spans="1:32" ht="13.8" thickBot="1">
      <c r="A29" s="69"/>
      <c r="B29" s="69"/>
      <c r="C29" s="70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32" ht="12.75" customHeight="1">
      <c r="A30" s="574" t="s">
        <v>11</v>
      </c>
      <c r="B30" s="559" t="s">
        <v>70</v>
      </c>
      <c r="C30" s="570" t="s">
        <v>55</v>
      </c>
      <c r="D30" s="529" t="s">
        <v>72</v>
      </c>
      <c r="E30" s="530"/>
      <c r="F30" s="530"/>
      <c r="G30" s="530"/>
      <c r="H30" s="530"/>
      <c r="I30" s="530"/>
      <c r="J30" s="531"/>
      <c r="K30" s="529" t="s">
        <v>73</v>
      </c>
      <c r="L30" s="530"/>
      <c r="M30" s="530"/>
      <c r="N30" s="530"/>
      <c r="O30" s="530"/>
      <c r="P30" s="530"/>
      <c r="Q30" s="531"/>
    </row>
    <row r="31" spans="1:32" ht="12.75" customHeight="1">
      <c r="A31" s="575"/>
      <c r="B31" s="562"/>
      <c r="C31" s="571"/>
      <c r="D31" s="565" t="s">
        <v>7</v>
      </c>
      <c r="E31" s="562" t="s">
        <v>8</v>
      </c>
      <c r="F31" s="562" t="s">
        <v>9</v>
      </c>
      <c r="G31" s="525" t="s">
        <v>10</v>
      </c>
      <c r="H31" s="562" t="s">
        <v>28</v>
      </c>
      <c r="I31" s="562" t="s">
        <v>12</v>
      </c>
      <c r="J31" s="573" t="s">
        <v>13</v>
      </c>
      <c r="K31" s="565" t="s">
        <v>7</v>
      </c>
      <c r="L31" s="562" t="s">
        <v>8</v>
      </c>
      <c r="M31" s="562" t="s">
        <v>9</v>
      </c>
      <c r="N31" s="525" t="s">
        <v>10</v>
      </c>
      <c r="O31" s="562" t="s">
        <v>28</v>
      </c>
      <c r="P31" s="562" t="s">
        <v>12</v>
      </c>
      <c r="Q31" s="573" t="s">
        <v>13</v>
      </c>
    </row>
    <row r="32" spans="1:32" ht="11.25" customHeight="1" thickBot="1">
      <c r="A32" s="575"/>
      <c r="B32" s="562"/>
      <c r="C32" s="576"/>
      <c r="D32" s="533"/>
      <c r="E32" s="526"/>
      <c r="F32" s="526"/>
      <c r="G32" s="526"/>
      <c r="H32" s="526"/>
      <c r="I32" s="526"/>
      <c r="J32" s="528"/>
      <c r="K32" s="565"/>
      <c r="L32" s="562"/>
      <c r="M32" s="562"/>
      <c r="N32" s="562"/>
      <c r="O32" s="562"/>
      <c r="P32" s="562"/>
      <c r="Q32" s="573"/>
      <c r="S32" s="153" t="s">
        <v>165</v>
      </c>
      <c r="T32" s="34" t="s">
        <v>166</v>
      </c>
      <c r="U32" s="34" t="s">
        <v>167</v>
      </c>
      <c r="V32" s="34"/>
      <c r="W32" s="34" t="s">
        <v>168</v>
      </c>
      <c r="X32" s="34" t="s">
        <v>169</v>
      </c>
      <c r="Z32" s="312" t="s">
        <v>7</v>
      </c>
      <c r="AA32" s="145" t="s">
        <v>249</v>
      </c>
      <c r="AB32" s="312" t="s">
        <v>7</v>
      </c>
      <c r="AC32" s="145" t="s">
        <v>249</v>
      </c>
      <c r="AD32" s="37"/>
      <c r="AE32" s="312" t="s">
        <v>7</v>
      </c>
      <c r="AF32" s="145" t="s">
        <v>249</v>
      </c>
    </row>
    <row r="33" spans="1:33">
      <c r="A33" s="245">
        <v>13</v>
      </c>
      <c r="B33" s="301" t="s">
        <v>93</v>
      </c>
      <c r="C33" s="61" t="s">
        <v>280</v>
      </c>
      <c r="D33" s="588">
        <v>2</v>
      </c>
      <c r="E33" s="590">
        <v>1</v>
      </c>
      <c r="F33" s="535"/>
      <c r="G33" s="535"/>
      <c r="H33" s="578">
        <f>J33*25-D33*14-(SUM(E33:G33)*14)-2</f>
        <v>56</v>
      </c>
      <c r="I33" s="535" t="s">
        <v>7</v>
      </c>
      <c r="J33" s="540">
        <v>4</v>
      </c>
      <c r="K33" s="579"/>
      <c r="L33" s="577"/>
      <c r="M33" s="577"/>
      <c r="N33" s="577"/>
      <c r="O33" s="577"/>
      <c r="P33" s="577"/>
      <c r="Q33" s="581"/>
      <c r="S33" t="str">
        <f t="shared" ref="S33:S40" si="5">IF(LEFT($C33,2)="DF",(SUM(D33:G33,K33:N33)*14),"")</f>
        <v/>
      </c>
      <c r="T33">
        <f>IF(LEFT($C33,2)="DS",(SUM(D33:G33,K33:N33)*14),"")</f>
        <v>42</v>
      </c>
      <c r="U33" t="str">
        <f t="shared" ref="U33:U42" si="6">IF(LEFT($C33,2)="DC",(SUM(D33:G33,K33:N33)*14),"")</f>
        <v/>
      </c>
      <c r="V33" s="2"/>
      <c r="X33" s="33">
        <f>SUM(S33:U33)</f>
        <v>42</v>
      </c>
      <c r="AB33">
        <v>28</v>
      </c>
      <c r="AC33">
        <v>14</v>
      </c>
    </row>
    <row r="34" spans="1:33">
      <c r="A34" s="246">
        <v>14</v>
      </c>
      <c r="B34" s="166" t="s">
        <v>82</v>
      </c>
      <c r="C34" s="42" t="s">
        <v>108</v>
      </c>
      <c r="D34" s="589"/>
      <c r="E34" s="591"/>
      <c r="F34" s="536"/>
      <c r="G34" s="536"/>
      <c r="H34" s="543"/>
      <c r="I34" s="536"/>
      <c r="J34" s="544"/>
      <c r="K34" s="580"/>
      <c r="L34" s="536"/>
      <c r="M34" s="536"/>
      <c r="N34" s="536"/>
      <c r="O34" s="536"/>
      <c r="P34" s="536"/>
      <c r="Q34" s="544"/>
      <c r="S34" t="str">
        <f t="shared" si="5"/>
        <v/>
      </c>
      <c r="U34" t="str">
        <f>IF(LEFT($C34,2)="DC",(SUM(D34:G34,K34:N34)*14),"")</f>
        <v/>
      </c>
      <c r="V34" s="2"/>
      <c r="X34" s="33"/>
    </row>
    <row r="35" spans="1:33" ht="12.6" customHeight="1">
      <c r="A35" s="302">
        <v>15</v>
      </c>
      <c r="B35" s="300" t="s">
        <v>272</v>
      </c>
      <c r="C35" s="303" t="s">
        <v>281</v>
      </c>
      <c r="D35" s="541"/>
      <c r="E35" s="538">
        <v>2</v>
      </c>
      <c r="F35" s="538"/>
      <c r="G35" s="538"/>
      <c r="H35" s="543">
        <f>J35*25-D35*14-(SUM(E35:G35)*14)-2</f>
        <v>45</v>
      </c>
      <c r="I35" s="538" t="s">
        <v>7</v>
      </c>
      <c r="J35" s="539">
        <v>3</v>
      </c>
      <c r="K35" s="532"/>
      <c r="L35" s="525"/>
      <c r="M35" s="525"/>
      <c r="N35" s="525"/>
      <c r="O35" s="525"/>
      <c r="P35" s="525"/>
      <c r="Q35" s="527"/>
      <c r="S35" t="str">
        <f t="shared" si="5"/>
        <v/>
      </c>
      <c r="T35" t="str">
        <f>IF(LEFT($C35,2)="DS",(SUM(D35:G35,K35:N35)*14),"")</f>
        <v/>
      </c>
      <c r="U35">
        <f>IF(LEFT($C35,2)="DC",(SUM(D35:G35,K35:N35)*14),"")</f>
        <v>28</v>
      </c>
      <c r="V35" s="2"/>
      <c r="X35" s="33">
        <f>SUM(S35:U35)</f>
        <v>28</v>
      </c>
      <c r="AF35">
        <v>28</v>
      </c>
    </row>
    <row r="36" spans="1:33" ht="12.6" customHeight="1">
      <c r="A36" s="302">
        <v>16</v>
      </c>
      <c r="B36" s="300" t="s">
        <v>273</v>
      </c>
      <c r="C36" s="303" t="s">
        <v>282</v>
      </c>
      <c r="D36" s="541"/>
      <c r="E36" s="538"/>
      <c r="F36" s="538"/>
      <c r="G36" s="538"/>
      <c r="H36" s="543"/>
      <c r="I36" s="538"/>
      <c r="J36" s="539"/>
      <c r="K36" s="534"/>
      <c r="L36" s="535"/>
      <c r="M36" s="535"/>
      <c r="N36" s="535"/>
      <c r="O36" s="535"/>
      <c r="P36" s="535"/>
      <c r="Q36" s="540"/>
      <c r="S36" t="str">
        <f t="shared" si="5"/>
        <v/>
      </c>
      <c r="T36" t="str">
        <f>IF(LEFT($C36,2)="DS",(SUM(D36:G36,K36:N36)*14),"")</f>
        <v/>
      </c>
      <c r="V36" s="2"/>
      <c r="X36" s="33"/>
    </row>
    <row r="37" spans="1:33" ht="12.6" customHeight="1">
      <c r="A37" s="302">
        <v>17</v>
      </c>
      <c r="B37" s="300" t="s">
        <v>274</v>
      </c>
      <c r="C37" s="303" t="s">
        <v>283</v>
      </c>
      <c r="D37" s="532"/>
      <c r="E37" s="525"/>
      <c r="F37" s="525"/>
      <c r="G37" s="525"/>
      <c r="H37" s="525"/>
      <c r="I37" s="525"/>
      <c r="J37" s="527"/>
      <c r="K37" s="541"/>
      <c r="L37" s="538">
        <v>1</v>
      </c>
      <c r="M37" s="538"/>
      <c r="N37" s="538"/>
      <c r="O37" s="542">
        <f>Q37*25-K37*14-(SUM(L37:N37)*14)-2</f>
        <v>34</v>
      </c>
      <c r="P37" s="538" t="s">
        <v>7</v>
      </c>
      <c r="Q37" s="539">
        <v>2</v>
      </c>
      <c r="S37" t="str">
        <f t="shared" si="5"/>
        <v/>
      </c>
      <c r="T37" t="str">
        <f>IF(LEFT($C37,2)="DS",(SUM(D37:G37,K37:N37)*14),"")</f>
        <v/>
      </c>
      <c r="U37">
        <f>IF(LEFT($C37,2)="DC",(SUM(D37:G37,K37:N37)*14),"")</f>
        <v>14</v>
      </c>
      <c r="V37" s="2"/>
      <c r="X37" s="33">
        <f>SUM(S37:U37)</f>
        <v>14</v>
      </c>
      <c r="AF37">
        <v>14</v>
      </c>
    </row>
    <row r="38" spans="1:33" ht="12.6" customHeight="1">
      <c r="A38" s="302">
        <v>18</v>
      </c>
      <c r="B38" s="300" t="s">
        <v>275</v>
      </c>
      <c r="C38" s="303" t="s">
        <v>284</v>
      </c>
      <c r="D38" s="534"/>
      <c r="E38" s="535"/>
      <c r="F38" s="535"/>
      <c r="G38" s="535"/>
      <c r="H38" s="535"/>
      <c r="I38" s="535"/>
      <c r="J38" s="540"/>
      <c r="K38" s="541"/>
      <c r="L38" s="538"/>
      <c r="M38" s="538"/>
      <c r="N38" s="538"/>
      <c r="O38" s="542"/>
      <c r="P38" s="538"/>
      <c r="Q38" s="539"/>
      <c r="S38" t="str">
        <f t="shared" si="5"/>
        <v/>
      </c>
      <c r="T38" t="str">
        <f>IF(LEFT($C38,2)="DS",(SUM(D38:G38,K38:N38)*14),"")</f>
        <v/>
      </c>
      <c r="V38" s="2"/>
      <c r="X38" s="33"/>
    </row>
    <row r="39" spans="1:33" ht="14.4" customHeight="1">
      <c r="A39" s="246">
        <v>19</v>
      </c>
      <c r="B39" s="166" t="s">
        <v>84</v>
      </c>
      <c r="C39" s="42" t="s">
        <v>285</v>
      </c>
      <c r="D39" s="580"/>
      <c r="E39" s="536"/>
      <c r="F39" s="536"/>
      <c r="G39" s="536"/>
      <c r="H39" s="536"/>
      <c r="I39" s="536"/>
      <c r="J39" s="544"/>
      <c r="K39" s="589">
        <v>1</v>
      </c>
      <c r="L39" s="591">
        <v>1</v>
      </c>
      <c r="M39" s="536"/>
      <c r="N39" s="536"/>
      <c r="O39" s="542">
        <f>Q39*25-K39*14-(SUM(L39:N39)*14)-2</f>
        <v>45</v>
      </c>
      <c r="P39" s="536" t="s">
        <v>7</v>
      </c>
      <c r="Q39" s="544">
        <v>3</v>
      </c>
      <c r="S39" t="str">
        <f t="shared" si="5"/>
        <v/>
      </c>
      <c r="T39">
        <f>IF(LEFT($C39,2)="DS",(SUM(D39:G39,K39:N39)*14),"")</f>
        <v>28</v>
      </c>
      <c r="U39" t="str">
        <f t="shared" si="6"/>
        <v/>
      </c>
      <c r="X39" s="33">
        <f>SUM(S39:U39)</f>
        <v>28</v>
      </c>
      <c r="AB39">
        <v>14</v>
      </c>
      <c r="AC39">
        <v>14</v>
      </c>
    </row>
    <row r="40" spans="1:33" ht="21.6">
      <c r="A40" s="246">
        <v>20</v>
      </c>
      <c r="B40" s="166" t="s">
        <v>224</v>
      </c>
      <c r="C40" s="42" t="s">
        <v>286</v>
      </c>
      <c r="D40" s="580"/>
      <c r="E40" s="536"/>
      <c r="F40" s="536"/>
      <c r="G40" s="536"/>
      <c r="H40" s="536"/>
      <c r="I40" s="536"/>
      <c r="J40" s="544"/>
      <c r="K40" s="589"/>
      <c r="L40" s="591"/>
      <c r="M40" s="536"/>
      <c r="N40" s="536"/>
      <c r="O40" s="542"/>
      <c r="P40" s="536"/>
      <c r="Q40" s="544"/>
      <c r="S40" t="str">
        <f t="shared" si="5"/>
        <v/>
      </c>
      <c r="U40" t="str">
        <f t="shared" si="6"/>
        <v/>
      </c>
    </row>
    <row r="41" spans="1:33" ht="12.6" customHeight="1">
      <c r="A41" s="246">
        <v>21</v>
      </c>
      <c r="B41" s="166" t="s">
        <v>220</v>
      </c>
      <c r="C41" s="42" t="s">
        <v>287</v>
      </c>
      <c r="D41" s="580"/>
      <c r="E41" s="536"/>
      <c r="F41" s="536"/>
      <c r="G41" s="536"/>
      <c r="H41" s="536"/>
      <c r="I41" s="536"/>
      <c r="J41" s="544"/>
      <c r="K41" s="546">
        <v>2</v>
      </c>
      <c r="L41" s="548"/>
      <c r="M41" s="550">
        <v>1</v>
      </c>
      <c r="N41" s="536"/>
      <c r="O41" s="542">
        <f>Q41*25-K41*14-(SUM(L41:N41)*14)-2</f>
        <v>56</v>
      </c>
      <c r="P41" s="536" t="s">
        <v>7</v>
      </c>
      <c r="Q41" s="544">
        <v>4</v>
      </c>
      <c r="S41">
        <f>IF(LEFT($C41,2)="DF",(SUM(D41:G41,K41:N41)*14),"")</f>
        <v>42</v>
      </c>
      <c r="T41" t="str">
        <f>IF(LEFT($C41,2)="DS",(SUM(D41:G41,K41:N41)*12),"")</f>
        <v/>
      </c>
      <c r="U41" t="str">
        <f t="shared" si="6"/>
        <v/>
      </c>
      <c r="X41" s="33">
        <f>SUM(S41:U41)</f>
        <v>42</v>
      </c>
      <c r="Z41">
        <v>28</v>
      </c>
      <c r="AA41">
        <v>14</v>
      </c>
    </row>
    <row r="42" spans="1:33" ht="12.6" customHeight="1" thickBot="1">
      <c r="A42" s="247">
        <v>22</v>
      </c>
      <c r="B42" s="307" t="s">
        <v>221</v>
      </c>
      <c r="C42" s="304" t="s">
        <v>288</v>
      </c>
      <c r="D42" s="592"/>
      <c r="E42" s="537"/>
      <c r="F42" s="537"/>
      <c r="G42" s="537"/>
      <c r="H42" s="537"/>
      <c r="I42" s="537"/>
      <c r="J42" s="545"/>
      <c r="K42" s="547"/>
      <c r="L42" s="549"/>
      <c r="M42" s="551"/>
      <c r="N42" s="537"/>
      <c r="O42" s="596"/>
      <c r="P42" s="537"/>
      <c r="Q42" s="545"/>
      <c r="U42" t="str">
        <f t="shared" si="6"/>
        <v/>
      </c>
      <c r="Z42" s="68"/>
      <c r="AA42" s="68"/>
      <c r="AB42" s="68"/>
      <c r="AC42" s="68"/>
      <c r="AD42" s="68"/>
    </row>
    <row r="43" spans="1:33" ht="12.75" customHeight="1">
      <c r="A43" s="582" t="s">
        <v>20</v>
      </c>
      <c r="B43" s="583"/>
      <c r="C43" s="584"/>
      <c r="D43" s="65">
        <f>SUM(D33:D40)</f>
        <v>2</v>
      </c>
      <c r="E43" s="51">
        <f>SUM(E33:E40)</f>
        <v>3</v>
      </c>
      <c r="F43" s="66"/>
      <c r="G43" s="53"/>
      <c r="H43" s="563">
        <f>SUM(H33:H40)</f>
        <v>101</v>
      </c>
      <c r="I43" s="563" t="s">
        <v>95</v>
      </c>
      <c r="J43" s="564">
        <f>SUM(J33:J42)</f>
        <v>7</v>
      </c>
      <c r="K43" s="65">
        <f>SUM(K33:K42)</f>
        <v>3</v>
      </c>
      <c r="L43" s="51">
        <f>SUM(L33:L42)</f>
        <v>2</v>
      </c>
      <c r="M43" s="66">
        <f>SUM(M33:M42)</f>
        <v>1</v>
      </c>
      <c r="N43" s="53"/>
      <c r="O43" s="567">
        <f>SUM(O37:O42)</f>
        <v>135</v>
      </c>
      <c r="P43" s="563" t="s">
        <v>291</v>
      </c>
      <c r="Q43" s="564">
        <f>SUM(Q33:Q42)</f>
        <v>9</v>
      </c>
      <c r="Z43" s="15">
        <f>SUM(Z15:Z42)</f>
        <v>168</v>
      </c>
      <c r="AA43" s="15">
        <f t="shared" ref="AA43:AF43" si="7">SUM(AA15:AA42)</f>
        <v>112</v>
      </c>
      <c r="AB43" s="15">
        <f t="shared" si="7"/>
        <v>154</v>
      </c>
      <c r="AC43" s="15">
        <f t="shared" si="7"/>
        <v>142</v>
      </c>
      <c r="AD43" s="15">
        <f t="shared" si="7"/>
        <v>0</v>
      </c>
      <c r="AE43" s="15">
        <f t="shared" si="7"/>
        <v>14</v>
      </c>
      <c r="AF43" s="15">
        <f t="shared" si="7"/>
        <v>70</v>
      </c>
      <c r="AG43" s="15">
        <f>SUM(Z43:AF43)</f>
        <v>660</v>
      </c>
    </row>
    <row r="44" spans="1:33" ht="12.75" customHeight="1" thickBot="1">
      <c r="A44" s="585"/>
      <c r="B44" s="586"/>
      <c r="C44" s="587"/>
      <c r="D44" s="560">
        <f>SUM(D43:G43)</f>
        <v>5</v>
      </c>
      <c r="E44" s="561"/>
      <c r="F44" s="561"/>
      <c r="G44" s="561"/>
      <c r="H44" s="558"/>
      <c r="I44" s="558"/>
      <c r="J44" s="553"/>
      <c r="K44" s="560">
        <f>SUM(K43:N43)</f>
        <v>6</v>
      </c>
      <c r="L44" s="561"/>
      <c r="M44" s="561"/>
      <c r="N44" s="561"/>
      <c r="O44" s="568"/>
      <c r="P44" s="558"/>
      <c r="Q44" s="553"/>
      <c r="S44" s="153" t="s">
        <v>165</v>
      </c>
      <c r="T44" s="34" t="s">
        <v>166</v>
      </c>
      <c r="U44" s="34" t="s">
        <v>167</v>
      </c>
      <c r="V44" s="34"/>
      <c r="W44" s="34" t="s">
        <v>168</v>
      </c>
      <c r="X44" s="34" t="s">
        <v>169</v>
      </c>
    </row>
    <row r="45" spans="1:33" ht="13.8" thickBot="1">
      <c r="A45" s="69"/>
      <c r="B45" s="196"/>
      <c r="C45" s="70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S45" s="15">
        <f>SUM(S15:S44)</f>
        <v>280</v>
      </c>
      <c r="T45" s="15">
        <f>SUM(T15:T44)</f>
        <v>296</v>
      </c>
      <c r="U45" s="15">
        <f>SUM(U15:U44)</f>
        <v>84</v>
      </c>
      <c r="V45" s="15"/>
      <c r="W45" s="15">
        <f>SUM(W15:W44)</f>
        <v>506</v>
      </c>
      <c r="X45" s="15">
        <f>SUM(X15:X44)</f>
        <v>154</v>
      </c>
      <c r="Y45" s="15">
        <f>SUM(S45:U45)</f>
        <v>660</v>
      </c>
      <c r="Z45" s="15">
        <f>SUM(V45:X45)</f>
        <v>660</v>
      </c>
    </row>
    <row r="46" spans="1:33" ht="12.75" customHeight="1">
      <c r="A46" s="71"/>
      <c r="B46" s="72" t="s">
        <v>21</v>
      </c>
      <c r="C46" s="73"/>
      <c r="D46" s="74">
        <f>D27+D43</f>
        <v>12</v>
      </c>
      <c r="E46" s="60">
        <f>E27+E43</f>
        <v>3</v>
      </c>
      <c r="F46" s="60">
        <f>F27+F43</f>
        <v>7</v>
      </c>
      <c r="G46" s="61"/>
      <c r="H46" s="557">
        <f>H27+H43</f>
        <v>428</v>
      </c>
      <c r="I46" s="559" t="s">
        <v>226</v>
      </c>
      <c r="J46" s="552">
        <f t="shared" ref="J46:O46" si="8">J27+J43</f>
        <v>30</v>
      </c>
      <c r="K46" s="74">
        <f t="shared" si="8"/>
        <v>12</v>
      </c>
      <c r="L46" s="60">
        <f t="shared" si="8"/>
        <v>3</v>
      </c>
      <c r="M46" s="60">
        <f t="shared" si="8"/>
        <v>7</v>
      </c>
      <c r="N46" s="61"/>
      <c r="O46" s="557">
        <f t="shared" si="8"/>
        <v>399</v>
      </c>
      <c r="P46" s="559" t="s">
        <v>292</v>
      </c>
      <c r="Q46" s="552">
        <f>Q27+Q43</f>
        <v>30</v>
      </c>
    </row>
    <row r="47" spans="1:33" ht="12.75" customHeight="1" thickBot="1">
      <c r="A47" s="71"/>
      <c r="B47" s="71"/>
      <c r="C47" s="73"/>
      <c r="D47" s="560">
        <f>SUM(D46:G46)</f>
        <v>22</v>
      </c>
      <c r="E47" s="561"/>
      <c r="F47" s="561"/>
      <c r="G47" s="561"/>
      <c r="H47" s="558"/>
      <c r="I47" s="526" t="s">
        <v>69</v>
      </c>
      <c r="J47" s="553"/>
      <c r="K47" s="560">
        <f>SUM(K46:N46)</f>
        <v>22</v>
      </c>
      <c r="L47" s="561"/>
      <c r="M47" s="561"/>
      <c r="N47" s="561"/>
      <c r="O47" s="558"/>
      <c r="P47" s="526" t="s">
        <v>69</v>
      </c>
      <c r="Q47" s="553"/>
    </row>
    <row r="48" spans="1:33" ht="13.8" thickBot="1">
      <c r="A48" s="62"/>
      <c r="B48" s="62"/>
      <c r="C48" s="62"/>
      <c r="D48" s="63"/>
      <c r="E48" s="63"/>
      <c r="F48" s="63"/>
      <c r="G48" s="63"/>
      <c r="H48" s="62"/>
      <c r="I48" s="82"/>
      <c r="J48" s="63"/>
      <c r="K48" s="63"/>
      <c r="L48" s="63"/>
      <c r="M48" s="63"/>
      <c r="N48" s="63"/>
      <c r="O48" s="62"/>
      <c r="P48" s="82"/>
      <c r="Q48" s="63"/>
    </row>
    <row r="49" spans="1:30">
      <c r="A49" s="554" t="s">
        <v>11</v>
      </c>
      <c r="B49" s="554" t="s">
        <v>252</v>
      </c>
      <c r="C49" s="554" t="s">
        <v>324</v>
      </c>
      <c r="D49" s="529" t="s">
        <v>268</v>
      </c>
      <c r="E49" s="530"/>
      <c r="F49" s="530"/>
      <c r="G49" s="530"/>
      <c r="H49" s="530"/>
      <c r="I49" s="530"/>
      <c r="J49" s="531"/>
      <c r="K49" s="529" t="s">
        <v>269</v>
      </c>
      <c r="L49" s="530"/>
      <c r="M49" s="530"/>
      <c r="N49" s="530"/>
      <c r="O49" s="530"/>
      <c r="P49" s="530"/>
      <c r="Q49" s="531"/>
    </row>
    <row r="50" spans="1:30">
      <c r="A50" s="555"/>
      <c r="B50" s="555"/>
      <c r="C50" s="555"/>
      <c r="D50" s="532" t="s">
        <v>7</v>
      </c>
      <c r="E50" s="525" t="s">
        <v>8</v>
      </c>
      <c r="F50" s="525" t="s">
        <v>9</v>
      </c>
      <c r="G50" s="525" t="s">
        <v>10</v>
      </c>
      <c r="H50" s="525" t="s">
        <v>28</v>
      </c>
      <c r="I50" s="525" t="s">
        <v>12</v>
      </c>
      <c r="J50" s="527" t="s">
        <v>13</v>
      </c>
      <c r="K50" s="532" t="s">
        <v>7</v>
      </c>
      <c r="L50" s="525" t="s">
        <v>8</v>
      </c>
      <c r="M50" s="525" t="s">
        <v>9</v>
      </c>
      <c r="N50" s="525" t="s">
        <v>10</v>
      </c>
      <c r="O50" s="525" t="s">
        <v>28</v>
      </c>
      <c r="P50" s="525" t="s">
        <v>12</v>
      </c>
      <c r="Q50" s="527" t="s">
        <v>13</v>
      </c>
    </row>
    <row r="51" spans="1:30" ht="13.8" thickBot="1">
      <c r="A51" s="556"/>
      <c r="B51" s="556"/>
      <c r="C51" s="556"/>
      <c r="D51" s="533"/>
      <c r="E51" s="526"/>
      <c r="F51" s="526"/>
      <c r="G51" s="526"/>
      <c r="H51" s="526"/>
      <c r="I51" s="526"/>
      <c r="J51" s="528"/>
      <c r="K51" s="533"/>
      <c r="L51" s="526"/>
      <c r="M51" s="526"/>
      <c r="N51" s="526"/>
      <c r="O51" s="526"/>
      <c r="P51" s="526"/>
      <c r="Q51" s="528"/>
    </row>
    <row r="52" spans="1:30">
      <c r="A52" s="367">
        <v>23</v>
      </c>
      <c r="B52" s="368" t="s">
        <v>270</v>
      </c>
      <c r="C52" s="386" t="s">
        <v>302</v>
      </c>
      <c r="D52" s="65">
        <v>2</v>
      </c>
      <c r="E52" s="66">
        <v>2</v>
      </c>
      <c r="F52" s="66"/>
      <c r="G52" s="66"/>
      <c r="H52" s="41">
        <f>J52*25-D52*14-(SUM(E52:G52)*14)-2</f>
        <v>67</v>
      </c>
      <c r="I52" s="66" t="s">
        <v>59</v>
      </c>
      <c r="J52" s="85">
        <v>5</v>
      </c>
      <c r="K52" s="316"/>
      <c r="L52" s="317"/>
      <c r="M52" s="317"/>
      <c r="N52" s="317"/>
      <c r="O52" s="317"/>
      <c r="P52" s="317"/>
      <c r="Q52" s="318"/>
    </row>
    <row r="53" spans="1:30">
      <c r="A53" s="373">
        <v>24</v>
      </c>
      <c r="B53" s="368" t="s">
        <v>271</v>
      </c>
      <c r="C53" s="386" t="s">
        <v>303</v>
      </c>
      <c r="D53" s="39"/>
      <c r="E53" s="47"/>
      <c r="F53" s="40"/>
      <c r="G53" s="40"/>
      <c r="H53" s="40"/>
      <c r="I53" s="41"/>
      <c r="J53" s="50"/>
      <c r="K53" s="39">
        <v>2</v>
      </c>
      <c r="L53" s="40">
        <v>2</v>
      </c>
      <c r="M53" s="40"/>
      <c r="N53" s="40"/>
      <c r="O53" s="417">
        <f>Q53*25-K53*14-(SUM(L53:N53)*14)-2</f>
        <v>67</v>
      </c>
      <c r="P53" s="41" t="s">
        <v>59</v>
      </c>
      <c r="Q53" s="374">
        <v>5</v>
      </c>
    </row>
    <row r="54" spans="1:30" ht="13.8" thickBot="1">
      <c r="A54" s="369">
        <v>25</v>
      </c>
      <c r="B54" s="370" t="s">
        <v>289</v>
      </c>
      <c r="C54" s="303" t="s">
        <v>304</v>
      </c>
      <c r="D54" s="252"/>
      <c r="E54" s="135"/>
      <c r="F54" s="244"/>
      <c r="G54" s="244"/>
      <c r="H54" s="244"/>
      <c r="I54" s="134"/>
      <c r="J54" s="371"/>
      <c r="K54" s="252">
        <v>2</v>
      </c>
      <c r="L54" s="244"/>
      <c r="M54" s="244">
        <v>2</v>
      </c>
      <c r="N54" s="244"/>
      <c r="O54" s="417">
        <f>Q54*25-K54*14-(SUM(L54:N54)*14)-2</f>
        <v>67</v>
      </c>
      <c r="P54" s="134" t="s">
        <v>7</v>
      </c>
      <c r="Q54" s="372">
        <v>5</v>
      </c>
    </row>
    <row r="55" spans="1:30">
      <c r="A55" s="515" t="s">
        <v>266</v>
      </c>
      <c r="B55" s="516"/>
      <c r="C55" s="516"/>
      <c r="D55" s="365">
        <f>SUM(D52:D54)</f>
        <v>2</v>
      </c>
      <c r="E55" s="366">
        <f>SUM(E52:E54)</f>
        <v>2</v>
      </c>
      <c r="F55" s="366"/>
      <c r="G55" s="366"/>
      <c r="H55" s="519">
        <f>SUM(H52:H54)</f>
        <v>67</v>
      </c>
      <c r="I55" s="521" t="s">
        <v>267</v>
      </c>
      <c r="J55" s="511">
        <f>SUM(J52:J54)</f>
        <v>5</v>
      </c>
      <c r="K55" s="365">
        <f>SUM(K52:K54)</f>
        <v>4</v>
      </c>
      <c r="L55" s="366">
        <f>SUM(L52:L54)</f>
        <v>2</v>
      </c>
      <c r="M55" s="366"/>
      <c r="N55" s="366"/>
      <c r="O55" s="523">
        <f>SUM(O53:O54)</f>
        <v>134</v>
      </c>
      <c r="P55" s="521" t="s">
        <v>293</v>
      </c>
      <c r="Q55" s="511">
        <f>SUM(Q52:Q54)</f>
        <v>10</v>
      </c>
      <c r="T55">
        <f>D56*14+K56*14</f>
        <v>140</v>
      </c>
    </row>
    <row r="56" spans="1:30" ht="13.8" thickBot="1">
      <c r="A56" s="517"/>
      <c r="B56" s="518"/>
      <c r="C56" s="518"/>
      <c r="D56" s="513">
        <f>SUM(D55:G55)</f>
        <v>4</v>
      </c>
      <c r="E56" s="514"/>
      <c r="F56" s="514"/>
      <c r="G56" s="514"/>
      <c r="H56" s="520"/>
      <c r="I56" s="522"/>
      <c r="J56" s="512"/>
      <c r="K56" s="513">
        <f>SUM(K55:N55)</f>
        <v>6</v>
      </c>
      <c r="L56" s="514"/>
      <c r="M56" s="514"/>
      <c r="N56" s="514"/>
      <c r="O56" s="524"/>
      <c r="P56" s="522"/>
      <c r="Q56" s="512"/>
    </row>
    <row r="57" spans="1:30">
      <c r="A57" s="34"/>
      <c r="B57" s="499" t="s">
        <v>185</v>
      </c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</row>
    <row r="58" spans="1:30" ht="25.8" customHeight="1">
      <c r="A58" s="34"/>
      <c r="B58" s="502" t="s">
        <v>236</v>
      </c>
      <c r="C58" s="502"/>
      <c r="D58" s="502"/>
      <c r="E58" s="502"/>
      <c r="F58" s="502"/>
      <c r="G58" s="502"/>
      <c r="H58" s="502"/>
      <c r="I58" s="502"/>
      <c r="J58" s="502"/>
      <c r="K58" s="502"/>
      <c r="L58" s="502"/>
      <c r="M58" s="502"/>
      <c r="N58" s="502"/>
      <c r="O58" s="502"/>
      <c r="P58" s="502"/>
      <c r="Q58" s="502"/>
    </row>
    <row r="59" spans="1:30" ht="13.2" customHeight="1">
      <c r="A59" s="34"/>
      <c r="B59" s="75"/>
      <c r="C59" s="76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30" s="33" customFormat="1">
      <c r="A60" s="492"/>
      <c r="B60" s="492"/>
      <c r="C60" s="492"/>
      <c r="D60" s="492"/>
      <c r="E60" s="492"/>
      <c r="F60" s="492"/>
      <c r="G60" s="492"/>
      <c r="H60" s="492"/>
      <c r="I60" s="492"/>
      <c r="J60" s="492"/>
      <c r="K60" s="492"/>
      <c r="L60" s="492"/>
      <c r="M60" s="492"/>
      <c r="N60" s="492"/>
      <c r="O60" s="492"/>
      <c r="P60" s="492"/>
      <c r="Q60" s="15"/>
      <c r="T60"/>
      <c r="U60"/>
      <c r="V60"/>
      <c r="X60"/>
      <c r="Y60"/>
      <c r="Z60"/>
      <c r="AB60"/>
      <c r="AC60"/>
      <c r="AD60"/>
    </row>
    <row r="61" spans="1:30">
      <c r="A61" s="5"/>
      <c r="B61" s="5"/>
      <c r="C61" s="5"/>
      <c r="D61" s="5"/>
      <c r="E61" s="5"/>
      <c r="F61" s="5"/>
      <c r="G61" s="5"/>
      <c r="H61" s="5"/>
      <c r="I61" s="5"/>
      <c r="J61" s="77"/>
      <c r="K61" s="77"/>
      <c r="L61" s="78"/>
      <c r="M61" s="77"/>
      <c r="N61" s="77"/>
      <c r="O61" s="4"/>
      <c r="P61" s="4"/>
      <c r="Q61" s="4"/>
    </row>
    <row r="62" spans="1:30" s="67" customFormat="1">
      <c r="B62" s="498"/>
      <c r="C62" s="498"/>
      <c r="D62" s="498"/>
      <c r="E62" s="498"/>
      <c r="F62" s="498"/>
      <c r="G62" s="498"/>
      <c r="H62" s="498"/>
      <c r="I62" s="498"/>
      <c r="J62" s="498"/>
      <c r="K62" s="498"/>
      <c r="L62" s="498"/>
      <c r="M62" s="498"/>
      <c r="N62" s="498"/>
      <c r="O62" s="498"/>
      <c r="P62" s="498"/>
      <c r="Q62" s="80"/>
      <c r="T62"/>
      <c r="U62"/>
      <c r="V62"/>
      <c r="X62"/>
      <c r="Y62"/>
      <c r="Z62"/>
      <c r="AB62"/>
      <c r="AC62"/>
      <c r="AD62"/>
    </row>
    <row r="63" spans="1:30" s="67" customFormat="1"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80"/>
      <c r="T63"/>
      <c r="U63"/>
      <c r="V63"/>
      <c r="X63"/>
      <c r="Y63"/>
      <c r="Z63"/>
      <c r="AB63"/>
      <c r="AC63"/>
      <c r="AD63"/>
    </row>
    <row r="64" spans="1:30">
      <c r="A64" s="77"/>
      <c r="B64" s="77"/>
      <c r="C64" s="1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</row>
    <row r="65" spans="1:30" s="33" customFormat="1">
      <c r="A65" s="492"/>
      <c r="B65" s="492"/>
      <c r="C65" s="492"/>
      <c r="D65" s="492"/>
      <c r="E65" s="492"/>
      <c r="F65" s="492"/>
      <c r="G65" s="492"/>
      <c r="H65" s="492"/>
      <c r="I65" s="492"/>
      <c r="J65" s="492"/>
      <c r="K65" s="492"/>
      <c r="L65" s="492"/>
      <c r="M65" s="492"/>
      <c r="N65" s="492"/>
      <c r="O65" s="492"/>
      <c r="P65" s="492"/>
      <c r="Q65" s="15"/>
      <c r="T65"/>
      <c r="U65"/>
      <c r="V65"/>
      <c r="X65"/>
      <c r="Y65"/>
      <c r="Z65"/>
      <c r="AB65"/>
      <c r="AC65"/>
      <c r="AD65"/>
    </row>
    <row r="66" spans="1:30">
      <c r="A66" s="5"/>
      <c r="B66" s="5"/>
      <c r="C66" s="5"/>
      <c r="D66" s="5"/>
      <c r="E66" s="5"/>
      <c r="F66" s="5"/>
      <c r="G66" s="5"/>
      <c r="H66" s="5"/>
      <c r="I66" s="5"/>
      <c r="J66" s="77"/>
      <c r="K66" s="77"/>
      <c r="L66" s="78"/>
      <c r="M66" s="77"/>
      <c r="N66" s="77"/>
      <c r="O66" s="4"/>
      <c r="P66" s="4"/>
      <c r="Q66" s="4"/>
    </row>
    <row r="67" spans="1:30" s="67" customFormat="1">
      <c r="B67" s="498"/>
      <c r="C67" s="498"/>
      <c r="D67" s="498"/>
      <c r="E67" s="498"/>
      <c r="F67" s="498"/>
      <c r="G67" s="498"/>
      <c r="H67" s="498"/>
      <c r="I67" s="498"/>
      <c r="J67" s="498"/>
      <c r="K67" s="498"/>
      <c r="L67" s="498"/>
      <c r="M67" s="498"/>
      <c r="N67" s="498"/>
      <c r="O67" s="498"/>
      <c r="P67" s="498"/>
      <c r="Q67" s="80"/>
      <c r="T67"/>
      <c r="U67"/>
      <c r="V67"/>
      <c r="X67"/>
      <c r="Y67"/>
      <c r="Z67"/>
      <c r="AB67"/>
      <c r="AC67"/>
      <c r="AD67"/>
    </row>
    <row r="68" spans="1:30" s="67" customFormat="1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80"/>
      <c r="T68"/>
      <c r="U68"/>
      <c r="V68"/>
      <c r="X68"/>
      <c r="Y68"/>
      <c r="Z68"/>
      <c r="AB68"/>
      <c r="AC68"/>
      <c r="AD68"/>
    </row>
    <row r="69" spans="1:30">
      <c r="A69" s="77"/>
      <c r="B69" s="77"/>
      <c r="C69" s="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</row>
    <row r="70" spans="1:30" s="33" customFormat="1">
      <c r="A70" s="492"/>
      <c r="B70" s="492"/>
      <c r="C70" s="492"/>
      <c r="D70" s="492"/>
      <c r="E70" s="492"/>
      <c r="F70" s="492"/>
      <c r="G70" s="492"/>
      <c r="H70" s="492"/>
      <c r="I70" s="492"/>
      <c r="J70" s="492"/>
      <c r="K70" s="492"/>
      <c r="L70" s="492"/>
      <c r="M70" s="492"/>
      <c r="N70" s="492"/>
      <c r="O70" s="492"/>
      <c r="P70" s="492"/>
      <c r="Q70" s="15"/>
      <c r="T70"/>
      <c r="U70"/>
      <c r="V70"/>
      <c r="X70"/>
      <c r="Y70"/>
      <c r="Z70"/>
      <c r="AB70"/>
      <c r="AC70"/>
      <c r="AD70"/>
    </row>
    <row r="71" spans="1:30">
      <c r="A71" s="5"/>
      <c r="B71" s="5"/>
      <c r="C71" s="5"/>
      <c r="D71" s="5"/>
      <c r="E71" s="5"/>
      <c r="F71" s="5"/>
      <c r="G71" s="5"/>
      <c r="H71" s="5"/>
      <c r="I71" s="5"/>
      <c r="J71" s="77"/>
      <c r="K71" s="77"/>
      <c r="L71" s="78"/>
      <c r="M71" s="77"/>
      <c r="N71" s="77"/>
      <c r="O71" s="4"/>
      <c r="P71" s="4"/>
      <c r="Q71" s="4"/>
    </row>
    <row r="72" spans="1:30" s="67" customFormat="1">
      <c r="B72" s="498"/>
      <c r="C72" s="498"/>
      <c r="D72" s="498"/>
      <c r="E72" s="498"/>
      <c r="F72" s="498"/>
      <c r="G72" s="498"/>
      <c r="H72" s="498"/>
      <c r="I72" s="498"/>
      <c r="J72" s="498"/>
      <c r="K72" s="498"/>
      <c r="L72" s="498"/>
      <c r="M72" s="498"/>
      <c r="N72" s="498"/>
      <c r="O72" s="498"/>
      <c r="P72" s="498"/>
      <c r="Q72" s="80"/>
      <c r="T72"/>
      <c r="U72"/>
      <c r="V72"/>
      <c r="X72"/>
      <c r="Y72"/>
      <c r="Z72"/>
      <c r="AB72"/>
      <c r="AC72"/>
      <c r="AD72"/>
    </row>
    <row r="73" spans="1:30">
      <c r="A73" s="77"/>
      <c r="B73" s="77"/>
      <c r="C73" s="1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X73" s="67"/>
      <c r="Y73" s="67"/>
      <c r="Z73" s="67"/>
      <c r="AB73" s="67"/>
      <c r="AC73" s="67"/>
      <c r="AD73" s="67"/>
    </row>
  </sheetData>
  <mergeCells count="186">
    <mergeCell ref="A5:G5"/>
    <mergeCell ref="K26:O26"/>
    <mergeCell ref="J39:J40"/>
    <mergeCell ref="O43:O44"/>
    <mergeCell ref="F39:F40"/>
    <mergeCell ref="G39:G40"/>
    <mergeCell ref="O39:O40"/>
    <mergeCell ref="N39:N40"/>
    <mergeCell ref="N41:N42"/>
    <mergeCell ref="O41:O42"/>
    <mergeCell ref="G31:G32"/>
    <mergeCell ref="A27:C28"/>
    <mergeCell ref="H27:H28"/>
    <mergeCell ref="I27:I28"/>
    <mergeCell ref="H39:H40"/>
    <mergeCell ref="F33:F34"/>
    <mergeCell ref="D31:D32"/>
    <mergeCell ref="G33:G34"/>
    <mergeCell ref="E31:E32"/>
    <mergeCell ref="D33:D34"/>
    <mergeCell ref="E33:E34"/>
    <mergeCell ref="I39:I40"/>
    <mergeCell ref="D39:D40"/>
    <mergeCell ref="E39:E40"/>
    <mergeCell ref="A70:C70"/>
    <mergeCell ref="D70:P70"/>
    <mergeCell ref="A30:A32"/>
    <mergeCell ref="B30:B32"/>
    <mergeCell ref="C30:C32"/>
    <mergeCell ref="D30:J30"/>
    <mergeCell ref="F31:F32"/>
    <mergeCell ref="B72:C72"/>
    <mergeCell ref="D72:P72"/>
    <mergeCell ref="B67:C67"/>
    <mergeCell ref="D67:P67"/>
    <mergeCell ref="O31:O32"/>
    <mergeCell ref="M33:M34"/>
    <mergeCell ref="N33:N34"/>
    <mergeCell ref="O33:O34"/>
    <mergeCell ref="P33:P34"/>
    <mergeCell ref="P31:P32"/>
    <mergeCell ref="H33:H34"/>
    <mergeCell ref="I33:I34"/>
    <mergeCell ref="J33:J34"/>
    <mergeCell ref="K33:K34"/>
    <mergeCell ref="N31:N32"/>
    <mergeCell ref="I31:I32"/>
    <mergeCell ref="J31:J32"/>
    <mergeCell ref="N13:N14"/>
    <mergeCell ref="O13:O14"/>
    <mergeCell ref="H13:H14"/>
    <mergeCell ref="I13:I14"/>
    <mergeCell ref="J13:J14"/>
    <mergeCell ref="K13:K14"/>
    <mergeCell ref="P13:P14"/>
    <mergeCell ref="Q13:Q14"/>
    <mergeCell ref="L13:L14"/>
    <mergeCell ref="M13:M14"/>
    <mergeCell ref="Q27:Q28"/>
    <mergeCell ref="D28:G28"/>
    <mergeCell ref="K28:N28"/>
    <mergeCell ref="J27:J28"/>
    <mergeCell ref="O27:O28"/>
    <mergeCell ref="P27:P28"/>
    <mergeCell ref="A2:C2"/>
    <mergeCell ref="A1:C1"/>
    <mergeCell ref="A3:Q3"/>
    <mergeCell ref="A6:M6"/>
    <mergeCell ref="A11:Q11"/>
    <mergeCell ref="A8:G8"/>
    <mergeCell ref="A9:G9"/>
    <mergeCell ref="A10:G10"/>
    <mergeCell ref="A12:A14"/>
    <mergeCell ref="B12:B14"/>
    <mergeCell ref="C12:C14"/>
    <mergeCell ref="D12:J12"/>
    <mergeCell ref="K12:Q12"/>
    <mergeCell ref="D13:D14"/>
    <mergeCell ref="E13:E14"/>
    <mergeCell ref="F13:F14"/>
    <mergeCell ref="G13:G14"/>
    <mergeCell ref="H31:H32"/>
    <mergeCell ref="P43:P44"/>
    <mergeCell ref="Q43:Q44"/>
    <mergeCell ref="K30:Q30"/>
    <mergeCell ref="M39:M40"/>
    <mergeCell ref="P39:P40"/>
    <mergeCell ref="Q39:Q40"/>
    <mergeCell ref="K31:K32"/>
    <mergeCell ref="L31:L32"/>
    <mergeCell ref="M31:M32"/>
    <mergeCell ref="Q31:Q32"/>
    <mergeCell ref="L33:L34"/>
    <mergeCell ref="Q33:Q34"/>
    <mergeCell ref="H43:H44"/>
    <mergeCell ref="I43:I44"/>
    <mergeCell ref="K39:K40"/>
    <mergeCell ref="L39:L40"/>
    <mergeCell ref="J43:J44"/>
    <mergeCell ref="Q41:Q42"/>
    <mergeCell ref="O46:O47"/>
    <mergeCell ref="P46:P47"/>
    <mergeCell ref="Q46:Q47"/>
    <mergeCell ref="D47:G47"/>
    <mergeCell ref="K47:N47"/>
    <mergeCell ref="D44:G44"/>
    <mergeCell ref="K44:N44"/>
    <mergeCell ref="H46:H47"/>
    <mergeCell ref="I46:I47"/>
    <mergeCell ref="D41:D42"/>
    <mergeCell ref="P41:P42"/>
    <mergeCell ref="J41:J42"/>
    <mergeCell ref="K41:K42"/>
    <mergeCell ref="L41:L42"/>
    <mergeCell ref="M41:M42"/>
    <mergeCell ref="J46:J47"/>
    <mergeCell ref="B62:C62"/>
    <mergeCell ref="D62:P62"/>
    <mergeCell ref="A65:C65"/>
    <mergeCell ref="D65:P65"/>
    <mergeCell ref="A60:C60"/>
    <mergeCell ref="D60:P60"/>
    <mergeCell ref="A49:A51"/>
    <mergeCell ref="B49:B51"/>
    <mergeCell ref="C49:C51"/>
    <mergeCell ref="A43:C44"/>
    <mergeCell ref="J35:J36"/>
    <mergeCell ref="K37:K38"/>
    <mergeCell ref="L37:L38"/>
    <mergeCell ref="M37:M38"/>
    <mergeCell ref="N37:N38"/>
    <mergeCell ref="O37:O38"/>
    <mergeCell ref="J37:J38"/>
    <mergeCell ref="D35:D36"/>
    <mergeCell ref="E35:E36"/>
    <mergeCell ref="F35:F36"/>
    <mergeCell ref="G35:G36"/>
    <mergeCell ref="H35:H36"/>
    <mergeCell ref="I35:I36"/>
    <mergeCell ref="P37:P38"/>
    <mergeCell ref="Q37:Q38"/>
    <mergeCell ref="K35:K36"/>
    <mergeCell ref="L35:L36"/>
    <mergeCell ref="M35:M36"/>
    <mergeCell ref="N35:N36"/>
    <mergeCell ref="O35:O36"/>
    <mergeCell ref="P35:P36"/>
    <mergeCell ref="Q35:Q36"/>
    <mergeCell ref="D37:D38"/>
    <mergeCell ref="E37:E38"/>
    <mergeCell ref="F37:F38"/>
    <mergeCell ref="G37:G38"/>
    <mergeCell ref="H37:H38"/>
    <mergeCell ref="I37:I38"/>
    <mergeCell ref="E41:E42"/>
    <mergeCell ref="F41:F42"/>
    <mergeCell ref="G41:G42"/>
    <mergeCell ref="H41:H42"/>
    <mergeCell ref="I41:I42"/>
    <mergeCell ref="L50:L51"/>
    <mergeCell ref="M50:M51"/>
    <mergeCell ref="N50:N51"/>
    <mergeCell ref="O50:O51"/>
    <mergeCell ref="P50:P51"/>
    <mergeCell ref="Q50:Q51"/>
    <mergeCell ref="D49:J49"/>
    <mergeCell ref="K49:Q49"/>
    <mergeCell ref="D50:D51"/>
    <mergeCell ref="E50:E51"/>
    <mergeCell ref="F50:F51"/>
    <mergeCell ref="G50:G51"/>
    <mergeCell ref="H50:H51"/>
    <mergeCell ref="I50:I51"/>
    <mergeCell ref="J50:J51"/>
    <mergeCell ref="K50:K51"/>
    <mergeCell ref="Q55:Q56"/>
    <mergeCell ref="D56:G56"/>
    <mergeCell ref="K56:N56"/>
    <mergeCell ref="B58:Q58"/>
    <mergeCell ref="B57:Q57"/>
    <mergeCell ref="A55:C56"/>
    <mergeCell ref="H55:H56"/>
    <mergeCell ref="I55:I56"/>
    <mergeCell ref="J55:J56"/>
    <mergeCell ref="O55:O56"/>
    <mergeCell ref="P55:P56"/>
  </mergeCells>
  <phoneticPr fontId="12" type="noConversion"/>
  <pageMargins left="1.1399999999999999" right="0.39370078740157483" top="0.16" bottom="0.47244094488188981" header="0.35" footer="0.51181102362204722"/>
  <pageSetup paperSize="9" scale="85" orientation="portrait" r:id="rId1"/>
  <headerFooter alignWithMargins="0">
    <oddFooter>&amp;R3/7</oddFooter>
  </headerFooter>
  <ignoredErrors>
    <ignoredError sqref="L2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B2A0B-E2C9-4703-BBFB-50B94DA3099E}">
  <dimension ref="A1:AP71"/>
  <sheetViews>
    <sheetView view="pageBreakPreview" zoomScale="115" zoomScaleNormal="100" zoomScaleSheetLayoutView="115" workbookViewId="0">
      <selection activeCell="A10" sqref="A10:G10"/>
    </sheetView>
  </sheetViews>
  <sheetFormatPr defaultRowHeight="13.2"/>
  <cols>
    <col min="1" max="1" width="3.33203125" style="77" customWidth="1"/>
    <col min="2" max="2" width="30.44140625" style="77" customWidth="1"/>
    <col min="3" max="3" width="13" style="77" customWidth="1"/>
    <col min="4" max="6" width="2.44140625" style="77" customWidth="1"/>
    <col min="7" max="7" width="2.33203125" style="77" customWidth="1"/>
    <col min="8" max="8" width="3.5546875" style="77" bestFit="1" customWidth="1"/>
    <col min="9" max="9" width="7.33203125" style="77" customWidth="1"/>
    <col min="10" max="10" width="5.6640625" style="77" customWidth="1"/>
    <col min="11" max="14" width="2.6640625" style="77" customWidth="1"/>
    <col min="15" max="15" width="4" style="77" customWidth="1"/>
    <col min="16" max="16" width="7.33203125" style="77" customWidth="1"/>
    <col min="17" max="17" width="6.44140625" style="77" customWidth="1"/>
    <col min="18" max="18" width="4.109375" customWidth="1"/>
    <col min="19" max="20" width="4" customWidth="1"/>
    <col min="21" max="21" width="5.33203125" customWidth="1"/>
    <col min="22" max="22" width="3.33203125" customWidth="1"/>
    <col min="23" max="24" width="4.6640625" customWidth="1"/>
    <col min="25" max="25" width="3.33203125" customWidth="1"/>
  </cols>
  <sheetData>
    <row r="1" spans="1:42">
      <c r="A1" s="509" t="s">
        <v>18</v>
      </c>
      <c r="B1" s="509"/>
      <c r="C1" s="509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42">
      <c r="A2" s="509" t="s">
        <v>51</v>
      </c>
      <c r="B2" s="509"/>
      <c r="C2" s="509"/>
      <c r="D2" s="33"/>
      <c r="E2" s="33"/>
      <c r="F2" s="33"/>
      <c r="G2" s="33"/>
      <c r="H2" s="33"/>
      <c r="I2" s="33">
        <v>4</v>
      </c>
      <c r="J2" s="33"/>
      <c r="K2" s="33"/>
      <c r="L2" s="33"/>
      <c r="M2" s="33"/>
      <c r="N2" s="33"/>
      <c r="O2" s="33"/>
      <c r="P2" s="33"/>
      <c r="Q2" s="33"/>
    </row>
    <row r="3" spans="1:42" ht="25.8" customHeight="1">
      <c r="A3" s="510" t="s">
        <v>17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</row>
    <row r="4" spans="1:42">
      <c r="A4" s="33"/>
      <c r="B4" s="33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42">
      <c r="A5" s="674" t="s">
        <v>52</v>
      </c>
      <c r="B5" s="674"/>
      <c r="C5" s="674"/>
      <c r="D5" s="674"/>
      <c r="E5" s="674"/>
      <c r="F5" s="674"/>
      <c r="G5" s="674"/>
      <c r="H5" s="673"/>
      <c r="I5" s="673"/>
      <c r="J5" s="673"/>
      <c r="K5" s="673"/>
      <c r="L5" s="673"/>
      <c r="M5" s="673"/>
      <c r="N5" s="4"/>
      <c r="O5" s="4"/>
      <c r="P5" s="4"/>
      <c r="Q5" s="4"/>
    </row>
    <row r="6" spans="1:42">
      <c r="A6" s="674" t="s">
        <v>352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15"/>
      <c r="O6" s="15"/>
      <c r="P6" s="15"/>
      <c r="Q6" s="15"/>
    </row>
    <row r="7" spans="1:42">
      <c r="A7" s="675" t="s">
        <v>353</v>
      </c>
      <c r="B7" s="673"/>
      <c r="C7" s="78"/>
      <c r="D7" s="673"/>
      <c r="E7" s="673"/>
      <c r="F7" s="673"/>
      <c r="G7" s="673"/>
      <c r="H7" s="676"/>
      <c r="I7" s="676"/>
      <c r="J7" s="78"/>
      <c r="K7" s="78"/>
      <c r="L7" s="78"/>
      <c r="M7" s="676"/>
      <c r="N7" s="14"/>
      <c r="O7" s="14"/>
      <c r="P7" s="14"/>
      <c r="Q7" s="1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9"/>
      <c r="AD7" s="9"/>
      <c r="AE7" s="9"/>
      <c r="AF7" s="9"/>
      <c r="AG7" s="9"/>
      <c r="AH7" s="9"/>
      <c r="AI7" s="9"/>
      <c r="AJ7" s="9"/>
      <c r="AK7" s="9"/>
      <c r="AL7" s="9"/>
      <c r="AM7" s="6"/>
      <c r="AN7" s="6"/>
      <c r="AO7" s="5"/>
      <c r="AP7" s="5"/>
    </row>
    <row r="8" spans="1:42">
      <c r="A8" s="677" t="s">
        <v>53</v>
      </c>
      <c r="B8" s="677"/>
      <c r="C8" s="677"/>
      <c r="D8" s="677"/>
      <c r="E8" s="677"/>
      <c r="F8" s="677"/>
      <c r="G8" s="677"/>
      <c r="H8" s="78"/>
      <c r="I8" s="78"/>
      <c r="J8" s="78"/>
      <c r="K8" s="7"/>
      <c r="L8" s="7"/>
      <c r="M8" s="7"/>
      <c r="N8" s="35"/>
      <c r="O8" s="35"/>
      <c r="P8" s="35"/>
      <c r="Q8" s="35"/>
    </row>
    <row r="9" spans="1:42">
      <c r="A9" s="677" t="s">
        <v>54</v>
      </c>
      <c r="B9" s="677"/>
      <c r="C9" s="677"/>
      <c r="D9" s="677"/>
      <c r="E9" s="677"/>
      <c r="F9" s="677"/>
      <c r="G9" s="677"/>
      <c r="H9" s="678"/>
      <c r="I9" s="678"/>
      <c r="J9" s="678"/>
      <c r="K9" s="678"/>
      <c r="L9" s="678"/>
      <c r="M9" s="678"/>
      <c r="N9" s="13"/>
      <c r="O9" s="13"/>
      <c r="P9" s="13"/>
      <c r="Q9" s="13"/>
    </row>
    <row r="10" spans="1:42">
      <c r="A10" s="674" t="s">
        <v>405</v>
      </c>
      <c r="B10" s="674"/>
      <c r="C10" s="674"/>
      <c r="D10" s="674"/>
      <c r="E10" s="674"/>
      <c r="F10" s="674"/>
      <c r="G10" s="67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42" ht="28.2" customHeight="1" thickBot="1">
      <c r="A11" s="506" t="s">
        <v>50</v>
      </c>
      <c r="B11" s="506"/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 s="506"/>
      <c r="P11" s="506"/>
      <c r="Q11" s="506"/>
    </row>
    <row r="12" spans="1:42" ht="13.5" customHeight="1">
      <c r="A12" s="569" t="s">
        <v>11</v>
      </c>
      <c r="B12" s="559" t="s">
        <v>6</v>
      </c>
      <c r="C12" s="570" t="s">
        <v>55</v>
      </c>
      <c r="D12" s="529" t="s">
        <v>85</v>
      </c>
      <c r="E12" s="530"/>
      <c r="F12" s="530"/>
      <c r="G12" s="530"/>
      <c r="H12" s="530"/>
      <c r="I12" s="530"/>
      <c r="J12" s="531"/>
      <c r="K12" s="529" t="s">
        <v>86</v>
      </c>
      <c r="L12" s="530"/>
      <c r="M12" s="530"/>
      <c r="N12" s="530"/>
      <c r="O12" s="530"/>
      <c r="P12" s="530"/>
      <c r="Q12" s="531"/>
    </row>
    <row r="13" spans="1:42" ht="12.75" customHeight="1">
      <c r="A13" s="565"/>
      <c r="B13" s="562"/>
      <c r="C13" s="571"/>
      <c r="D13" s="532" t="s">
        <v>7</v>
      </c>
      <c r="E13" s="525" t="s">
        <v>8</v>
      </c>
      <c r="F13" s="525" t="s">
        <v>9</v>
      </c>
      <c r="G13" s="525" t="s">
        <v>10</v>
      </c>
      <c r="H13" s="525" t="s">
        <v>28</v>
      </c>
      <c r="I13" s="525" t="s">
        <v>12</v>
      </c>
      <c r="J13" s="527" t="s">
        <v>13</v>
      </c>
      <c r="K13" s="532" t="s">
        <v>7</v>
      </c>
      <c r="L13" s="525" t="s">
        <v>8</v>
      </c>
      <c r="M13" s="525" t="s">
        <v>9</v>
      </c>
      <c r="N13" s="525" t="s">
        <v>10</v>
      </c>
      <c r="O13" s="525" t="s">
        <v>28</v>
      </c>
      <c r="P13" s="525" t="s">
        <v>12</v>
      </c>
      <c r="Q13" s="527" t="s">
        <v>13</v>
      </c>
      <c r="Z13" s="234" t="s">
        <v>165</v>
      </c>
      <c r="AB13" s="234" t="s">
        <v>166</v>
      </c>
      <c r="AE13" s="234" t="s">
        <v>167</v>
      </c>
    </row>
    <row r="14" spans="1:42" ht="13.8" thickBot="1">
      <c r="A14" s="533"/>
      <c r="B14" s="526"/>
      <c r="C14" s="572"/>
      <c r="D14" s="533"/>
      <c r="E14" s="526"/>
      <c r="F14" s="526"/>
      <c r="G14" s="526"/>
      <c r="H14" s="526"/>
      <c r="I14" s="526"/>
      <c r="J14" s="528"/>
      <c r="K14" s="533"/>
      <c r="L14" s="526"/>
      <c r="M14" s="526"/>
      <c r="N14" s="526"/>
      <c r="O14" s="526"/>
      <c r="P14" s="526"/>
      <c r="Q14" s="528"/>
      <c r="S14" s="153" t="s">
        <v>165</v>
      </c>
      <c r="T14" s="34" t="s">
        <v>166</v>
      </c>
      <c r="U14" s="34" t="s">
        <v>167</v>
      </c>
      <c r="V14" s="34"/>
      <c r="W14" s="34" t="s">
        <v>168</v>
      </c>
      <c r="X14" s="34" t="s">
        <v>169</v>
      </c>
      <c r="Z14" s="312" t="s">
        <v>7</v>
      </c>
      <c r="AA14" s="145" t="s">
        <v>249</v>
      </c>
      <c r="AB14" s="312" t="s">
        <v>7</v>
      </c>
      <c r="AC14" s="145" t="s">
        <v>249</v>
      </c>
      <c r="AD14" s="37"/>
      <c r="AE14" s="312" t="s">
        <v>7</v>
      </c>
      <c r="AF14" s="145" t="s">
        <v>249</v>
      </c>
    </row>
    <row r="15" spans="1:42">
      <c r="A15" s="246">
        <v>1</v>
      </c>
      <c r="B15" s="166" t="s">
        <v>235</v>
      </c>
      <c r="C15" s="38" t="s">
        <v>312</v>
      </c>
      <c r="D15" s="65">
        <v>2</v>
      </c>
      <c r="E15" s="51"/>
      <c r="F15" s="51">
        <v>2</v>
      </c>
      <c r="G15" s="52"/>
      <c r="H15" s="81">
        <f>J15*25-D15*14-(SUM(E15:G15)*14)</f>
        <v>69</v>
      </c>
      <c r="I15" s="51" t="s">
        <v>7</v>
      </c>
      <c r="J15" s="53">
        <v>5</v>
      </c>
      <c r="K15" s="185"/>
      <c r="L15" s="311"/>
      <c r="M15" s="311"/>
      <c r="N15" s="311"/>
      <c r="O15" s="311"/>
      <c r="P15" s="311"/>
      <c r="Q15" s="237"/>
      <c r="S15">
        <f t="shared" ref="S15:S21" si="0">IF(LEFT($C15,2)="DF",(SUM(D15:G15,K15:N15)*14),"")</f>
        <v>56</v>
      </c>
      <c r="T15" t="str">
        <f>IF(LEFT($C15,2)="DS",(SUM(D15:G15,K15:N15)*14),"")</f>
        <v/>
      </c>
      <c r="U15" t="str">
        <f>IF(LEFT($C15,2)="DC",(SUM(D15:G15,K15:N15)*14),"")</f>
        <v/>
      </c>
      <c r="V15" s="2"/>
      <c r="W15">
        <f>SUM(S15:V15)</f>
        <v>56</v>
      </c>
      <c r="X15" s="34"/>
      <c r="Z15">
        <f>D15*14</f>
        <v>28</v>
      </c>
      <c r="AA15">
        <f>F15*14</f>
        <v>28</v>
      </c>
    </row>
    <row r="16" spans="1:42">
      <c r="A16" s="249">
        <v>2</v>
      </c>
      <c r="B16" s="164" t="s">
        <v>90</v>
      </c>
      <c r="C16" s="84" t="s">
        <v>213</v>
      </c>
      <c r="D16" s="48">
        <v>2</v>
      </c>
      <c r="E16" s="49"/>
      <c r="F16" s="242">
        <v>1</v>
      </c>
      <c r="G16" s="49"/>
      <c r="H16" s="41">
        <f>J16*25-D16*14-(SUM(E16:G16)*14)</f>
        <v>83</v>
      </c>
      <c r="I16" s="49" t="s">
        <v>59</v>
      </c>
      <c r="J16" s="50">
        <v>5</v>
      </c>
      <c r="K16" s="48"/>
      <c r="L16" s="49"/>
      <c r="M16" s="49"/>
      <c r="N16" s="52"/>
      <c r="O16" s="51"/>
      <c r="P16" s="51"/>
      <c r="Q16" s="85"/>
      <c r="S16" t="str">
        <f t="shared" si="0"/>
        <v/>
      </c>
      <c r="T16">
        <f>IF(LEFT($C16,2)="DS",(SUM(D16:G16,K16:N16)*14),"")</f>
        <v>42</v>
      </c>
      <c r="U16" t="str">
        <f t="shared" ref="U16:U26" si="1">IF(LEFT($C16,2)="DC",(SUM(D16:G16,K16:N16)*14),"")</f>
        <v/>
      </c>
      <c r="V16" s="2"/>
      <c r="W16">
        <f t="shared" ref="W16:W27" si="2">SUM(S16:V16)</f>
        <v>42</v>
      </c>
      <c r="AB16">
        <f>D16*14</f>
        <v>28</v>
      </c>
      <c r="AC16">
        <f>F16*14</f>
        <v>14</v>
      </c>
    </row>
    <row r="17" spans="1:33">
      <c r="A17" s="249">
        <v>3</v>
      </c>
      <c r="B17" s="163" t="s">
        <v>164</v>
      </c>
      <c r="C17" s="84" t="s">
        <v>313</v>
      </c>
      <c r="D17" s="65">
        <v>2</v>
      </c>
      <c r="E17" s="51"/>
      <c r="F17" s="51">
        <v>2</v>
      </c>
      <c r="G17" s="52"/>
      <c r="H17" s="81">
        <f>J17*25-D17*14-(SUM(E17:G17)*14)</f>
        <v>69</v>
      </c>
      <c r="I17" s="51" t="s">
        <v>59</v>
      </c>
      <c r="J17" s="53">
        <v>5</v>
      </c>
      <c r="K17" s="48"/>
      <c r="L17" s="49"/>
      <c r="M17" s="49"/>
      <c r="N17" s="52"/>
      <c r="O17" s="51"/>
      <c r="P17" s="51"/>
      <c r="Q17" s="85"/>
      <c r="S17" t="str">
        <f t="shared" si="0"/>
        <v/>
      </c>
      <c r="T17">
        <f>IF(LEFT($C17,2)="DS",(SUM(D17:G17,K17:N17)*14),"")</f>
        <v>56</v>
      </c>
      <c r="U17" t="str">
        <f t="shared" si="1"/>
        <v/>
      </c>
      <c r="V17" s="2"/>
      <c r="W17">
        <f t="shared" si="2"/>
        <v>56</v>
      </c>
      <c r="AB17">
        <f>D17*14</f>
        <v>28</v>
      </c>
      <c r="AC17">
        <f>F17*14</f>
        <v>28</v>
      </c>
    </row>
    <row r="18" spans="1:33" ht="21.6">
      <c r="A18" s="249">
        <v>4</v>
      </c>
      <c r="B18" s="164" t="s">
        <v>201</v>
      </c>
      <c r="C18" s="84" t="s">
        <v>314</v>
      </c>
      <c r="D18" s="65">
        <v>2</v>
      </c>
      <c r="E18" s="241">
        <v>2</v>
      </c>
      <c r="F18" s="51"/>
      <c r="G18" s="52"/>
      <c r="H18" s="81">
        <f>J18*25-D18*14-(SUM(E18:G18)*14)</f>
        <v>69</v>
      </c>
      <c r="I18" s="51" t="s">
        <v>59</v>
      </c>
      <c r="J18" s="53">
        <v>5</v>
      </c>
      <c r="K18" s="65"/>
      <c r="L18" s="51"/>
      <c r="M18" s="51"/>
      <c r="N18" s="52"/>
      <c r="O18" s="51"/>
      <c r="P18" s="51"/>
      <c r="Q18" s="85"/>
      <c r="S18">
        <f t="shared" si="0"/>
        <v>56</v>
      </c>
      <c r="T18" t="str">
        <f>IF(LEFT($C18,2)="DS",(SUM(D18:G18,K18:N18)*14),"")</f>
        <v/>
      </c>
      <c r="U18" t="str">
        <f t="shared" si="1"/>
        <v/>
      </c>
      <c r="V18" s="2"/>
      <c r="W18">
        <f t="shared" si="2"/>
        <v>56</v>
      </c>
      <c r="Z18">
        <f>D18*14</f>
        <v>28</v>
      </c>
      <c r="AA18">
        <f>E18*14</f>
        <v>28</v>
      </c>
    </row>
    <row r="19" spans="1:33">
      <c r="A19" s="249">
        <v>5</v>
      </c>
      <c r="B19" s="225" t="s">
        <v>219</v>
      </c>
      <c r="C19" s="309" t="s">
        <v>315</v>
      </c>
      <c r="D19" s="223">
        <v>1</v>
      </c>
      <c r="E19" s="310"/>
      <c r="F19" s="224">
        <v>2</v>
      </c>
      <c r="G19" s="44"/>
      <c r="H19" s="161">
        <f>J19*25-D19*14-(SUM(E19:G19)*14)</f>
        <v>83</v>
      </c>
      <c r="I19" s="224" t="s">
        <v>59</v>
      </c>
      <c r="J19" s="305">
        <v>5</v>
      </c>
      <c r="K19" s="223"/>
      <c r="L19" s="224"/>
      <c r="M19" s="224"/>
      <c r="N19" s="44"/>
      <c r="O19" s="224"/>
      <c r="P19" s="224"/>
      <c r="Q19" s="131"/>
      <c r="S19" t="str">
        <f t="shared" si="0"/>
        <v/>
      </c>
      <c r="T19">
        <f>IF(LEFT($C19,2)="DS",(SUM(D19:G19,K19:N19)*14),"")</f>
        <v>42</v>
      </c>
      <c r="U19" t="str">
        <f>IF(LEFT($C19,2)="DC",(SUM(D19:G19,K19:N19)*14),"")</f>
        <v/>
      </c>
      <c r="V19" s="2"/>
      <c r="W19">
        <f>SUM(S19:V19)</f>
        <v>42</v>
      </c>
      <c r="AB19">
        <f>D19*14</f>
        <v>14</v>
      </c>
      <c r="AC19">
        <f>F19*14</f>
        <v>28</v>
      </c>
    </row>
    <row r="20" spans="1:33">
      <c r="A20" s="249">
        <v>6</v>
      </c>
      <c r="B20" s="162" t="s">
        <v>89</v>
      </c>
      <c r="C20" s="84" t="s">
        <v>237</v>
      </c>
      <c r="D20" s="39"/>
      <c r="E20" s="47"/>
      <c r="F20" s="47"/>
      <c r="G20" s="49"/>
      <c r="H20" s="47"/>
      <c r="I20" s="47"/>
      <c r="J20" s="42"/>
      <c r="K20" s="39">
        <v>1</v>
      </c>
      <c r="L20" s="47">
        <v>1</v>
      </c>
      <c r="M20" s="47"/>
      <c r="N20" s="49"/>
      <c r="O20" s="418">
        <f>Q20*25-K20*14-(SUM(L20:N20)*14)</f>
        <v>22</v>
      </c>
      <c r="P20" s="47" t="s">
        <v>59</v>
      </c>
      <c r="Q20" s="38">
        <v>2</v>
      </c>
      <c r="S20" t="str">
        <f t="shared" si="0"/>
        <v/>
      </c>
      <c r="T20">
        <f>IF(LEFT($C20,2)="DS",(SUM(K20:N20)*14),"")</f>
        <v>28</v>
      </c>
      <c r="U20" t="str">
        <f t="shared" si="1"/>
        <v/>
      </c>
      <c r="V20" s="2"/>
      <c r="W20">
        <f t="shared" si="2"/>
        <v>28</v>
      </c>
      <c r="AB20">
        <f>K20*14</f>
        <v>14</v>
      </c>
      <c r="AC20">
        <v>14</v>
      </c>
    </row>
    <row r="21" spans="1:33">
      <c r="A21" s="249">
        <v>7</v>
      </c>
      <c r="B21" s="162" t="s">
        <v>87</v>
      </c>
      <c r="C21" s="38" t="s">
        <v>316</v>
      </c>
      <c r="D21" s="65"/>
      <c r="E21" s="51"/>
      <c r="F21" s="51"/>
      <c r="G21" s="52"/>
      <c r="H21" s="51"/>
      <c r="I21" s="51"/>
      <c r="J21" s="53"/>
      <c r="K21" s="39">
        <v>2</v>
      </c>
      <c r="L21" s="47"/>
      <c r="M21" s="47">
        <v>2</v>
      </c>
      <c r="N21" s="47"/>
      <c r="O21" s="418">
        <f t="shared" ref="O21:O24" si="3">Q21*25-K21*14-(SUM(L21:N21)*14)</f>
        <v>44</v>
      </c>
      <c r="P21" s="47" t="s">
        <v>59</v>
      </c>
      <c r="Q21" s="38">
        <v>4</v>
      </c>
      <c r="S21" t="str">
        <f t="shared" si="0"/>
        <v/>
      </c>
      <c r="T21">
        <f>IF(LEFT($C21,2)="DS",(SUM(K21:N21)*14),"")</f>
        <v>56</v>
      </c>
      <c r="U21" t="str">
        <f>IF(LEFT($C21,2)="DC",(SUM(D21:G21,K21:N21)*14),"")</f>
        <v/>
      </c>
      <c r="V21" s="2"/>
      <c r="W21">
        <f t="shared" si="2"/>
        <v>56</v>
      </c>
      <c r="AB21">
        <v>28</v>
      </c>
      <c r="AC21" s="11">
        <v>28</v>
      </c>
      <c r="AG21" s="11"/>
    </row>
    <row r="22" spans="1:33" s="11" customFormat="1">
      <c r="A22" s="249">
        <v>8</v>
      </c>
      <c r="B22" s="164" t="s">
        <v>88</v>
      </c>
      <c r="C22" s="84" t="s">
        <v>317</v>
      </c>
      <c r="D22" s="43"/>
      <c r="E22" s="44"/>
      <c r="F22" s="44"/>
      <c r="G22" s="44"/>
      <c r="H22" s="81"/>
      <c r="I22" s="44"/>
      <c r="J22" s="45"/>
      <c r="K22" s="65">
        <v>2</v>
      </c>
      <c r="L22" s="51">
        <v>1</v>
      </c>
      <c r="M22" s="51"/>
      <c r="N22" s="52"/>
      <c r="O22" s="418">
        <f t="shared" si="3"/>
        <v>33</v>
      </c>
      <c r="P22" s="51" t="s">
        <v>59</v>
      </c>
      <c r="Q22" s="85">
        <v>3</v>
      </c>
      <c r="S22">
        <f>IF(LEFT($C22,2)="DF",(SUM(D22:G22,K22:N22)*14),"")</f>
        <v>42</v>
      </c>
      <c r="T22" t="str">
        <f>IF(LEFT($C22,2)="DS",(SUM(K22:N22)*12),"")</f>
        <v/>
      </c>
      <c r="U22" t="str">
        <f t="shared" si="1"/>
        <v/>
      </c>
      <c r="V22" s="2"/>
      <c r="W22">
        <f t="shared" si="2"/>
        <v>42</v>
      </c>
      <c r="X22"/>
      <c r="Z22">
        <v>28</v>
      </c>
      <c r="AA22" s="232">
        <v>14</v>
      </c>
      <c r="AB22"/>
      <c r="AC22"/>
      <c r="AD22" s="232"/>
      <c r="AE22" s="232"/>
      <c r="AF22" s="232"/>
      <c r="AG22"/>
    </row>
    <row r="23" spans="1:33" ht="21.6">
      <c r="A23" s="249">
        <v>9</v>
      </c>
      <c r="B23" s="164" t="s">
        <v>222</v>
      </c>
      <c r="C23" s="84" t="s">
        <v>238</v>
      </c>
      <c r="D23" s="48"/>
      <c r="E23" s="49"/>
      <c r="F23" s="41"/>
      <c r="G23" s="41"/>
      <c r="H23" s="41"/>
      <c r="I23" s="41"/>
      <c r="J23" s="188"/>
      <c r="K23" s="39">
        <v>1</v>
      </c>
      <c r="L23" s="40"/>
      <c r="M23" s="40">
        <v>2</v>
      </c>
      <c r="N23" s="40"/>
      <c r="O23" s="418">
        <f t="shared" si="3"/>
        <v>33</v>
      </c>
      <c r="P23" s="40" t="s">
        <v>59</v>
      </c>
      <c r="Q23" s="38">
        <v>3</v>
      </c>
      <c r="S23" t="str">
        <f>IF(LEFT($C23,2)="DF",(SUM(D23:G23,K23:N23)*14),"")</f>
        <v/>
      </c>
      <c r="T23">
        <f>IF(LEFT($C23,2)="DS",(SUM(K23:N23)*14),"")</f>
        <v>42</v>
      </c>
      <c r="U23" t="str">
        <f t="shared" si="1"/>
        <v/>
      </c>
      <c r="V23" s="2"/>
      <c r="W23">
        <f t="shared" si="2"/>
        <v>42</v>
      </c>
      <c r="AB23">
        <v>14</v>
      </c>
      <c r="AC23">
        <v>28</v>
      </c>
      <c r="AG23" s="232"/>
    </row>
    <row r="24" spans="1:33">
      <c r="A24" s="249">
        <v>10</v>
      </c>
      <c r="B24" s="163" t="s">
        <v>91</v>
      </c>
      <c r="C24" s="84" t="s">
        <v>109</v>
      </c>
      <c r="D24" s="48"/>
      <c r="E24" s="49"/>
      <c r="F24" s="41"/>
      <c r="G24" s="41"/>
      <c r="H24" s="41"/>
      <c r="I24" s="41"/>
      <c r="J24" s="188"/>
      <c r="K24" s="39">
        <v>2</v>
      </c>
      <c r="L24" s="40"/>
      <c r="M24" s="40">
        <v>1</v>
      </c>
      <c r="N24" s="41"/>
      <c r="O24" s="418">
        <f t="shared" si="3"/>
        <v>33</v>
      </c>
      <c r="P24" s="40" t="s">
        <v>59</v>
      </c>
      <c r="Q24" s="38">
        <v>3</v>
      </c>
      <c r="S24" t="str">
        <f>IF(LEFT($C24,2)="DF",(SUM(D24:G24,K24:N24)*14),"")</f>
        <v/>
      </c>
      <c r="T24">
        <f>IF(LEFT($C24,2)="DS",(SUM(K24:N24)*14),"")</f>
        <v>42</v>
      </c>
      <c r="U24" t="str">
        <f t="shared" si="1"/>
        <v/>
      </c>
      <c r="V24" s="2"/>
      <c r="W24">
        <f t="shared" si="2"/>
        <v>42</v>
      </c>
      <c r="AB24">
        <v>28</v>
      </c>
      <c r="AC24">
        <v>14</v>
      </c>
    </row>
    <row r="25" spans="1:33">
      <c r="A25" s="249">
        <v>11</v>
      </c>
      <c r="B25" s="163" t="s">
        <v>246</v>
      </c>
      <c r="C25" s="38" t="s">
        <v>318</v>
      </c>
      <c r="D25" s="48"/>
      <c r="E25" s="49"/>
      <c r="F25" s="41"/>
      <c r="G25" s="41"/>
      <c r="H25" s="41"/>
      <c r="I25" s="41"/>
      <c r="J25" s="188"/>
      <c r="K25" s="606" t="s">
        <v>247</v>
      </c>
      <c r="L25" s="607"/>
      <c r="M25" s="607"/>
      <c r="N25" s="607"/>
      <c r="O25" s="608"/>
      <c r="P25" s="47" t="s">
        <v>7</v>
      </c>
      <c r="Q25" s="38">
        <v>3</v>
      </c>
      <c r="T25">
        <v>44</v>
      </c>
      <c r="V25" s="2"/>
      <c r="W25">
        <f t="shared" si="2"/>
        <v>44</v>
      </c>
      <c r="AC25">
        <v>44</v>
      </c>
    </row>
    <row r="26" spans="1:33" ht="13.8" thickBot="1">
      <c r="A26" s="250">
        <v>12</v>
      </c>
      <c r="B26" s="251" t="s">
        <v>187</v>
      </c>
      <c r="C26" s="129" t="s">
        <v>319</v>
      </c>
      <c r="D26" s="252"/>
      <c r="E26" s="135"/>
      <c r="F26" s="135"/>
      <c r="G26" s="133"/>
      <c r="H26" s="135"/>
      <c r="I26" s="135"/>
      <c r="J26" s="130"/>
      <c r="K26" s="611" t="s">
        <v>247</v>
      </c>
      <c r="L26" s="612"/>
      <c r="M26" s="612"/>
      <c r="N26" s="612"/>
      <c r="O26" s="613"/>
      <c r="P26" s="244" t="s">
        <v>7</v>
      </c>
      <c r="Q26" s="130">
        <v>5</v>
      </c>
      <c r="S26" t="str">
        <f>IF(LEFT($C26,2)="DF",(SUM(D26:G26,K26:N26)*14),"")</f>
        <v/>
      </c>
      <c r="T26">
        <v>44</v>
      </c>
      <c r="U26" t="str">
        <f t="shared" si="1"/>
        <v/>
      </c>
      <c r="V26" s="2"/>
      <c r="W26">
        <v>44</v>
      </c>
      <c r="AC26">
        <v>44</v>
      </c>
    </row>
    <row r="27" spans="1:33">
      <c r="A27" s="582" t="s">
        <v>19</v>
      </c>
      <c r="B27" s="583"/>
      <c r="C27" s="584"/>
      <c r="D27" s="65">
        <f>SUM(D15:D24)</f>
        <v>9</v>
      </c>
      <c r="E27" s="51">
        <f>SUM(E15:E24)</f>
        <v>2</v>
      </c>
      <c r="F27" s="51">
        <f>SUM(F15:F24)</f>
        <v>7</v>
      </c>
      <c r="G27" s="53">
        <f>SUM(G16:G24)</f>
        <v>0</v>
      </c>
      <c r="H27" s="563">
        <f>SUM(H16:H24)</f>
        <v>304</v>
      </c>
      <c r="I27" s="562" t="s">
        <v>290</v>
      </c>
      <c r="J27" s="566">
        <f>SUM(J15:J26)</f>
        <v>25</v>
      </c>
      <c r="K27" s="65">
        <f>SUM(K16:K24)</f>
        <v>8</v>
      </c>
      <c r="L27" s="51">
        <f>SUM(L16:L24)</f>
        <v>2</v>
      </c>
      <c r="M27" s="66">
        <f>SUM(M16:M24)</f>
        <v>5</v>
      </c>
      <c r="N27" s="53">
        <f>SUM(N16:N24)</f>
        <v>0</v>
      </c>
      <c r="O27" s="567">
        <f>SUM(O16:O24)</f>
        <v>165</v>
      </c>
      <c r="P27" s="562" t="s">
        <v>226</v>
      </c>
      <c r="Q27" s="564">
        <f>SUM(Q16:Q26)</f>
        <v>23</v>
      </c>
      <c r="S27" t="str">
        <f>IF(LEFT($C27,2)="DF",(SUM(K27:N27)*14),"")</f>
        <v/>
      </c>
      <c r="T27" t="str">
        <f>IF(LEFT($C27,2)="DS",(SUM(K27:N27)*14),"")</f>
        <v/>
      </c>
      <c r="U27" t="str">
        <f>IF(LEFT($C27,2)="DC",(SUM(K27:N27)*14),"")</f>
        <v/>
      </c>
      <c r="V27" s="2"/>
      <c r="W27">
        <f t="shared" si="2"/>
        <v>0</v>
      </c>
    </row>
    <row r="28" spans="1:33" ht="13.8" thickBot="1">
      <c r="A28" s="585"/>
      <c r="B28" s="586"/>
      <c r="C28" s="587"/>
      <c r="D28" s="560">
        <f>SUM(D27:G27)</f>
        <v>18</v>
      </c>
      <c r="E28" s="561"/>
      <c r="F28" s="561"/>
      <c r="G28" s="561"/>
      <c r="H28" s="558"/>
      <c r="I28" s="526" t="s">
        <v>69</v>
      </c>
      <c r="J28" s="553"/>
      <c r="K28" s="560">
        <f>SUM(K27:N27)</f>
        <v>15</v>
      </c>
      <c r="L28" s="561"/>
      <c r="M28" s="561"/>
      <c r="N28" s="561"/>
      <c r="O28" s="568"/>
      <c r="P28" s="526"/>
      <c r="Q28" s="553"/>
      <c r="T28" s="46"/>
      <c r="U28" s="2"/>
      <c r="V28" s="2"/>
    </row>
    <row r="29" spans="1:33" ht="15.75" customHeight="1" thickBot="1">
      <c r="A29" s="62"/>
      <c r="B29" s="62"/>
      <c r="C29" s="62"/>
      <c r="D29" s="63"/>
      <c r="E29" s="63"/>
      <c r="F29" s="63"/>
      <c r="G29" s="63"/>
      <c r="H29" s="63"/>
      <c r="I29" s="64"/>
      <c r="J29" s="63"/>
      <c r="K29" s="63"/>
      <c r="L29" s="63"/>
      <c r="M29" s="63"/>
      <c r="N29" s="63"/>
      <c r="O29" s="63"/>
      <c r="P29" s="64"/>
      <c r="Q29" s="63"/>
    </row>
    <row r="30" spans="1:33" ht="12.75" customHeight="1">
      <c r="A30" s="574" t="s">
        <v>11</v>
      </c>
      <c r="B30" s="559" t="s">
        <v>70</v>
      </c>
      <c r="C30" s="570" t="s">
        <v>55</v>
      </c>
      <c r="D30" s="529" t="s">
        <v>85</v>
      </c>
      <c r="E30" s="530"/>
      <c r="F30" s="530"/>
      <c r="G30" s="530"/>
      <c r="H30" s="530"/>
      <c r="I30" s="530"/>
      <c r="J30" s="531"/>
      <c r="K30" s="529" t="s">
        <v>86</v>
      </c>
      <c r="L30" s="530"/>
      <c r="M30" s="530"/>
      <c r="N30" s="530"/>
      <c r="O30" s="530"/>
      <c r="P30" s="530"/>
      <c r="Q30" s="531"/>
    </row>
    <row r="31" spans="1:33" ht="12.75" customHeight="1">
      <c r="A31" s="575"/>
      <c r="B31" s="562"/>
      <c r="C31" s="571"/>
      <c r="D31" s="565" t="s">
        <v>7</v>
      </c>
      <c r="E31" s="562" t="s">
        <v>8</v>
      </c>
      <c r="F31" s="562" t="s">
        <v>9</v>
      </c>
      <c r="G31" s="525" t="s">
        <v>10</v>
      </c>
      <c r="H31" s="562" t="s">
        <v>28</v>
      </c>
      <c r="I31" s="562" t="s">
        <v>12</v>
      </c>
      <c r="J31" s="573" t="s">
        <v>13</v>
      </c>
      <c r="K31" s="565" t="s">
        <v>7</v>
      </c>
      <c r="L31" s="562" t="s">
        <v>8</v>
      </c>
      <c r="M31" s="562" t="s">
        <v>9</v>
      </c>
      <c r="N31" s="525" t="s">
        <v>10</v>
      </c>
      <c r="O31" s="562" t="s">
        <v>28</v>
      </c>
      <c r="P31" s="562" t="s">
        <v>12</v>
      </c>
      <c r="Q31" s="573" t="s">
        <v>13</v>
      </c>
    </row>
    <row r="32" spans="1:33" ht="11.25" customHeight="1" thickBot="1">
      <c r="A32" s="614"/>
      <c r="B32" s="526"/>
      <c r="C32" s="572"/>
      <c r="D32" s="533"/>
      <c r="E32" s="526"/>
      <c r="F32" s="526"/>
      <c r="G32" s="526"/>
      <c r="H32" s="526"/>
      <c r="I32" s="526"/>
      <c r="J32" s="528"/>
      <c r="K32" s="533"/>
      <c r="L32" s="526"/>
      <c r="M32" s="526"/>
      <c r="N32" s="526"/>
      <c r="O32" s="526"/>
      <c r="P32" s="526"/>
      <c r="Q32" s="528"/>
      <c r="S32" s="153" t="s">
        <v>165</v>
      </c>
      <c r="T32" s="34" t="s">
        <v>166</v>
      </c>
      <c r="U32" s="34" t="s">
        <v>167</v>
      </c>
      <c r="V32" s="34"/>
      <c r="W32" s="34" t="s">
        <v>168</v>
      </c>
      <c r="X32" s="34" t="s">
        <v>169</v>
      </c>
      <c r="Z32" s="312" t="s">
        <v>7</v>
      </c>
      <c r="AA32" s="145" t="s">
        <v>249</v>
      </c>
      <c r="AB32" s="312" t="s">
        <v>7</v>
      </c>
      <c r="AC32" s="145" t="s">
        <v>249</v>
      </c>
      <c r="AD32" s="37"/>
      <c r="AE32" s="312" t="s">
        <v>7</v>
      </c>
      <c r="AF32" s="145" t="s">
        <v>249</v>
      </c>
    </row>
    <row r="33" spans="1:33" ht="12" customHeight="1">
      <c r="A33" s="246">
        <v>13</v>
      </c>
      <c r="B33" s="166" t="s">
        <v>242</v>
      </c>
      <c r="C33" s="38" t="s">
        <v>239</v>
      </c>
      <c r="D33" s="609">
        <v>2</v>
      </c>
      <c r="E33" s="601"/>
      <c r="F33" s="601">
        <v>2</v>
      </c>
      <c r="G33" s="525"/>
      <c r="H33" s="525">
        <v>69</v>
      </c>
      <c r="I33" s="525" t="s">
        <v>7</v>
      </c>
      <c r="J33" s="527">
        <v>5</v>
      </c>
      <c r="K33" s="580"/>
      <c r="L33" s="536"/>
      <c r="M33" s="536"/>
      <c r="N33" s="536"/>
      <c r="O33" s="536"/>
      <c r="P33" s="536"/>
      <c r="Q33" s="544"/>
      <c r="S33" t="str">
        <f t="shared" ref="S33:S38" si="4">IF(LEFT($C33,2)="DF",(SUM(D33:G33,K33:N33)*14),"")</f>
        <v/>
      </c>
      <c r="T33" t="str">
        <f>IF(LEFT($C33,2)="DS",(SUM(D33:G33,K33:N33)*14),"")</f>
        <v/>
      </c>
      <c r="U33">
        <f>IF(LEFT($C33,2)="DC",(SUM(D33:G33,K33:N33)*14),"")</f>
        <v>56</v>
      </c>
      <c r="X33" s="33">
        <f>SUM(S33:U33)</f>
        <v>56</v>
      </c>
      <c r="AE33">
        <v>28</v>
      </c>
      <c r="AF33">
        <v>28</v>
      </c>
    </row>
    <row r="34" spans="1:33" ht="12" customHeight="1" thickBot="1">
      <c r="A34" s="246">
        <v>14</v>
      </c>
      <c r="B34" s="166" t="s">
        <v>199</v>
      </c>
      <c r="C34" s="38" t="s">
        <v>240</v>
      </c>
      <c r="D34" s="610"/>
      <c r="E34" s="602"/>
      <c r="F34" s="602"/>
      <c r="G34" s="526"/>
      <c r="H34" s="526"/>
      <c r="I34" s="526"/>
      <c r="J34" s="528"/>
      <c r="K34" s="592"/>
      <c r="L34" s="537"/>
      <c r="M34" s="537"/>
      <c r="N34" s="537"/>
      <c r="O34" s="537"/>
      <c r="P34" s="537"/>
      <c r="Q34" s="545"/>
      <c r="S34" t="str">
        <f t="shared" si="4"/>
        <v/>
      </c>
      <c r="T34" t="str">
        <f>IF(LEFT($C34,2)="DS",(SUM(D34:G34,K34:N34)*14),"")</f>
        <v/>
      </c>
    </row>
    <row r="35" spans="1:33" ht="12" customHeight="1">
      <c r="A35" s="128">
        <v>15</v>
      </c>
      <c r="B35" s="308" t="s">
        <v>223</v>
      </c>
      <c r="C35" s="136" t="s">
        <v>241</v>
      </c>
      <c r="D35" s="128"/>
      <c r="E35" s="239"/>
      <c r="F35" s="239"/>
      <c r="G35" s="239"/>
      <c r="H35" s="239"/>
      <c r="I35" s="239"/>
      <c r="J35" s="240"/>
      <c r="K35" s="579">
        <v>2</v>
      </c>
      <c r="L35" s="577">
        <v>2</v>
      </c>
      <c r="M35" s="577"/>
      <c r="N35" s="577"/>
      <c r="O35" s="617">
        <f>Q35*25-K35*14-(SUM(L35:N35)*14)</f>
        <v>44</v>
      </c>
      <c r="P35" s="577" t="s">
        <v>7</v>
      </c>
      <c r="Q35" s="581">
        <v>4</v>
      </c>
      <c r="S35" t="str">
        <f>IF(LEFT($C35,2)="DF",(SUM(K35:N35,#REF!)*14),"")</f>
        <v/>
      </c>
      <c r="T35" t="str">
        <f>IF(LEFT($C35,2)="DS",(SUM(D35:G35,K35:N35)*14),"")</f>
        <v/>
      </c>
      <c r="U35">
        <f>IF(LEFT($C35,2)="DC",(SUM(D35:G35,K35:N35)*14),"")</f>
        <v>56</v>
      </c>
      <c r="V35" s="2"/>
      <c r="X35" s="33">
        <f>SUM(S35:U35)</f>
        <v>56</v>
      </c>
      <c r="AE35">
        <v>28</v>
      </c>
      <c r="AF35">
        <v>28</v>
      </c>
    </row>
    <row r="36" spans="1:33" ht="12" customHeight="1">
      <c r="A36" s="246">
        <v>16</v>
      </c>
      <c r="B36" s="166" t="s">
        <v>104</v>
      </c>
      <c r="C36" s="38" t="s">
        <v>248</v>
      </c>
      <c r="D36" s="185"/>
      <c r="E36" s="236"/>
      <c r="F36" s="236"/>
      <c r="G36" s="236"/>
      <c r="H36" s="236"/>
      <c r="I36" s="236"/>
      <c r="J36" s="237"/>
      <c r="K36" s="580"/>
      <c r="L36" s="536"/>
      <c r="M36" s="536"/>
      <c r="N36" s="536"/>
      <c r="O36" s="604">
        <f>Q36*25-K36*12-(SUM(L36:N36)*12)</f>
        <v>0</v>
      </c>
      <c r="P36" s="536"/>
      <c r="Q36" s="544"/>
      <c r="S36" t="str">
        <f>IF(LEFT($C36,2)="DF",(SUM(K36:N36,#REF!)*14),"")</f>
        <v/>
      </c>
      <c r="V36" s="2"/>
      <c r="X36" s="33"/>
    </row>
    <row r="37" spans="1:33" ht="12" customHeight="1">
      <c r="A37" s="246">
        <v>17</v>
      </c>
      <c r="B37" s="166" t="s">
        <v>198</v>
      </c>
      <c r="C37" s="38" t="s">
        <v>233</v>
      </c>
      <c r="D37" s="532"/>
      <c r="E37" s="525"/>
      <c r="F37" s="525"/>
      <c r="G37" s="525"/>
      <c r="H37" s="525"/>
      <c r="I37" s="525"/>
      <c r="J37" s="527"/>
      <c r="K37" s="618">
        <v>1</v>
      </c>
      <c r="L37" s="550">
        <v>2</v>
      </c>
      <c r="M37" s="550"/>
      <c r="N37" s="536"/>
      <c r="O37" s="603">
        <f>Q37*25-K37*14-(SUM(L37:N37)*14)</f>
        <v>33</v>
      </c>
      <c r="P37" s="536" t="s">
        <v>7</v>
      </c>
      <c r="Q37" s="544">
        <v>3</v>
      </c>
      <c r="S37" t="str">
        <f t="shared" si="4"/>
        <v/>
      </c>
      <c r="T37">
        <f>IF(LEFT($C37,2)="DS",(SUM(D37:G37,K37:N37)*14),"")</f>
        <v>42</v>
      </c>
      <c r="U37" t="str">
        <f>IF(LEFT($C37,2)="DC",(SUM(K37:N37)*12),"")</f>
        <v/>
      </c>
      <c r="X37" s="33">
        <f>SUM(S37:U37)</f>
        <v>42</v>
      </c>
      <c r="AB37">
        <v>14</v>
      </c>
      <c r="AC37">
        <v>28</v>
      </c>
    </row>
    <row r="38" spans="1:33" ht="12" customHeight="1" thickBot="1">
      <c r="A38" s="246">
        <v>18</v>
      </c>
      <c r="B38" s="167" t="s">
        <v>94</v>
      </c>
      <c r="C38" s="131" t="s">
        <v>234</v>
      </c>
      <c r="D38" s="533"/>
      <c r="E38" s="526"/>
      <c r="F38" s="526"/>
      <c r="G38" s="526"/>
      <c r="H38" s="526"/>
      <c r="I38" s="526"/>
      <c r="J38" s="528"/>
      <c r="K38" s="619"/>
      <c r="L38" s="605"/>
      <c r="M38" s="605"/>
      <c r="N38" s="525"/>
      <c r="O38" s="604">
        <f>Q38*25-K38*12-(SUM(L38:N38)*12)</f>
        <v>0</v>
      </c>
      <c r="P38" s="525"/>
      <c r="Q38" s="527"/>
      <c r="S38" t="str">
        <f t="shared" si="4"/>
        <v/>
      </c>
      <c r="V38" s="34"/>
      <c r="W38" s="34"/>
      <c r="X38" s="34"/>
    </row>
    <row r="39" spans="1:33" ht="12.75" customHeight="1">
      <c r="A39" s="597" t="s">
        <v>20</v>
      </c>
      <c r="B39" s="598"/>
      <c r="C39" s="599"/>
      <c r="D39" s="65">
        <f>SUM(D33:D38)</f>
        <v>2</v>
      </c>
      <c r="E39" s="51"/>
      <c r="F39" s="66">
        <f>SUM(F33:F38)</f>
        <v>2</v>
      </c>
      <c r="G39" s="53"/>
      <c r="H39" s="563">
        <f>SUM(H33:H38)</f>
        <v>69</v>
      </c>
      <c r="I39" s="563" t="s">
        <v>71</v>
      </c>
      <c r="J39" s="564">
        <f t="shared" ref="J39:O39" si="5">SUM(J33:J38)</f>
        <v>5</v>
      </c>
      <c r="K39" s="420">
        <f t="shared" si="5"/>
        <v>3</v>
      </c>
      <c r="L39" s="421">
        <f t="shared" si="5"/>
        <v>4</v>
      </c>
      <c r="M39" s="60"/>
      <c r="N39" s="61"/>
      <c r="O39" s="600">
        <f t="shared" si="5"/>
        <v>77</v>
      </c>
      <c r="P39" s="557" t="s">
        <v>95</v>
      </c>
      <c r="Q39" s="552">
        <f>SUM(Q33:Q38)</f>
        <v>7</v>
      </c>
      <c r="S39" s="153" t="s">
        <v>165</v>
      </c>
      <c r="T39" s="34" t="s">
        <v>166</v>
      </c>
      <c r="U39" s="34" t="s">
        <v>167</v>
      </c>
      <c r="V39" s="34"/>
      <c r="W39" s="34" t="s">
        <v>168</v>
      </c>
      <c r="X39" s="34" t="s">
        <v>169</v>
      </c>
    </row>
    <row r="40" spans="1:33" ht="12.75" customHeight="1" thickBot="1">
      <c r="A40" s="585"/>
      <c r="B40" s="586"/>
      <c r="C40" s="587"/>
      <c r="D40" s="560">
        <f>SUM(D39:G39)</f>
        <v>4</v>
      </c>
      <c r="E40" s="561"/>
      <c r="F40" s="561"/>
      <c r="G40" s="561"/>
      <c r="H40" s="558"/>
      <c r="I40" s="558"/>
      <c r="J40" s="553"/>
      <c r="K40" s="560">
        <f>SUM(K39:N39)</f>
        <v>7</v>
      </c>
      <c r="L40" s="561"/>
      <c r="M40" s="561"/>
      <c r="N40" s="561"/>
      <c r="O40" s="568"/>
      <c r="P40" s="558"/>
      <c r="Q40" s="553"/>
      <c r="S40" s="15">
        <f>SUM(S15:S39)</f>
        <v>154</v>
      </c>
      <c r="T40" s="15">
        <f>SUM(T16:T39)</f>
        <v>438</v>
      </c>
      <c r="U40" s="15">
        <f>SUM(U16:U39)</f>
        <v>112</v>
      </c>
      <c r="V40" s="15"/>
      <c r="W40" s="15">
        <f>SUM(W15:W39)</f>
        <v>550</v>
      </c>
      <c r="X40" s="15">
        <f>SUM(X16:X39)</f>
        <v>154</v>
      </c>
    </row>
    <row r="41" spans="1:33" ht="15.75" customHeight="1" thickBot="1">
      <c r="A41" s="69"/>
      <c r="B41" s="69"/>
      <c r="C41" s="70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33" ht="12.75" customHeight="1">
      <c r="A42" s="71"/>
      <c r="B42" s="72" t="s">
        <v>21</v>
      </c>
      <c r="C42" s="73"/>
      <c r="D42" s="87">
        <f>D27+D39</f>
        <v>11</v>
      </c>
      <c r="E42" s="60">
        <f>E27+E39</f>
        <v>2</v>
      </c>
      <c r="F42" s="60">
        <f>F27+F39</f>
        <v>9</v>
      </c>
      <c r="G42" s="61">
        <f>G27+G39</f>
        <v>0</v>
      </c>
      <c r="H42" s="557">
        <f>H27+H39</f>
        <v>373</v>
      </c>
      <c r="I42" s="559" t="s">
        <v>68</v>
      </c>
      <c r="J42" s="552">
        <f t="shared" ref="J42:O42" si="6">J27+J39</f>
        <v>30</v>
      </c>
      <c r="K42" s="74">
        <f t="shared" si="6"/>
        <v>11</v>
      </c>
      <c r="L42" s="60">
        <f t="shared" si="6"/>
        <v>6</v>
      </c>
      <c r="M42" s="60">
        <f t="shared" si="6"/>
        <v>5</v>
      </c>
      <c r="N42" s="61"/>
      <c r="O42" s="600">
        <f t="shared" si="6"/>
        <v>242</v>
      </c>
      <c r="P42" s="559" t="s">
        <v>311</v>
      </c>
      <c r="Q42" s="552">
        <f>Q27+Q39</f>
        <v>30</v>
      </c>
      <c r="Z42" s="68"/>
      <c r="AA42" s="68"/>
      <c r="AB42" s="68"/>
      <c r="AC42" s="68"/>
      <c r="AD42" s="68"/>
    </row>
    <row r="43" spans="1:33" ht="12.75" customHeight="1" thickBot="1">
      <c r="A43" s="71"/>
      <c r="B43" s="71"/>
      <c r="C43" s="73"/>
      <c r="D43" s="561">
        <f>SUM(D42:G42)</f>
        <v>22</v>
      </c>
      <c r="E43" s="561"/>
      <c r="F43" s="561"/>
      <c r="G43" s="561"/>
      <c r="H43" s="558"/>
      <c r="I43" s="526" t="s">
        <v>69</v>
      </c>
      <c r="J43" s="553"/>
      <c r="K43" s="560">
        <f>SUM(K42:N42)</f>
        <v>22</v>
      </c>
      <c r="L43" s="561"/>
      <c r="M43" s="561"/>
      <c r="N43" s="561"/>
      <c r="O43" s="568"/>
      <c r="P43" s="526" t="s">
        <v>69</v>
      </c>
      <c r="Q43" s="553"/>
      <c r="Z43" s="15">
        <f>SUM(Z15:Z42)</f>
        <v>84</v>
      </c>
      <c r="AA43" s="15">
        <f t="shared" ref="AA43:AF43" si="7">SUM(AA15:AA42)</f>
        <v>70</v>
      </c>
      <c r="AB43" s="15">
        <f t="shared" si="7"/>
        <v>168</v>
      </c>
      <c r="AC43" s="15">
        <f t="shared" si="7"/>
        <v>270</v>
      </c>
      <c r="AD43" s="15">
        <f t="shared" si="7"/>
        <v>0</v>
      </c>
      <c r="AE43" s="15">
        <f t="shared" si="7"/>
        <v>56</v>
      </c>
      <c r="AF43" s="15">
        <f t="shared" si="7"/>
        <v>56</v>
      </c>
      <c r="AG43" s="15">
        <f>SUM(Z43:AF43)</f>
        <v>704</v>
      </c>
    </row>
    <row r="44" spans="1:33" ht="12.75" customHeight="1" thickBot="1">
      <c r="A44" s="71"/>
      <c r="B44" s="71"/>
      <c r="C44" s="71"/>
      <c r="D44" s="63"/>
      <c r="E44" s="63"/>
      <c r="F44" s="63"/>
      <c r="G44" s="63"/>
      <c r="H44" s="62"/>
      <c r="I44" s="82"/>
      <c r="J44" s="63"/>
      <c r="K44" s="63"/>
      <c r="L44" s="63"/>
      <c r="M44" s="63"/>
      <c r="N44" s="63"/>
      <c r="O44" s="62"/>
      <c r="P44" s="82"/>
      <c r="Q44" s="63"/>
    </row>
    <row r="45" spans="1:33" ht="12.75" customHeight="1">
      <c r="A45" s="574" t="s">
        <v>11</v>
      </c>
      <c r="B45" s="615" t="s">
        <v>252</v>
      </c>
      <c r="C45" s="570" t="s">
        <v>55</v>
      </c>
      <c r="D45" s="529" t="s">
        <v>85</v>
      </c>
      <c r="E45" s="530"/>
      <c r="F45" s="530"/>
      <c r="G45" s="530"/>
      <c r="H45" s="530"/>
      <c r="I45" s="530"/>
      <c r="J45" s="531"/>
      <c r="K45" s="529" t="s">
        <v>86</v>
      </c>
      <c r="L45" s="530"/>
      <c r="M45" s="530"/>
      <c r="N45" s="530"/>
      <c r="O45" s="530"/>
      <c r="P45" s="530"/>
      <c r="Q45" s="531"/>
    </row>
    <row r="46" spans="1:33" ht="12.75" customHeight="1">
      <c r="A46" s="575"/>
      <c r="B46" s="616"/>
      <c r="C46" s="571"/>
      <c r="D46" s="565" t="s">
        <v>7</v>
      </c>
      <c r="E46" s="562" t="s">
        <v>8</v>
      </c>
      <c r="F46" s="562" t="s">
        <v>9</v>
      </c>
      <c r="G46" s="525" t="s">
        <v>10</v>
      </c>
      <c r="H46" s="562" t="s">
        <v>28</v>
      </c>
      <c r="I46" s="562" t="s">
        <v>12</v>
      </c>
      <c r="J46" s="573" t="s">
        <v>13</v>
      </c>
      <c r="K46" s="565" t="s">
        <v>7</v>
      </c>
      <c r="L46" s="562" t="s">
        <v>8</v>
      </c>
      <c r="M46" s="562" t="s">
        <v>9</v>
      </c>
      <c r="N46" s="525" t="s">
        <v>10</v>
      </c>
      <c r="O46" s="562" t="s">
        <v>28</v>
      </c>
      <c r="P46" s="562" t="s">
        <v>12</v>
      </c>
      <c r="Q46" s="573" t="s">
        <v>13</v>
      </c>
    </row>
    <row r="47" spans="1:33" ht="12.75" customHeight="1" thickBot="1">
      <c r="A47" s="614"/>
      <c r="B47" s="616"/>
      <c r="C47" s="572"/>
      <c r="D47" s="533"/>
      <c r="E47" s="526"/>
      <c r="F47" s="526"/>
      <c r="G47" s="526"/>
      <c r="H47" s="526"/>
      <c r="I47" s="526"/>
      <c r="J47" s="528"/>
      <c r="K47" s="533"/>
      <c r="L47" s="526"/>
      <c r="M47" s="526"/>
      <c r="N47" s="526"/>
      <c r="O47" s="526"/>
      <c r="P47" s="526"/>
      <c r="Q47" s="528"/>
    </row>
    <row r="48" spans="1:33" s="67" customFormat="1" ht="12.6" customHeight="1">
      <c r="A48" s="389">
        <v>19</v>
      </c>
      <c r="B48" s="378" t="s">
        <v>294</v>
      </c>
      <c r="C48" s="387" t="s">
        <v>305</v>
      </c>
      <c r="D48" s="324">
        <v>1</v>
      </c>
      <c r="E48" s="324">
        <v>1</v>
      </c>
      <c r="F48" s="289"/>
      <c r="G48" s="289"/>
      <c r="H48" s="161">
        <f>J48*25-D48*14-(SUM(E48:G48)*14)</f>
        <v>22</v>
      </c>
      <c r="I48" s="289" t="s">
        <v>7</v>
      </c>
      <c r="J48" s="291">
        <v>2</v>
      </c>
      <c r="K48" s="341"/>
      <c r="L48" s="379"/>
      <c r="M48" s="379"/>
      <c r="N48" s="379"/>
      <c r="O48" s="379"/>
      <c r="P48" s="379"/>
      <c r="Q48" s="322"/>
      <c r="T48"/>
      <c r="U48"/>
      <c r="V48"/>
      <c r="X48"/>
      <c r="Y48"/>
      <c r="Z48"/>
      <c r="AB48"/>
      <c r="AC48"/>
      <c r="AD48"/>
    </row>
    <row r="49" spans="1:30" s="67" customFormat="1" ht="12.6" customHeight="1">
      <c r="A49" s="390">
        <v>20</v>
      </c>
      <c r="B49" s="380" t="s">
        <v>295</v>
      </c>
      <c r="C49" s="388" t="s">
        <v>306</v>
      </c>
      <c r="D49" s="262"/>
      <c r="E49" s="263">
        <v>3</v>
      </c>
      <c r="F49" s="263"/>
      <c r="G49" s="263"/>
      <c r="H49" s="161">
        <f>J49*25-D49*14-(SUM(E49:G49)*14)</f>
        <v>33</v>
      </c>
      <c r="I49" s="263" t="s">
        <v>7</v>
      </c>
      <c r="J49" s="265">
        <v>3</v>
      </c>
      <c r="K49" s="294"/>
      <c r="L49" s="281"/>
      <c r="M49" s="281"/>
      <c r="N49" s="281"/>
      <c r="O49" s="354"/>
      <c r="P49" s="354"/>
      <c r="Q49" s="355"/>
      <c r="T49"/>
      <c r="U49"/>
      <c r="V49"/>
      <c r="X49"/>
      <c r="Y49"/>
      <c r="Z49"/>
      <c r="AB49"/>
      <c r="AC49"/>
      <c r="AD49"/>
    </row>
    <row r="50" spans="1:30" s="67" customFormat="1" ht="12.6" customHeight="1">
      <c r="A50" s="391">
        <v>21</v>
      </c>
      <c r="B50" s="380" t="s">
        <v>296</v>
      </c>
      <c r="C50" s="388" t="s">
        <v>307</v>
      </c>
      <c r="D50" s="262"/>
      <c r="E50" s="263"/>
      <c r="F50" s="263"/>
      <c r="G50" s="263"/>
      <c r="H50" s="263"/>
      <c r="I50" s="263"/>
      <c r="J50" s="265"/>
      <c r="K50" s="294">
        <v>1</v>
      </c>
      <c r="L50" s="281">
        <v>1</v>
      </c>
      <c r="M50" s="281"/>
      <c r="N50" s="281"/>
      <c r="O50" s="418">
        <f>Q50*25-K50*14-(SUM(L50:N50)*14)</f>
        <v>47</v>
      </c>
      <c r="P50" s="354" t="s">
        <v>59</v>
      </c>
      <c r="Q50" s="355">
        <v>3</v>
      </c>
      <c r="T50"/>
      <c r="U50"/>
      <c r="V50"/>
      <c r="X50"/>
      <c r="Y50"/>
      <c r="Z50"/>
      <c r="AB50"/>
      <c r="AC50"/>
      <c r="AD50"/>
    </row>
    <row r="51" spans="1:30" s="67" customFormat="1" ht="24.6" customHeight="1">
      <c r="A51" s="390">
        <v>22</v>
      </c>
      <c r="B51" s="380" t="s">
        <v>297</v>
      </c>
      <c r="C51" s="388" t="s">
        <v>308</v>
      </c>
      <c r="D51" s="274"/>
      <c r="E51" s="274"/>
      <c r="F51" s="342"/>
      <c r="G51" s="342"/>
      <c r="H51" s="342"/>
      <c r="I51" s="342"/>
      <c r="J51" s="265"/>
      <c r="K51" s="293"/>
      <c r="L51" s="342">
        <v>3</v>
      </c>
      <c r="M51" s="342"/>
      <c r="N51" s="342"/>
      <c r="O51" s="418">
        <f t="shared" ref="O51:O53" si="8">Q51*25-K51*14-(SUM(L51:N51)*14)</f>
        <v>8</v>
      </c>
      <c r="P51" s="342" t="s">
        <v>7</v>
      </c>
      <c r="Q51" s="381">
        <v>2</v>
      </c>
      <c r="T51"/>
      <c r="U51"/>
      <c r="V51"/>
      <c r="X51"/>
      <c r="Y51"/>
      <c r="Z51"/>
      <c r="AB51"/>
      <c r="AC51"/>
      <c r="AD51"/>
    </row>
    <row r="52" spans="1:30" s="67" customFormat="1" ht="12.6" customHeight="1">
      <c r="A52" s="392">
        <v>23</v>
      </c>
      <c r="B52" s="380" t="s">
        <v>298</v>
      </c>
      <c r="C52" s="388" t="s">
        <v>309</v>
      </c>
      <c r="D52" s="262"/>
      <c r="E52" s="262"/>
      <c r="F52" s="263"/>
      <c r="G52" s="263"/>
      <c r="H52" s="263"/>
      <c r="I52" s="263"/>
      <c r="J52" s="265"/>
      <c r="K52" s="292"/>
      <c r="L52" s="263"/>
      <c r="M52" s="263"/>
      <c r="N52" s="263"/>
      <c r="O52" s="418">
        <f t="shared" si="8"/>
        <v>125</v>
      </c>
      <c r="P52" s="263" t="s">
        <v>59</v>
      </c>
      <c r="Q52" s="382">
        <v>5</v>
      </c>
      <c r="T52"/>
      <c r="U52"/>
      <c r="V52"/>
      <c r="X52"/>
      <c r="Y52"/>
      <c r="Z52"/>
      <c r="AB52"/>
      <c r="AC52"/>
      <c r="AD52"/>
    </row>
    <row r="53" spans="1:30" s="67" customFormat="1" ht="13.8" thickBot="1">
      <c r="A53" s="314">
        <v>24</v>
      </c>
      <c r="B53" s="383" t="s">
        <v>214</v>
      </c>
      <c r="C53" s="129" t="s">
        <v>232</v>
      </c>
      <c r="D53" s="243"/>
      <c r="E53" s="313"/>
      <c r="F53" s="313"/>
      <c r="G53" s="313"/>
      <c r="H53" s="313"/>
      <c r="I53" s="313"/>
      <c r="J53" s="315"/>
      <c r="K53" s="243">
        <v>1</v>
      </c>
      <c r="L53" s="313">
        <v>1</v>
      </c>
      <c r="M53" s="313"/>
      <c r="N53" s="313"/>
      <c r="O53" s="418">
        <f t="shared" si="8"/>
        <v>47</v>
      </c>
      <c r="P53" s="313" t="s">
        <v>7</v>
      </c>
      <c r="Q53" s="315">
        <v>3</v>
      </c>
      <c r="T53"/>
      <c r="U53"/>
      <c r="V53"/>
      <c r="X53"/>
      <c r="Y53"/>
      <c r="Z53"/>
      <c r="AB53"/>
      <c r="AC53"/>
      <c r="AD53"/>
    </row>
    <row r="54" spans="1:30" s="67" customFormat="1" ht="21" customHeight="1">
      <c r="A54" s="515" t="s">
        <v>266</v>
      </c>
      <c r="B54" s="516"/>
      <c r="C54" s="516"/>
      <c r="D54" s="365">
        <f>SUM(D48:D53)</f>
        <v>1</v>
      </c>
      <c r="E54" s="366">
        <f>SUM(E48:F53)</f>
        <v>4</v>
      </c>
      <c r="F54" s="366"/>
      <c r="G54" s="366"/>
      <c r="H54" s="519">
        <f>SUM(H48:H53)</f>
        <v>55</v>
      </c>
      <c r="I54" s="521" t="s">
        <v>95</v>
      </c>
      <c r="J54" s="511">
        <f>SUM(J48:J53)</f>
        <v>5</v>
      </c>
      <c r="K54" s="365">
        <f>SUM(K50:K53)</f>
        <v>2</v>
      </c>
      <c r="L54" s="366">
        <f>SUM(L50:L53)</f>
        <v>5</v>
      </c>
      <c r="M54" s="366"/>
      <c r="N54" s="366"/>
      <c r="O54" s="523">
        <f>SUM(O48:O53)</f>
        <v>227</v>
      </c>
      <c r="P54" s="521" t="s">
        <v>299</v>
      </c>
      <c r="Q54" s="511">
        <f>SUM(Q48:Q53)</f>
        <v>13</v>
      </c>
      <c r="T54">
        <f>D55*14+K55*10</f>
        <v>140</v>
      </c>
      <c r="U54"/>
      <c r="V54"/>
      <c r="X54"/>
      <c r="Y54"/>
      <c r="Z54"/>
      <c r="AB54"/>
      <c r="AC54"/>
      <c r="AD54"/>
    </row>
    <row r="55" spans="1:30" s="67" customFormat="1" ht="21" customHeight="1" thickBot="1">
      <c r="A55" s="517"/>
      <c r="B55" s="518"/>
      <c r="C55" s="518"/>
      <c r="D55" s="513">
        <f>SUM(D54:G54)</f>
        <v>5</v>
      </c>
      <c r="E55" s="514"/>
      <c r="F55" s="514"/>
      <c r="G55" s="514"/>
      <c r="H55" s="520"/>
      <c r="I55" s="522"/>
      <c r="J55" s="512"/>
      <c r="K55" s="513">
        <f>SUM(K54:N54)</f>
        <v>7</v>
      </c>
      <c r="L55" s="514"/>
      <c r="M55" s="514"/>
      <c r="N55" s="514"/>
      <c r="O55" s="524"/>
      <c r="P55" s="522"/>
      <c r="Q55" s="512"/>
      <c r="T55"/>
      <c r="U55"/>
      <c r="V55"/>
      <c r="X55"/>
      <c r="Y55"/>
      <c r="Z55"/>
      <c r="AB55"/>
      <c r="AC55"/>
      <c r="AD55"/>
    </row>
    <row r="56" spans="1:30" s="67" customFormat="1" ht="12.6" customHeight="1">
      <c r="A56" s="34"/>
      <c r="B56" s="499" t="s">
        <v>185</v>
      </c>
      <c r="C56" s="499"/>
      <c r="D56" s="499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O56" s="499"/>
      <c r="P56" s="499"/>
      <c r="Q56" s="499"/>
      <c r="T56"/>
      <c r="U56"/>
      <c r="V56"/>
      <c r="X56"/>
      <c r="Y56"/>
      <c r="Z56"/>
      <c r="AB56"/>
      <c r="AC56"/>
      <c r="AD56"/>
    </row>
    <row r="57" spans="1:30">
      <c r="A57" s="34"/>
      <c r="B57" s="75"/>
      <c r="C57" s="76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30" s="33" customFormat="1">
      <c r="A58" s="492"/>
      <c r="B58" s="492"/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492"/>
      <c r="P58" s="492"/>
      <c r="Q58" s="15"/>
      <c r="T58"/>
      <c r="U58"/>
      <c r="V58"/>
      <c r="X58"/>
      <c r="Y58"/>
      <c r="Z58"/>
      <c r="AB58"/>
      <c r="AC58"/>
      <c r="AD58"/>
    </row>
    <row r="59" spans="1:30">
      <c r="A59" s="5"/>
      <c r="B59" s="5"/>
      <c r="C59" s="5"/>
      <c r="D59" s="5"/>
      <c r="E59" s="5"/>
      <c r="F59" s="5"/>
      <c r="G59" s="5"/>
      <c r="H59" s="5"/>
      <c r="I59" s="5"/>
      <c r="L59" s="78"/>
      <c r="O59" s="4"/>
      <c r="P59" s="4"/>
      <c r="Q59" s="4"/>
    </row>
    <row r="60" spans="1:30" s="67" customFormat="1"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N60" s="498"/>
      <c r="O60" s="498"/>
      <c r="P60" s="498"/>
      <c r="Q60" s="80"/>
      <c r="T60"/>
      <c r="U60"/>
      <c r="V60"/>
      <c r="X60"/>
      <c r="Y60"/>
      <c r="Z60"/>
      <c r="AB60"/>
      <c r="AC60"/>
      <c r="AD60"/>
    </row>
    <row r="61" spans="1:30" s="67" customFormat="1"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80"/>
      <c r="T61"/>
      <c r="U61"/>
      <c r="V61"/>
      <c r="X61"/>
      <c r="Y61"/>
      <c r="Z61"/>
      <c r="AB61"/>
      <c r="AC61"/>
      <c r="AD61"/>
    </row>
    <row r="62" spans="1:30">
      <c r="C62" s="1"/>
    </row>
    <row r="63" spans="1:30" s="33" customFormat="1">
      <c r="A63" s="492"/>
      <c r="B63" s="492"/>
      <c r="C63" s="492"/>
      <c r="D63" s="492"/>
      <c r="E63" s="492"/>
      <c r="F63" s="492"/>
      <c r="G63" s="492"/>
      <c r="H63" s="492"/>
      <c r="I63" s="492"/>
      <c r="J63" s="492"/>
      <c r="K63" s="492"/>
      <c r="L63" s="492"/>
      <c r="M63" s="492"/>
      <c r="N63" s="492"/>
      <c r="O63" s="492"/>
      <c r="P63" s="492"/>
      <c r="Q63" s="15"/>
      <c r="T63"/>
      <c r="U63"/>
      <c r="V63"/>
      <c r="X63"/>
      <c r="Y63"/>
      <c r="Z63"/>
      <c r="AB63"/>
      <c r="AC63"/>
      <c r="AD63"/>
    </row>
    <row r="64" spans="1:30">
      <c r="A64" s="5"/>
      <c r="B64" s="5"/>
      <c r="C64" s="5"/>
      <c r="D64" s="5"/>
      <c r="E64" s="5"/>
      <c r="F64" s="5"/>
      <c r="G64" s="5"/>
      <c r="H64" s="5"/>
      <c r="I64" s="5"/>
      <c r="L64" s="78"/>
      <c r="O64" s="4"/>
      <c r="P64" s="4"/>
      <c r="Q64" s="4"/>
    </row>
    <row r="65" spans="1:30" s="67" customFormat="1">
      <c r="B65" s="498"/>
      <c r="C65" s="498"/>
      <c r="D65" s="498"/>
      <c r="E65" s="498"/>
      <c r="F65" s="498"/>
      <c r="G65" s="498"/>
      <c r="H65" s="498"/>
      <c r="I65" s="498"/>
      <c r="J65" s="498"/>
      <c r="K65" s="498"/>
      <c r="L65" s="498"/>
      <c r="M65" s="498"/>
      <c r="N65" s="498"/>
      <c r="O65" s="498"/>
      <c r="P65" s="498"/>
      <c r="Q65" s="80"/>
      <c r="T65"/>
      <c r="U65"/>
      <c r="V65"/>
      <c r="X65"/>
      <c r="Y65"/>
      <c r="Z65"/>
      <c r="AB65"/>
      <c r="AC65"/>
      <c r="AD65"/>
    </row>
    <row r="66" spans="1:30">
      <c r="A66" s="67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80"/>
      <c r="X66" s="67"/>
      <c r="Y66" s="67"/>
      <c r="Z66" s="67"/>
      <c r="AB66" s="67"/>
      <c r="AC66" s="67"/>
      <c r="AD66" s="67"/>
    </row>
    <row r="67" spans="1:30">
      <c r="C67" s="1"/>
    </row>
    <row r="68" spans="1:30">
      <c r="A68" s="492"/>
      <c r="B68" s="492"/>
      <c r="C68" s="492"/>
      <c r="D68" s="492"/>
      <c r="E68" s="492"/>
      <c r="F68" s="492"/>
      <c r="G68" s="492"/>
      <c r="H68" s="492"/>
      <c r="I68" s="492"/>
      <c r="J68" s="492"/>
      <c r="K68" s="492"/>
      <c r="L68" s="492"/>
      <c r="M68" s="492"/>
      <c r="N68" s="492"/>
      <c r="O68" s="492"/>
      <c r="P68" s="492"/>
      <c r="Q68" s="15"/>
    </row>
    <row r="69" spans="1:30">
      <c r="A69" s="5"/>
      <c r="B69" s="5"/>
      <c r="C69" s="5"/>
      <c r="D69" s="5"/>
      <c r="E69" s="5"/>
      <c r="F69" s="5"/>
      <c r="G69" s="5"/>
      <c r="H69" s="5"/>
      <c r="I69" s="5"/>
      <c r="L69" s="78"/>
      <c r="O69" s="4"/>
      <c r="P69" s="4"/>
      <c r="Q69" s="4"/>
    </row>
    <row r="70" spans="1:30">
      <c r="A70" s="67"/>
      <c r="B70" s="498"/>
      <c r="C70" s="498"/>
      <c r="D70" s="498"/>
      <c r="E70" s="498"/>
      <c r="F70" s="498"/>
      <c r="G70" s="498"/>
      <c r="H70" s="498"/>
      <c r="I70" s="498"/>
      <c r="J70" s="498"/>
      <c r="K70" s="498"/>
      <c r="L70" s="498"/>
      <c r="M70" s="498"/>
      <c r="N70" s="498"/>
      <c r="O70" s="498"/>
      <c r="P70" s="498"/>
      <c r="Q70" s="80"/>
    </row>
    <row r="71" spans="1:30">
      <c r="C71" s="1"/>
    </row>
  </sheetData>
  <mergeCells count="151">
    <mergeCell ref="Q33:Q34"/>
    <mergeCell ref="I33:I34"/>
    <mergeCell ref="J33:J34"/>
    <mergeCell ref="P33:P34"/>
    <mergeCell ref="N33:N34"/>
    <mergeCell ref="O33:O34"/>
    <mergeCell ref="O35:O36"/>
    <mergeCell ref="P35:P36"/>
    <mergeCell ref="B70:C70"/>
    <mergeCell ref="D70:P70"/>
    <mergeCell ref="O42:O43"/>
    <mergeCell ref="I42:I43"/>
    <mergeCell ref="A68:C68"/>
    <mergeCell ref="D68:P68"/>
    <mergeCell ref="H42:H43"/>
    <mergeCell ref="D46:D47"/>
    <mergeCell ref="Q46:Q47"/>
    <mergeCell ref="K45:Q45"/>
    <mergeCell ref="Q35:Q36"/>
    <mergeCell ref="H46:H47"/>
    <mergeCell ref="I46:I47"/>
    <mergeCell ref="M46:M47"/>
    <mergeCell ref="N46:N47"/>
    <mergeCell ref="O46:O47"/>
    <mergeCell ref="A1:C1"/>
    <mergeCell ref="A2:C2"/>
    <mergeCell ref="M13:M14"/>
    <mergeCell ref="H13:H14"/>
    <mergeCell ref="B30:B32"/>
    <mergeCell ref="K26:O26"/>
    <mergeCell ref="A30:A32"/>
    <mergeCell ref="K33:K34"/>
    <mergeCell ref="L33:L34"/>
    <mergeCell ref="M33:M34"/>
    <mergeCell ref="D31:D32"/>
    <mergeCell ref="E31:E32"/>
    <mergeCell ref="H33:H34"/>
    <mergeCell ref="C30:C32"/>
    <mergeCell ref="H31:H32"/>
    <mergeCell ref="A5:G5"/>
    <mergeCell ref="F31:F32"/>
    <mergeCell ref="K13:K14"/>
    <mergeCell ref="L13:L14"/>
    <mergeCell ref="K25:O25"/>
    <mergeCell ref="D30:J30"/>
    <mergeCell ref="E33:E34"/>
    <mergeCell ref="L37:L38"/>
    <mergeCell ref="B65:C65"/>
    <mergeCell ref="D65:P65"/>
    <mergeCell ref="A63:C63"/>
    <mergeCell ref="D63:P63"/>
    <mergeCell ref="D33:D34"/>
    <mergeCell ref="I37:I38"/>
    <mergeCell ref="N37:N38"/>
    <mergeCell ref="J37:J38"/>
    <mergeCell ref="K35:K36"/>
    <mergeCell ref="L35:L36"/>
    <mergeCell ref="M35:M36"/>
    <mergeCell ref="N35:N36"/>
    <mergeCell ref="D58:P58"/>
    <mergeCell ref="B60:C60"/>
    <mergeCell ref="A45:A47"/>
    <mergeCell ref="D60:P60"/>
    <mergeCell ref="J46:J47"/>
    <mergeCell ref="G31:G32"/>
    <mergeCell ref="O13:O14"/>
    <mergeCell ref="Q27:Q28"/>
    <mergeCell ref="I13:I14"/>
    <mergeCell ref="K31:K32"/>
    <mergeCell ref="I31:I32"/>
    <mergeCell ref="J31:J32"/>
    <mergeCell ref="J13:J14"/>
    <mergeCell ref="N13:N14"/>
    <mergeCell ref="P13:P14"/>
    <mergeCell ref="A3:Q3"/>
    <mergeCell ref="A6:M6"/>
    <mergeCell ref="A8:G8"/>
    <mergeCell ref="A11:Q11"/>
    <mergeCell ref="A12:A14"/>
    <mergeCell ref="B12:B14"/>
    <mergeCell ref="C12:C14"/>
    <mergeCell ref="D12:J12"/>
    <mergeCell ref="K12:Q12"/>
    <mergeCell ref="Q13:Q14"/>
    <mergeCell ref="D13:D14"/>
    <mergeCell ref="E13:E14"/>
    <mergeCell ref="F13:F14"/>
    <mergeCell ref="Q31:Q32"/>
    <mergeCell ref="P31:P32"/>
    <mergeCell ref="E37:E38"/>
    <mergeCell ref="F37:F38"/>
    <mergeCell ref="G37:G38"/>
    <mergeCell ref="H37:H38"/>
    <mergeCell ref="F33:F34"/>
    <mergeCell ref="G33:G34"/>
    <mergeCell ref="A9:G9"/>
    <mergeCell ref="A10:G10"/>
    <mergeCell ref="K28:N28"/>
    <mergeCell ref="O27:O28"/>
    <mergeCell ref="P27:P28"/>
    <mergeCell ref="M31:M32"/>
    <mergeCell ref="N31:N32"/>
    <mergeCell ref="K30:Q30"/>
    <mergeCell ref="L31:L32"/>
    <mergeCell ref="A27:C28"/>
    <mergeCell ref="H27:H28"/>
    <mergeCell ref="I27:I28"/>
    <mergeCell ref="J27:J28"/>
    <mergeCell ref="D28:G28"/>
    <mergeCell ref="G13:G14"/>
    <mergeCell ref="O31:O32"/>
    <mergeCell ref="D37:D38"/>
    <mergeCell ref="Q37:Q38"/>
    <mergeCell ref="A39:C40"/>
    <mergeCell ref="H39:H40"/>
    <mergeCell ref="I39:I40"/>
    <mergeCell ref="J39:J40"/>
    <mergeCell ref="O39:O40"/>
    <mergeCell ref="P39:P40"/>
    <mergeCell ref="Q39:Q40"/>
    <mergeCell ref="D40:G40"/>
    <mergeCell ref="O37:O38"/>
    <mergeCell ref="M37:M38"/>
    <mergeCell ref="P37:P38"/>
    <mergeCell ref="K37:K38"/>
    <mergeCell ref="D45:J45"/>
    <mergeCell ref="K40:N40"/>
    <mergeCell ref="A58:C58"/>
    <mergeCell ref="D43:G43"/>
    <mergeCell ref="K43:N43"/>
    <mergeCell ref="J42:J43"/>
    <mergeCell ref="B56:Q56"/>
    <mergeCell ref="Q42:Q43"/>
    <mergeCell ref="P42:P43"/>
    <mergeCell ref="K46:K47"/>
    <mergeCell ref="L46:L47"/>
    <mergeCell ref="G46:G47"/>
    <mergeCell ref="B45:B47"/>
    <mergeCell ref="C45:C47"/>
    <mergeCell ref="E46:E47"/>
    <mergeCell ref="F46:F47"/>
    <mergeCell ref="P46:P47"/>
    <mergeCell ref="K55:N55"/>
    <mergeCell ref="A54:C55"/>
    <mergeCell ref="H54:H55"/>
    <mergeCell ref="I54:I55"/>
    <mergeCell ref="J54:J55"/>
    <mergeCell ref="O54:O55"/>
    <mergeCell ref="P54:P55"/>
    <mergeCell ref="Q54:Q55"/>
    <mergeCell ref="D55:G55"/>
  </mergeCells>
  <phoneticPr fontId="12" type="noConversion"/>
  <pageMargins left="0.78" right="0.21" top="0.16" bottom="0.47244094488188981" header="0.51181102362204722" footer="0.51181102362204722"/>
  <pageSetup paperSize="9" scale="85" orientation="portrait" r:id="rId1"/>
  <headerFooter alignWithMargins="0">
    <oddFooter>&amp;R4/7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753C-336A-4B67-B861-74F0027E993F}">
  <sheetPr codeName="Sheet6">
    <pageSetUpPr fitToPage="1"/>
  </sheetPr>
  <dimension ref="A1:AD72"/>
  <sheetViews>
    <sheetView view="pageBreakPreview" zoomScale="130" zoomScaleNormal="100" zoomScaleSheetLayoutView="130" workbookViewId="0">
      <selection activeCell="A10" sqref="A10:G10"/>
    </sheetView>
  </sheetViews>
  <sheetFormatPr defaultRowHeight="13.2"/>
  <cols>
    <col min="1" max="1" width="2.88671875" customWidth="1"/>
    <col min="2" max="2" width="5.33203125" customWidth="1"/>
    <col min="3" max="3" width="28.21875" customWidth="1"/>
    <col min="4" max="4" width="10.88671875" customWidth="1"/>
    <col min="5" max="5" width="9.44140625" bestFit="1" customWidth="1"/>
    <col min="6" max="6" width="10.5546875" customWidth="1"/>
    <col min="7" max="7" width="9.6640625" customWidth="1"/>
    <col min="8" max="8" width="8.33203125" customWidth="1"/>
    <col min="9" max="9" width="9.44140625" customWidth="1"/>
    <col min="10" max="10" width="9.88671875" customWidth="1"/>
    <col min="11" max="11" width="8.33203125" customWidth="1"/>
    <col min="12" max="12" width="6" customWidth="1"/>
    <col min="13" max="13" width="10.88671875" bestFit="1" customWidth="1"/>
  </cols>
  <sheetData>
    <row r="1" spans="1:20">
      <c r="A1" s="509" t="s">
        <v>18</v>
      </c>
      <c r="B1" s="509"/>
      <c r="C1" s="509"/>
      <c r="D1" s="33"/>
      <c r="E1" s="33"/>
      <c r="F1" s="33"/>
      <c r="G1" s="33"/>
      <c r="H1" s="33"/>
      <c r="I1" s="33"/>
    </row>
    <row r="2" spans="1:20">
      <c r="A2" s="509" t="s">
        <v>51</v>
      </c>
      <c r="B2" s="509"/>
      <c r="C2" s="509"/>
      <c r="D2" s="33"/>
      <c r="E2" s="33"/>
      <c r="F2" s="33"/>
      <c r="G2" s="33"/>
      <c r="H2" s="33"/>
      <c r="I2" s="33"/>
      <c r="R2" s="8"/>
      <c r="S2" s="8"/>
      <c r="T2" s="8"/>
    </row>
    <row r="3" spans="1:20" ht="19.5" customHeight="1">
      <c r="A3" s="510" t="s">
        <v>17</v>
      </c>
      <c r="B3" s="510"/>
      <c r="C3" s="510"/>
      <c r="D3" s="510"/>
      <c r="E3" s="510"/>
      <c r="F3" s="510"/>
      <c r="G3" s="510"/>
      <c r="H3" s="510"/>
      <c r="I3" s="88"/>
      <c r="J3" s="23"/>
      <c r="K3" s="23"/>
      <c r="L3" s="23"/>
      <c r="M3" s="23"/>
      <c r="N3" s="23"/>
      <c r="O3" s="23"/>
      <c r="P3" s="23"/>
      <c r="Q3" s="15"/>
      <c r="R3" s="12"/>
      <c r="S3" s="8"/>
      <c r="T3" s="8"/>
    </row>
    <row r="4" spans="1:20">
      <c r="A4" s="33"/>
      <c r="B4" s="33"/>
      <c r="C4" s="1"/>
      <c r="D4" s="22"/>
      <c r="E4" s="22"/>
      <c r="F4" s="22"/>
      <c r="G4" s="22"/>
      <c r="H4" s="22"/>
      <c r="I4" s="22"/>
      <c r="J4" s="21"/>
      <c r="K4" s="9"/>
      <c r="L4" s="9"/>
      <c r="M4" s="9"/>
      <c r="N4" s="6"/>
      <c r="O4" s="6"/>
      <c r="P4" s="5"/>
      <c r="Q4" s="5"/>
    </row>
    <row r="5" spans="1:20">
      <c r="A5" s="674" t="s">
        <v>52</v>
      </c>
      <c r="B5" s="674"/>
      <c r="C5" s="674"/>
      <c r="D5" s="674"/>
      <c r="E5" s="674"/>
      <c r="F5" s="674"/>
      <c r="G5" s="674"/>
      <c r="H5" s="673"/>
      <c r="I5" s="673"/>
      <c r="J5" s="673"/>
      <c r="K5" s="673"/>
      <c r="L5" s="673"/>
      <c r="M5" s="673"/>
      <c r="N5" s="6"/>
      <c r="O5" s="6"/>
      <c r="P5" s="5"/>
      <c r="Q5" s="5"/>
    </row>
    <row r="6" spans="1:20">
      <c r="A6" s="674" t="s">
        <v>352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</row>
    <row r="7" spans="1:20">
      <c r="A7" s="675" t="s">
        <v>353</v>
      </c>
      <c r="B7" s="673"/>
      <c r="C7" s="78"/>
      <c r="D7" s="673"/>
      <c r="E7" s="673"/>
      <c r="F7" s="673"/>
      <c r="G7" s="673"/>
      <c r="H7" s="676"/>
      <c r="I7" s="676"/>
      <c r="J7" s="78"/>
      <c r="K7" s="78"/>
      <c r="L7" s="78"/>
      <c r="M7" s="676"/>
    </row>
    <row r="8" spans="1:20">
      <c r="A8" s="677" t="s">
        <v>53</v>
      </c>
      <c r="B8" s="677"/>
      <c r="C8" s="677"/>
      <c r="D8" s="677"/>
      <c r="E8" s="677"/>
      <c r="F8" s="677"/>
      <c r="G8" s="677"/>
      <c r="H8" s="78"/>
      <c r="I8" s="78"/>
      <c r="J8" s="78"/>
      <c r="K8" s="7"/>
      <c r="L8" s="7"/>
      <c r="M8" s="7"/>
    </row>
    <row r="9" spans="1:20">
      <c r="A9" s="677" t="s">
        <v>54</v>
      </c>
      <c r="B9" s="677"/>
      <c r="C9" s="677"/>
      <c r="D9" s="677"/>
      <c r="E9" s="677"/>
      <c r="F9" s="677"/>
      <c r="G9" s="677"/>
      <c r="H9" s="678"/>
      <c r="I9" s="678"/>
      <c r="J9" s="678"/>
      <c r="K9" s="678"/>
      <c r="L9" s="678"/>
      <c r="M9" s="678"/>
    </row>
    <row r="10" spans="1:20" ht="15" customHeight="1">
      <c r="A10" s="674" t="s">
        <v>405</v>
      </c>
      <c r="B10" s="674"/>
      <c r="C10" s="674"/>
      <c r="D10" s="674"/>
      <c r="E10" s="674"/>
      <c r="F10" s="674"/>
      <c r="G10" s="674"/>
      <c r="H10" s="14"/>
      <c r="I10" s="14"/>
      <c r="J10" s="14"/>
      <c r="K10" s="14"/>
      <c r="L10" s="14"/>
      <c r="M10" s="14"/>
    </row>
    <row r="11" spans="1:20" ht="15" customHeight="1"/>
    <row r="12" spans="1:20" ht="15" customHeight="1" thickBot="1"/>
    <row r="13" spans="1:20" ht="30" customHeight="1" thickBot="1">
      <c r="C13" s="25" t="s">
        <v>48</v>
      </c>
      <c r="D13" s="633" t="s">
        <v>47</v>
      </c>
      <c r="E13" s="634"/>
      <c r="F13" s="637" t="s">
        <v>320</v>
      </c>
      <c r="G13" s="638"/>
      <c r="H13" s="629" t="s">
        <v>191</v>
      </c>
      <c r="I13" s="630"/>
    </row>
    <row r="14" spans="1:20" ht="15" customHeight="1" thickBot="1">
      <c r="C14" s="31" t="s">
        <v>46</v>
      </c>
      <c r="D14" s="26" t="s">
        <v>0</v>
      </c>
      <c r="E14" s="27" t="s">
        <v>1</v>
      </c>
      <c r="F14" s="393" t="s">
        <v>0</v>
      </c>
      <c r="G14" s="394" t="s">
        <v>1</v>
      </c>
      <c r="H14" s="28" t="s">
        <v>0</v>
      </c>
      <c r="I14" s="27" t="s">
        <v>1</v>
      </c>
    </row>
    <row r="15" spans="1:20" ht="15" customHeight="1">
      <c r="C15" s="29" t="s">
        <v>2</v>
      </c>
      <c r="D15" s="397">
        <v>14</v>
      </c>
      <c r="E15" s="398">
        <v>14</v>
      </c>
      <c r="F15" s="400">
        <v>0</v>
      </c>
      <c r="G15" s="401">
        <v>44</v>
      </c>
      <c r="H15" s="227">
        <f>'an I'!D45:D45</f>
        <v>22</v>
      </c>
      <c r="I15" s="228">
        <f>'an I'!K45:K45</f>
        <v>22</v>
      </c>
    </row>
    <row r="16" spans="1:20" ht="15" customHeight="1">
      <c r="C16" s="30" t="s">
        <v>3</v>
      </c>
      <c r="D16" s="32">
        <v>14</v>
      </c>
      <c r="E16" s="230">
        <v>14</v>
      </c>
      <c r="F16" s="395">
        <v>0</v>
      </c>
      <c r="G16" s="402">
        <v>44</v>
      </c>
      <c r="H16" s="229">
        <f>'an II'!D47:D47</f>
        <v>22</v>
      </c>
      <c r="I16" s="230">
        <f>'an II'!K47:K47</f>
        <v>22</v>
      </c>
    </row>
    <row r="17" spans="1:14" ht="15" customHeight="1" thickBot="1">
      <c r="C17" s="31" t="s">
        <v>4</v>
      </c>
      <c r="D17" s="26">
        <v>14</v>
      </c>
      <c r="E17" s="399" t="s">
        <v>192</v>
      </c>
      <c r="F17" s="396">
        <v>0</v>
      </c>
      <c r="G17" s="403">
        <v>44</v>
      </c>
      <c r="H17" s="201">
        <f>'an III'!D43:D43</f>
        <v>22</v>
      </c>
      <c r="I17" s="202">
        <f>'an III'!K43:K43</f>
        <v>22</v>
      </c>
    </row>
    <row r="18" spans="1:14" ht="15" customHeight="1" thickBot="1">
      <c r="C18" s="2"/>
      <c r="D18" s="2"/>
      <c r="G18" s="192" t="s">
        <v>193</v>
      </c>
      <c r="H18" s="641">
        <f>SUM(H15:I17)/6</f>
        <v>22</v>
      </c>
      <c r="I18" s="642"/>
    </row>
    <row r="19" spans="1:14" ht="15" customHeight="1">
      <c r="C19" s="644" t="s">
        <v>328</v>
      </c>
      <c r="D19" s="644"/>
      <c r="E19" s="644"/>
      <c r="F19" s="644"/>
      <c r="G19" s="644"/>
    </row>
    <row r="20" spans="1:14" ht="15" customHeight="1">
      <c r="C20" s="644"/>
      <c r="D20" s="644"/>
      <c r="E20" s="644"/>
      <c r="F20" s="644"/>
      <c r="G20" s="644"/>
      <c r="H20" s="419"/>
      <c r="I20" s="419"/>
    </row>
    <row r="21" spans="1:14" ht="15" customHeight="1">
      <c r="C21" s="419"/>
      <c r="D21" s="419"/>
      <c r="E21" s="419"/>
      <c r="F21" s="419"/>
      <c r="G21" s="419"/>
      <c r="H21" s="419"/>
      <c r="I21" s="419"/>
    </row>
    <row r="22" spans="1:14" ht="15" customHeight="1">
      <c r="C22" s="191"/>
      <c r="D22" s="191"/>
      <c r="E22" s="191"/>
      <c r="F22" s="191"/>
      <c r="G22" s="191"/>
    </row>
    <row r="23" spans="1:14" ht="15.75" customHeight="1">
      <c r="A23" s="622" t="s">
        <v>96</v>
      </c>
      <c r="B23" s="622"/>
      <c r="C23" s="622"/>
      <c r="D23" s="622"/>
      <c r="E23" s="622"/>
      <c r="F23" s="622"/>
      <c r="G23" s="622"/>
      <c r="H23" s="622"/>
      <c r="I23" s="89"/>
    </row>
    <row r="24" spans="1:14" ht="13.8" thickBot="1"/>
    <row r="25" spans="1:14" ht="12.75" customHeight="1">
      <c r="B25" s="627" t="s">
        <v>11</v>
      </c>
      <c r="C25" s="627" t="s">
        <v>29</v>
      </c>
      <c r="D25" s="627" t="s">
        <v>36</v>
      </c>
      <c r="E25" s="90" t="s">
        <v>25</v>
      </c>
      <c r="F25" s="91" t="s">
        <v>25</v>
      </c>
      <c r="G25" s="92"/>
      <c r="H25" s="92"/>
      <c r="I25" s="92"/>
    </row>
    <row r="26" spans="1:14" ht="13.8" thickBot="1">
      <c r="B26" s="628"/>
      <c r="C26" s="628"/>
      <c r="D26" s="628"/>
      <c r="E26" s="93" t="s">
        <v>26</v>
      </c>
      <c r="F26" s="94" t="s">
        <v>97</v>
      </c>
      <c r="G26" s="95"/>
      <c r="H26" s="92"/>
      <c r="I26" s="92"/>
    </row>
    <row r="27" spans="1:14">
      <c r="B27" s="623">
        <v>1</v>
      </c>
      <c r="C27" s="96" t="s">
        <v>24</v>
      </c>
      <c r="D27" s="168">
        <f>'an I'!W43+'an II'!W45+'an III'!W40</f>
        <v>1632</v>
      </c>
      <c r="E27" s="631">
        <f>D27/D30*100</f>
        <v>78.461538461538467</v>
      </c>
      <c r="F27" s="625" t="s">
        <v>174</v>
      </c>
      <c r="G27" s="92"/>
      <c r="H27" s="146"/>
      <c r="I27" s="158"/>
    </row>
    <row r="28" spans="1:14" ht="14.25" customHeight="1">
      <c r="B28" s="624"/>
      <c r="C28" s="97" t="s">
        <v>215</v>
      </c>
      <c r="D28" s="160">
        <f>'an I'!W28+'an II'!W26+'an III'!W25</f>
        <v>132</v>
      </c>
      <c r="E28" s="632"/>
      <c r="F28" s="626"/>
      <c r="G28" s="92"/>
      <c r="H28" s="15"/>
      <c r="I28" s="156"/>
      <c r="M28" s="156"/>
    </row>
    <row r="29" spans="1:14">
      <c r="B29" s="98">
        <v>2</v>
      </c>
      <c r="C29" s="99" t="s">
        <v>30</v>
      </c>
      <c r="D29" s="169">
        <f>'an I'!X43+'an II'!X45+'an III'!X40</f>
        <v>448</v>
      </c>
      <c r="E29" s="231">
        <f>D29/D30*100</f>
        <v>21.53846153846154</v>
      </c>
      <c r="F29" s="100" t="s">
        <v>175</v>
      </c>
      <c r="G29" s="92"/>
      <c r="H29" s="92"/>
      <c r="I29" s="92"/>
      <c r="M29" s="92"/>
    </row>
    <row r="30" spans="1:14" ht="13.8" thickBot="1">
      <c r="B30" s="98"/>
      <c r="C30" s="422" t="s">
        <v>32</v>
      </c>
      <c r="D30" s="101">
        <f>D27+D29</f>
        <v>2080</v>
      </c>
      <c r="E30" s="102">
        <v>100</v>
      </c>
      <c r="F30" s="103">
        <v>100</v>
      </c>
      <c r="G30" s="92"/>
      <c r="I30" s="92"/>
      <c r="J30" s="36"/>
      <c r="N30" s="197"/>
    </row>
    <row r="31" spans="1:14" ht="13.8" thickBot="1">
      <c r="B31" s="104">
        <v>3</v>
      </c>
      <c r="C31" s="105" t="s">
        <v>27</v>
      </c>
      <c r="D31" s="104">
        <f>'an III'!T54+'an II'!T55+'an I'!S51+'an I'!S50</f>
        <v>392</v>
      </c>
      <c r="E31" s="106"/>
      <c r="F31" s="106"/>
      <c r="G31" s="92"/>
      <c r="I31" s="92"/>
      <c r="J31" s="36"/>
      <c r="M31" s="226"/>
      <c r="N31" s="197"/>
    </row>
    <row r="32" spans="1:14" ht="21.6" customHeight="1" thickBot="1">
      <c r="B32" s="107"/>
      <c r="C32" s="423" t="s">
        <v>33</v>
      </c>
      <c r="D32" s="108">
        <f>SUM(D30:D31)</f>
        <v>2472</v>
      </c>
      <c r="E32" s="109"/>
      <c r="F32" s="109"/>
      <c r="G32" s="92"/>
      <c r="H32" s="92"/>
      <c r="I32" s="92"/>
    </row>
    <row r="33" spans="2:14" ht="12.75" customHeight="1">
      <c r="B33" s="110"/>
      <c r="C33" s="111"/>
      <c r="D33" s="112"/>
      <c r="E33" s="113"/>
      <c r="F33" s="114"/>
      <c r="G33" s="92"/>
      <c r="H33" s="92"/>
      <c r="I33" s="92"/>
    </row>
    <row r="34" spans="2:14" ht="13.8" thickBot="1">
      <c r="B34" s="95"/>
      <c r="C34" s="115"/>
      <c r="D34" s="92"/>
      <c r="E34" s="113"/>
      <c r="F34" s="114"/>
      <c r="G34" s="92"/>
      <c r="H34" s="92"/>
      <c r="I34" s="92"/>
    </row>
    <row r="35" spans="2:14" ht="12.75" customHeight="1">
      <c r="B35" s="627" t="s">
        <v>11</v>
      </c>
      <c r="C35" s="627" t="s">
        <v>29</v>
      </c>
      <c r="D35" s="627" t="s">
        <v>36</v>
      </c>
      <c r="E35" s="90" t="s">
        <v>25</v>
      </c>
      <c r="F35" s="171" t="s">
        <v>25</v>
      </c>
      <c r="G35" s="635" t="s">
        <v>98</v>
      </c>
      <c r="H35" s="636"/>
    </row>
    <row r="36" spans="2:14" ht="13.8" thickBot="1">
      <c r="B36" s="628"/>
      <c r="C36" s="628"/>
      <c r="D36" s="628"/>
      <c r="E36" s="93" t="s">
        <v>26</v>
      </c>
      <c r="F36" s="172" t="s">
        <v>97</v>
      </c>
      <c r="G36" s="116" t="s">
        <v>34</v>
      </c>
      <c r="H36" s="208" t="s">
        <v>35</v>
      </c>
    </row>
    <row r="37" spans="2:14">
      <c r="B37" s="207">
        <v>1</v>
      </c>
      <c r="C37" s="117" t="s">
        <v>14</v>
      </c>
      <c r="D37" s="95">
        <f>calcul!E7</f>
        <v>742</v>
      </c>
      <c r="E37" s="170">
        <f>D37/D$40</f>
        <v>0.35673076923076924</v>
      </c>
      <c r="F37" s="95" t="s">
        <v>136</v>
      </c>
      <c r="G37" s="222">
        <f>calcul!L13</f>
        <v>420</v>
      </c>
      <c r="H37" s="216">
        <f>calcul!L14</f>
        <v>322</v>
      </c>
      <c r="N37" s="203"/>
    </row>
    <row r="38" spans="2:14">
      <c r="B38" s="98">
        <v>2</v>
      </c>
      <c r="C38" s="119" t="s">
        <v>16</v>
      </c>
      <c r="D38" s="169">
        <f>calcul!M13+calcul!M14</f>
        <v>918</v>
      </c>
      <c r="E38" s="210">
        <f>D38/D$40</f>
        <v>0.44134615384615383</v>
      </c>
      <c r="F38" s="211" t="s">
        <v>135</v>
      </c>
      <c r="G38" s="217">
        <f>calcul!M13</f>
        <v>392</v>
      </c>
      <c r="H38" s="211">
        <f>calcul!M14+D28</f>
        <v>658</v>
      </c>
      <c r="N38" s="203"/>
    </row>
    <row r="39" spans="2:14" ht="12" customHeight="1" thickBot="1">
      <c r="B39" s="98">
        <v>3</v>
      </c>
      <c r="C39" s="209" t="s">
        <v>15</v>
      </c>
      <c r="D39" s="95">
        <f>calcul!G7</f>
        <v>420</v>
      </c>
      <c r="E39" s="170">
        <f>D39/D$40</f>
        <v>0.20192307692307693</v>
      </c>
      <c r="F39" s="95" t="s">
        <v>134</v>
      </c>
      <c r="G39" s="218">
        <f>calcul!N13</f>
        <v>112</v>
      </c>
      <c r="H39" s="219">
        <f>calcul!N14</f>
        <v>252</v>
      </c>
      <c r="J39" s="140"/>
      <c r="N39" s="203"/>
    </row>
    <row r="40" spans="2:14" ht="13.8" thickBot="1">
      <c r="B40" s="120"/>
      <c r="C40" s="121" t="s">
        <v>44</v>
      </c>
      <c r="D40" s="215">
        <f>SUM(D37:D39)</f>
        <v>2080</v>
      </c>
      <c r="E40" s="122">
        <v>100</v>
      </c>
      <c r="F40" s="123">
        <v>100</v>
      </c>
      <c r="G40" s="220">
        <f>SUM(G37:G39)</f>
        <v>924</v>
      </c>
      <c r="H40" s="221">
        <f>SUM(H37:H39)</f>
        <v>1232</v>
      </c>
      <c r="K40" s="146"/>
    </row>
    <row r="41" spans="2:14" ht="13.8" thickBot="1">
      <c r="B41" s="95"/>
      <c r="C41" s="125"/>
      <c r="D41" s="114"/>
      <c r="E41" s="114"/>
      <c r="F41" s="114"/>
      <c r="G41" s="92"/>
      <c r="H41" s="92"/>
      <c r="I41" s="92"/>
    </row>
    <row r="42" spans="2:14" ht="13.8" thickBot="1">
      <c r="B42" s="92"/>
      <c r="C42" s="407" t="s">
        <v>31</v>
      </c>
      <c r="D42" s="126">
        <f>G40/(H40-D28-'an III'!T26)</f>
        <v>0.875</v>
      </c>
      <c r="E42" s="92"/>
      <c r="F42" s="92"/>
      <c r="G42" s="92"/>
      <c r="H42" s="92"/>
      <c r="I42" s="92"/>
    </row>
    <row r="43" spans="2:14" ht="13.8" thickBot="1">
      <c r="B43" s="92"/>
      <c r="C43" s="92"/>
      <c r="D43" s="92"/>
      <c r="E43" s="92"/>
      <c r="F43" s="92"/>
      <c r="G43" s="92"/>
      <c r="H43" s="92"/>
      <c r="I43" s="92"/>
    </row>
    <row r="44" spans="2:14" ht="12.75" customHeight="1">
      <c r="B44" s="159" t="s">
        <v>37</v>
      </c>
      <c r="C44" s="623" t="s">
        <v>99</v>
      </c>
      <c r="D44" s="635" t="s">
        <v>100</v>
      </c>
      <c r="E44" s="640"/>
      <c r="F44" s="640"/>
      <c r="G44" s="635" t="s">
        <v>23</v>
      </c>
      <c r="H44" s="636"/>
    </row>
    <row r="45" spans="2:14" ht="13.5" customHeight="1" thickBot="1">
      <c r="B45" s="104" t="s">
        <v>38</v>
      </c>
      <c r="C45" s="639"/>
      <c r="D45" s="116" t="s">
        <v>39</v>
      </c>
      <c r="E45" s="173" t="s">
        <v>40</v>
      </c>
      <c r="F45" s="174" t="s">
        <v>45</v>
      </c>
      <c r="G45" s="116" t="s">
        <v>37</v>
      </c>
      <c r="H45" s="175" t="s">
        <v>41</v>
      </c>
    </row>
    <row r="46" spans="2:14">
      <c r="B46" s="168">
        <v>1</v>
      </c>
      <c r="C46" s="176" t="s">
        <v>42</v>
      </c>
      <c r="D46" s="408">
        <v>9</v>
      </c>
      <c r="E46" s="409">
        <v>9</v>
      </c>
      <c r="F46" s="200">
        <v>9</v>
      </c>
      <c r="G46" s="118">
        <f>SUM(D46:F46)</f>
        <v>27</v>
      </c>
      <c r="H46" s="177">
        <f>G46/G48*100</f>
        <v>55.102040816326522</v>
      </c>
    </row>
    <row r="47" spans="2:14" ht="13.8" thickBot="1">
      <c r="B47" s="160">
        <v>2</v>
      </c>
      <c r="C47" s="178" t="s">
        <v>43</v>
      </c>
      <c r="D47" s="408">
        <v>8</v>
      </c>
      <c r="E47" s="409">
        <v>8</v>
      </c>
      <c r="F47" s="200">
        <v>6</v>
      </c>
      <c r="G47" s="116">
        <f>SUM(D47:F47)</f>
        <v>22</v>
      </c>
      <c r="H47" s="179">
        <f>H48-H46</f>
        <v>44.897959183673478</v>
      </c>
    </row>
    <row r="48" spans="2:14" ht="13.8" thickBot="1">
      <c r="B48" s="180"/>
      <c r="C48" s="181" t="s">
        <v>44</v>
      </c>
      <c r="D48" s="124">
        <f>SUM(D46:D47)</f>
        <v>17</v>
      </c>
      <c r="E48" s="182">
        <f>SUM(E46:E47)</f>
        <v>17</v>
      </c>
      <c r="F48" s="183">
        <f>SUM(F46:F47)</f>
        <v>15</v>
      </c>
      <c r="G48" s="124">
        <f>SUM(G46:G47)</f>
        <v>49</v>
      </c>
      <c r="H48" s="184">
        <v>100</v>
      </c>
    </row>
    <row r="49" spans="1:30">
      <c r="B49" s="1"/>
      <c r="C49" s="19"/>
      <c r="D49" s="20"/>
      <c r="E49" s="20"/>
      <c r="F49" s="20"/>
    </row>
    <row r="50" spans="1:30">
      <c r="B50" s="643" t="s">
        <v>358</v>
      </c>
      <c r="C50" s="643"/>
      <c r="D50" s="643"/>
      <c r="E50" s="643"/>
      <c r="F50" s="643"/>
      <c r="G50" s="643"/>
      <c r="H50" s="643"/>
      <c r="I50" s="643"/>
      <c r="J50" s="193"/>
    </row>
    <row r="51" spans="1:30">
      <c r="B51" s="643" t="s">
        <v>251</v>
      </c>
      <c r="C51" s="643"/>
      <c r="D51" s="643"/>
      <c r="E51" s="643"/>
      <c r="F51" s="643"/>
      <c r="G51" s="643"/>
      <c r="H51" s="643"/>
      <c r="I51" s="643"/>
      <c r="J51" s="193"/>
    </row>
    <row r="52" spans="1:30">
      <c r="B52" s="643" t="s">
        <v>356</v>
      </c>
      <c r="C52" s="643"/>
      <c r="D52" s="643"/>
      <c r="E52" s="643"/>
      <c r="F52" s="643"/>
      <c r="G52" s="643"/>
      <c r="H52" s="643"/>
      <c r="I52" s="643"/>
      <c r="J52" s="643"/>
    </row>
    <row r="53" spans="1:30">
      <c r="B53" s="656" t="s">
        <v>357</v>
      </c>
      <c r="C53" s="656"/>
      <c r="D53" s="656"/>
      <c r="E53" s="656"/>
      <c r="F53" s="656"/>
      <c r="G53" s="656"/>
      <c r="H53" s="656"/>
      <c r="I53" s="656"/>
      <c r="J53" s="656"/>
    </row>
    <row r="54" spans="1:30" ht="13.2" customHeight="1">
      <c r="B54" s="621" t="s">
        <v>359</v>
      </c>
      <c r="C54" s="621"/>
      <c r="D54" s="621"/>
      <c r="E54" s="621"/>
      <c r="F54" s="621"/>
      <c r="G54" s="621"/>
      <c r="H54" s="621"/>
      <c r="I54" s="621"/>
      <c r="J54" s="621"/>
    </row>
    <row r="55" spans="1:30">
      <c r="B55" s="620" t="s">
        <v>211</v>
      </c>
      <c r="C55" s="620"/>
      <c r="D55" s="620"/>
      <c r="E55" s="620"/>
      <c r="F55" s="620"/>
      <c r="G55" s="620"/>
      <c r="H55" s="620"/>
      <c r="I55" s="620"/>
      <c r="J55" s="206"/>
    </row>
    <row r="56" spans="1:30">
      <c r="B56" s="620" t="s">
        <v>360</v>
      </c>
      <c r="C56" s="620"/>
      <c r="D56" s="620"/>
      <c r="E56" s="620"/>
      <c r="F56" s="620"/>
      <c r="G56" s="620"/>
      <c r="H56" s="620"/>
      <c r="I56" s="620"/>
      <c r="J56" s="620"/>
    </row>
    <row r="57" spans="1:30">
      <c r="B57" s="620" t="s">
        <v>212</v>
      </c>
      <c r="C57" s="620"/>
      <c r="D57" s="620"/>
      <c r="E57" s="620"/>
      <c r="F57" s="620"/>
      <c r="G57" s="620"/>
      <c r="H57" s="620"/>
      <c r="I57" s="620"/>
      <c r="J57" s="194"/>
    </row>
    <row r="58" spans="1:30" ht="16.5" customHeight="1">
      <c r="A58" s="34"/>
      <c r="B58" s="75"/>
      <c r="C58" s="76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30" s="33" customFormat="1">
      <c r="A59" s="492"/>
      <c r="B59" s="492"/>
      <c r="C59" s="492"/>
      <c r="D59" s="492"/>
      <c r="E59" s="492"/>
      <c r="F59" s="492"/>
      <c r="G59" s="492"/>
      <c r="H59" s="492"/>
      <c r="I59" s="15"/>
      <c r="J59" s="15"/>
      <c r="K59" s="15"/>
      <c r="L59" s="15"/>
      <c r="M59" s="15"/>
      <c r="N59" s="15"/>
      <c r="O59" s="15"/>
      <c r="P59" s="15"/>
      <c r="Q59" s="15"/>
      <c r="T59"/>
      <c r="U59"/>
      <c r="V59"/>
      <c r="X59"/>
      <c r="Y59"/>
      <c r="Z59"/>
      <c r="AB59"/>
      <c r="AC59"/>
      <c r="AD59"/>
    </row>
    <row r="60" spans="1:30">
      <c r="A60" s="5"/>
      <c r="B60" s="5"/>
      <c r="C60" s="5"/>
      <c r="D60" s="5"/>
      <c r="E60" s="5"/>
      <c r="F60" s="5"/>
      <c r="G60" s="5"/>
      <c r="H60" s="5"/>
      <c r="I60" s="5"/>
      <c r="J60" s="77"/>
      <c r="K60" s="77"/>
      <c r="L60" s="78"/>
      <c r="M60" s="77"/>
      <c r="N60" s="77"/>
      <c r="O60" s="4"/>
      <c r="P60" s="4"/>
      <c r="Q60" s="4"/>
    </row>
    <row r="61" spans="1:30" s="67" customFormat="1">
      <c r="B61" s="498"/>
      <c r="C61" s="498"/>
      <c r="D61" s="498"/>
      <c r="E61" s="498"/>
      <c r="F61" s="498"/>
      <c r="G61" s="498"/>
      <c r="H61" s="498"/>
      <c r="I61" s="127"/>
      <c r="J61" s="127"/>
      <c r="K61" s="127"/>
      <c r="L61" s="127"/>
      <c r="M61" s="127"/>
      <c r="N61" s="127"/>
      <c r="O61" s="127"/>
      <c r="P61" s="127"/>
      <c r="Q61" s="80"/>
      <c r="T61"/>
      <c r="U61"/>
      <c r="V61"/>
      <c r="X61"/>
      <c r="Y61"/>
      <c r="Z61"/>
      <c r="AB61"/>
      <c r="AC61"/>
      <c r="AD61"/>
    </row>
    <row r="62" spans="1:30" s="67" customFormat="1"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80"/>
      <c r="T62"/>
      <c r="U62"/>
      <c r="V62"/>
      <c r="X62"/>
      <c r="Y62"/>
      <c r="Z62"/>
      <c r="AB62"/>
      <c r="AC62"/>
      <c r="AD62"/>
    </row>
    <row r="63" spans="1:30">
      <c r="A63" s="77"/>
      <c r="B63" s="77"/>
      <c r="C63" s="1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</row>
    <row r="64" spans="1:30" s="33" customFormat="1">
      <c r="A64" s="492"/>
      <c r="B64" s="492"/>
      <c r="C64" s="492"/>
      <c r="D64" s="492"/>
      <c r="E64" s="492"/>
      <c r="F64" s="492"/>
      <c r="G64" s="492"/>
      <c r="H64" s="492"/>
      <c r="I64" s="15"/>
      <c r="J64" s="15"/>
      <c r="K64" s="15"/>
      <c r="L64" s="15"/>
      <c r="M64" s="15"/>
      <c r="N64" s="15"/>
      <c r="O64" s="15"/>
      <c r="P64" s="15"/>
      <c r="Q64" s="15"/>
      <c r="T64"/>
      <c r="U64"/>
      <c r="V64"/>
      <c r="X64"/>
      <c r="Y64"/>
      <c r="Z64"/>
      <c r="AB64"/>
      <c r="AC64"/>
      <c r="AD64"/>
    </row>
    <row r="65" spans="1:30">
      <c r="A65" s="5"/>
      <c r="B65" s="5"/>
      <c r="C65" s="5"/>
      <c r="D65" s="5"/>
      <c r="E65" s="5"/>
      <c r="F65" s="5"/>
      <c r="G65" s="5"/>
      <c r="H65" s="5"/>
      <c r="I65" s="5"/>
      <c r="J65" s="77"/>
      <c r="K65" s="77"/>
      <c r="L65" s="78"/>
      <c r="M65" s="77"/>
      <c r="N65" s="77"/>
      <c r="O65" s="4"/>
      <c r="P65" s="4"/>
      <c r="Q65" s="4"/>
    </row>
    <row r="66" spans="1:30" s="67" customFormat="1">
      <c r="B66" s="498"/>
      <c r="C66" s="498"/>
      <c r="D66" s="498"/>
      <c r="E66" s="498"/>
      <c r="F66" s="498"/>
      <c r="G66" s="498"/>
      <c r="H66" s="498"/>
      <c r="I66" s="127"/>
      <c r="J66" s="127"/>
      <c r="K66" s="127"/>
      <c r="L66" s="127"/>
      <c r="M66" s="127"/>
      <c r="N66" s="127"/>
      <c r="O66" s="127"/>
      <c r="P66" s="127"/>
      <c r="Q66" s="80"/>
      <c r="T66"/>
      <c r="U66"/>
      <c r="V66"/>
      <c r="X66"/>
      <c r="Y66"/>
      <c r="Z66"/>
      <c r="AB66"/>
      <c r="AC66"/>
      <c r="AD66"/>
    </row>
    <row r="67" spans="1:30" s="67" customFormat="1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80"/>
      <c r="T67"/>
      <c r="U67"/>
      <c r="V67"/>
      <c r="X67"/>
      <c r="Y67"/>
      <c r="Z67"/>
      <c r="AB67"/>
      <c r="AC67"/>
      <c r="AD67"/>
    </row>
    <row r="68" spans="1:30">
      <c r="A68" s="77"/>
      <c r="B68" s="77"/>
      <c r="C68" s="1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30" s="33" customFormat="1">
      <c r="A69" s="492"/>
      <c r="B69" s="492"/>
      <c r="C69" s="492"/>
      <c r="D69" s="492"/>
      <c r="E69" s="492"/>
      <c r="F69" s="492"/>
      <c r="G69" s="492"/>
      <c r="H69" s="492"/>
      <c r="I69" s="15"/>
      <c r="J69" s="15"/>
      <c r="K69" s="15"/>
      <c r="L69" s="15"/>
      <c r="M69" s="15"/>
      <c r="N69" s="15"/>
      <c r="O69" s="15"/>
      <c r="P69" s="15"/>
      <c r="Q69" s="15"/>
      <c r="T69"/>
      <c r="U69"/>
      <c r="V69"/>
      <c r="X69"/>
      <c r="Y69"/>
      <c r="Z69"/>
      <c r="AB69"/>
      <c r="AC69"/>
      <c r="AD69"/>
    </row>
    <row r="70" spans="1:30">
      <c r="A70" s="5"/>
      <c r="B70" s="5"/>
      <c r="C70" s="5"/>
      <c r="D70" s="5"/>
      <c r="E70" s="5"/>
      <c r="F70" s="5"/>
      <c r="G70" s="5"/>
      <c r="H70" s="5"/>
      <c r="I70" s="5"/>
      <c r="J70" s="77"/>
      <c r="K70" s="77"/>
      <c r="L70" s="78"/>
      <c r="M70" s="77"/>
      <c r="N70" s="77"/>
      <c r="O70" s="4"/>
      <c r="P70" s="4"/>
      <c r="Q70" s="4"/>
    </row>
    <row r="71" spans="1:30" s="67" customFormat="1">
      <c r="B71" s="498"/>
      <c r="C71" s="498"/>
      <c r="D71" s="498"/>
      <c r="E71" s="498"/>
      <c r="F71" s="498"/>
      <c r="G71" s="498"/>
      <c r="H71" s="498"/>
      <c r="I71" s="127"/>
      <c r="J71" s="127"/>
      <c r="K71" s="127"/>
      <c r="L71" s="127"/>
      <c r="M71" s="127"/>
      <c r="N71" s="127"/>
      <c r="O71" s="127"/>
      <c r="P71" s="127"/>
      <c r="Q71" s="80"/>
      <c r="T71"/>
      <c r="U71"/>
      <c r="V71"/>
      <c r="X71"/>
      <c r="Y71"/>
      <c r="Z71"/>
      <c r="AB71"/>
      <c r="AC71"/>
      <c r="AD71"/>
    </row>
    <row r="72" spans="1:30">
      <c r="A72" s="77"/>
      <c r="B72" s="77"/>
      <c r="C72" s="1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X72" s="67"/>
      <c r="Y72" s="67"/>
      <c r="Z72" s="67"/>
      <c r="AB72" s="67"/>
      <c r="AC72" s="67"/>
      <c r="AD72" s="67"/>
    </row>
  </sheetData>
  <mergeCells count="47">
    <mergeCell ref="B71:C71"/>
    <mergeCell ref="B35:B36"/>
    <mergeCell ref="C35:C36"/>
    <mergeCell ref="D35:D36"/>
    <mergeCell ref="D69:H69"/>
    <mergeCell ref="D71:H71"/>
    <mergeCell ref="B61:C61"/>
    <mergeCell ref="C44:C45"/>
    <mergeCell ref="D44:F44"/>
    <mergeCell ref="G44:H44"/>
    <mergeCell ref="B51:I51"/>
    <mergeCell ref="B50:I50"/>
    <mergeCell ref="A1:C1"/>
    <mergeCell ref="A2:C2"/>
    <mergeCell ref="B25:B26"/>
    <mergeCell ref="C25:C26"/>
    <mergeCell ref="A3:H3"/>
    <mergeCell ref="A8:G8"/>
    <mergeCell ref="A9:G9"/>
    <mergeCell ref="F13:G13"/>
    <mergeCell ref="H18:I18"/>
    <mergeCell ref="C19:G20"/>
    <mergeCell ref="A5:G5"/>
    <mergeCell ref="A6:M6"/>
    <mergeCell ref="A69:C69"/>
    <mergeCell ref="A10:G10"/>
    <mergeCell ref="A23:H23"/>
    <mergeCell ref="B27:B28"/>
    <mergeCell ref="F27:F28"/>
    <mergeCell ref="D25:D26"/>
    <mergeCell ref="H13:I13"/>
    <mergeCell ref="E27:E28"/>
    <mergeCell ref="D13:E13"/>
    <mergeCell ref="G35:H35"/>
    <mergeCell ref="B52:J52"/>
    <mergeCell ref="B53:J53"/>
    <mergeCell ref="B54:J54"/>
    <mergeCell ref="B56:J56"/>
    <mergeCell ref="D66:H66"/>
    <mergeCell ref="A59:C59"/>
    <mergeCell ref="A64:C64"/>
    <mergeCell ref="B66:C66"/>
    <mergeCell ref="B55:I55"/>
    <mergeCell ref="B57:I57"/>
    <mergeCell ref="D59:H59"/>
    <mergeCell ref="D61:H61"/>
    <mergeCell ref="D64:H64"/>
  </mergeCells>
  <phoneticPr fontId="12" type="noConversion"/>
  <pageMargins left="0.97" right="0.47244094488188981" top="0.47244094488188981" bottom="0.47244094488188981" header="0.51181102362204722" footer="0.51181102362204722"/>
  <pageSetup paperSize="9" scale="84" orientation="portrait" horizontalDpi="1200" verticalDpi="1200" r:id="rId1"/>
  <headerFooter alignWithMargins="0">
    <oddFooter>&amp;R5/7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EEB73-C108-4346-A7C5-5784FDFF2107}">
  <sheetPr codeName="Sheet7">
    <pageSetUpPr fitToPage="1"/>
  </sheetPr>
  <dimension ref="A1:BC29"/>
  <sheetViews>
    <sheetView view="pageBreakPreview" topLeftCell="A40" zoomScale="115" zoomScaleNormal="100" zoomScaleSheetLayoutView="115" workbookViewId="0">
      <selection activeCell="B12" sqref="B12"/>
    </sheetView>
  </sheetViews>
  <sheetFormatPr defaultRowHeight="13.2"/>
  <cols>
    <col min="1" max="1" width="4" customWidth="1"/>
    <col min="2" max="2" width="49" customWidth="1"/>
    <col min="3" max="3" width="5.21875" customWidth="1"/>
    <col min="4" max="4" width="30.6640625" hidden="1" customWidth="1"/>
    <col min="5" max="5" width="43.109375" customWidth="1"/>
    <col min="6" max="6" width="6" customWidth="1"/>
  </cols>
  <sheetData>
    <row r="1" spans="1:55">
      <c r="A1" s="647" t="s">
        <v>18</v>
      </c>
      <c r="B1" s="647"/>
      <c r="C1" s="647"/>
      <c r="D1" s="647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55">
      <c r="A2" s="509" t="s">
        <v>51</v>
      </c>
      <c r="B2" s="509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55" ht="24.6" customHeight="1">
      <c r="A3" s="510" t="s">
        <v>17</v>
      </c>
      <c r="B3" s="510"/>
      <c r="C3" s="510"/>
      <c r="D3" s="510"/>
      <c r="E3" s="510"/>
      <c r="F3" s="88"/>
      <c r="G3" s="88"/>
      <c r="H3" s="88"/>
      <c r="I3" s="88"/>
      <c r="J3" s="88"/>
      <c r="K3" s="88"/>
      <c r="L3" s="88"/>
      <c r="M3" s="88"/>
      <c r="N3" s="88"/>
      <c r="O3" s="3"/>
    </row>
    <row r="4" spans="1:55" ht="23.4" customHeight="1">
      <c r="A4" s="88"/>
      <c r="B4" s="88"/>
      <c r="C4" s="88"/>
      <c r="D4" s="88"/>
      <c r="E4" s="88"/>
      <c r="F4" s="88"/>
      <c r="G4" s="88"/>
      <c r="H4" s="88"/>
      <c r="I4" s="22"/>
      <c r="J4" s="22"/>
      <c r="K4" s="22"/>
      <c r="L4" s="22"/>
      <c r="M4" s="22"/>
      <c r="N4" s="22"/>
      <c r="O4" s="8"/>
      <c r="P4" s="8"/>
    </row>
    <row r="5" spans="1:55">
      <c r="A5" s="674" t="s">
        <v>52</v>
      </c>
      <c r="B5" s="674"/>
      <c r="C5" s="674"/>
      <c r="D5" s="674"/>
      <c r="E5" s="674"/>
      <c r="F5" s="674"/>
      <c r="G5" s="674"/>
      <c r="H5" s="673"/>
      <c r="I5" s="673"/>
      <c r="J5" s="673"/>
      <c r="K5" s="673"/>
      <c r="L5" s="673"/>
      <c r="M5" s="673"/>
      <c r="N5" s="15"/>
      <c r="O5" s="15"/>
      <c r="P5" s="13"/>
      <c r="Q5" s="8"/>
    </row>
    <row r="6" spans="1:55">
      <c r="A6" s="674" t="s">
        <v>352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14"/>
      <c r="O6" s="14"/>
      <c r="P6" s="9"/>
      <c r="Q6" s="9"/>
      <c r="R6" s="9"/>
      <c r="S6" s="9"/>
      <c r="T6" s="9"/>
      <c r="U6" s="9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9"/>
      <c r="AQ6" s="9"/>
      <c r="AR6" s="9"/>
      <c r="AS6" s="9"/>
      <c r="AT6" s="9"/>
      <c r="AU6" s="9"/>
      <c r="AV6" s="9"/>
      <c r="AW6" s="9"/>
      <c r="AX6" s="9"/>
      <c r="AY6" s="9"/>
      <c r="AZ6" s="6"/>
      <c r="BA6" s="6"/>
      <c r="BB6" s="5"/>
      <c r="BC6" s="5"/>
    </row>
    <row r="7" spans="1:55">
      <c r="A7" s="675" t="s">
        <v>353</v>
      </c>
      <c r="B7" s="673"/>
      <c r="C7" s="78"/>
      <c r="D7" s="673"/>
      <c r="E7" s="673"/>
      <c r="F7" s="673"/>
      <c r="G7" s="673"/>
      <c r="H7" s="676"/>
      <c r="I7" s="676"/>
      <c r="J7" s="78"/>
      <c r="K7" s="78"/>
      <c r="L7" s="78"/>
      <c r="M7" s="676"/>
      <c r="N7" s="35"/>
      <c r="O7" s="35"/>
      <c r="P7" s="8"/>
      <c r="Q7" s="8"/>
    </row>
    <row r="8" spans="1:55">
      <c r="A8" s="677" t="s">
        <v>53</v>
      </c>
      <c r="B8" s="677"/>
      <c r="C8" s="677"/>
      <c r="D8" s="677"/>
      <c r="E8" s="677"/>
      <c r="F8" s="677"/>
      <c r="G8" s="677"/>
      <c r="H8" s="78"/>
      <c r="I8" s="78"/>
      <c r="J8" s="78"/>
      <c r="K8" s="7"/>
      <c r="L8" s="7"/>
      <c r="M8" s="7"/>
      <c r="N8" s="13"/>
      <c r="O8" s="13"/>
      <c r="P8" s="8"/>
      <c r="Q8" s="8"/>
    </row>
    <row r="9" spans="1:55">
      <c r="A9" s="677" t="s">
        <v>54</v>
      </c>
      <c r="B9" s="677"/>
      <c r="C9" s="677"/>
      <c r="D9" s="677"/>
      <c r="E9" s="677"/>
      <c r="F9" s="677"/>
      <c r="G9" s="677"/>
      <c r="H9" s="678"/>
      <c r="I9" s="678"/>
      <c r="J9" s="678"/>
      <c r="K9" s="678"/>
      <c r="L9" s="678"/>
      <c r="M9" s="678"/>
      <c r="N9" s="13"/>
      <c r="O9" s="13"/>
      <c r="P9" s="8"/>
      <c r="Q9" s="8"/>
    </row>
    <row r="10" spans="1:55">
      <c r="A10" s="674" t="s">
        <v>405</v>
      </c>
      <c r="B10" s="674"/>
      <c r="C10" s="674"/>
      <c r="D10" s="674"/>
      <c r="E10" s="674"/>
      <c r="F10" s="674"/>
      <c r="G10" s="674"/>
      <c r="H10" s="676"/>
      <c r="I10" s="676"/>
      <c r="J10" s="676"/>
      <c r="K10" s="676"/>
      <c r="L10" s="676"/>
      <c r="M10" s="676"/>
      <c r="N10" s="14"/>
      <c r="O10" s="14"/>
      <c r="P10" s="9"/>
      <c r="Q10" s="9"/>
    </row>
    <row r="11" spans="1:5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55" ht="14.4">
      <c r="A12" s="9"/>
      <c r="B12" s="424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5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55">
      <c r="B14" s="79" t="s">
        <v>354</v>
      </c>
      <c r="C14" s="79"/>
      <c r="D14" s="79" t="s">
        <v>354</v>
      </c>
      <c r="E14" s="79" t="s">
        <v>355</v>
      </c>
    </row>
    <row r="15" spans="1:55">
      <c r="B15" s="427"/>
      <c r="C15" s="143"/>
      <c r="D15" s="426"/>
      <c r="E15" s="428"/>
    </row>
    <row r="16" spans="1:55" ht="21.6" customHeight="1">
      <c r="B16" s="645" t="s">
        <v>334</v>
      </c>
      <c r="C16" s="645"/>
      <c r="D16" s="426"/>
      <c r="E16" s="115" t="s">
        <v>346</v>
      </c>
    </row>
    <row r="17" spans="2:5" ht="27.6" customHeight="1">
      <c r="B17" s="645" t="s">
        <v>335</v>
      </c>
      <c r="C17" s="645"/>
      <c r="D17" s="429"/>
      <c r="E17" s="115" t="s">
        <v>329</v>
      </c>
    </row>
    <row r="18" spans="2:5">
      <c r="B18" s="645" t="s">
        <v>336</v>
      </c>
      <c r="C18" s="645"/>
      <c r="D18" s="429"/>
      <c r="E18" s="115" t="s">
        <v>330</v>
      </c>
    </row>
    <row r="19" spans="2:5">
      <c r="B19" s="645" t="s">
        <v>337</v>
      </c>
      <c r="C19" s="645"/>
      <c r="D19" s="429"/>
      <c r="E19" s="425" t="s">
        <v>331</v>
      </c>
    </row>
    <row r="20" spans="2:5">
      <c r="B20" s="645" t="s">
        <v>338</v>
      </c>
      <c r="C20" s="645"/>
      <c r="D20" s="429"/>
      <c r="E20" s="430"/>
    </row>
    <row r="21" spans="2:5" ht="14.1" customHeight="1">
      <c r="B21" s="645" t="s">
        <v>339</v>
      </c>
      <c r="C21" s="645"/>
      <c r="D21" s="429"/>
      <c r="E21" s="430"/>
    </row>
    <row r="22" spans="2:5" ht="14.1" customHeight="1">
      <c r="B22" s="645" t="s">
        <v>340</v>
      </c>
      <c r="C22" s="645"/>
      <c r="D22" s="429"/>
      <c r="E22" s="430"/>
    </row>
    <row r="23" spans="2:5">
      <c r="B23" s="645" t="s">
        <v>341</v>
      </c>
      <c r="C23" s="645"/>
      <c r="D23" s="429"/>
      <c r="E23" s="430"/>
    </row>
    <row r="24" spans="2:5">
      <c r="B24" s="645" t="s">
        <v>342</v>
      </c>
      <c r="C24" s="645"/>
      <c r="D24" s="429"/>
      <c r="E24" s="143"/>
    </row>
    <row r="25" spans="2:5">
      <c r="B25" s="646" t="s">
        <v>332</v>
      </c>
      <c r="C25" s="646"/>
      <c r="D25" s="429"/>
      <c r="E25" s="143"/>
    </row>
    <row r="26" spans="2:5">
      <c r="B26" s="646" t="s">
        <v>343</v>
      </c>
      <c r="C26" s="646"/>
    </row>
    <row r="27" spans="2:5" ht="26.4">
      <c r="B27" s="431" t="s">
        <v>344</v>
      </c>
    </row>
    <row r="28" spans="2:5" ht="26.4">
      <c r="B28" s="431" t="s">
        <v>333</v>
      </c>
    </row>
    <row r="29" spans="2:5" ht="26.4">
      <c r="B29" s="431" t="s">
        <v>345</v>
      </c>
    </row>
  </sheetData>
  <mergeCells count="19">
    <mergeCell ref="A2:B2"/>
    <mergeCell ref="A1:D1"/>
    <mergeCell ref="A3:E3"/>
    <mergeCell ref="A5:G5"/>
    <mergeCell ref="B21:C21"/>
    <mergeCell ref="A6:M6"/>
    <mergeCell ref="A8:G8"/>
    <mergeCell ref="A9:G9"/>
    <mergeCell ref="A10:G10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26:C26"/>
  </mergeCells>
  <phoneticPr fontId="12" type="noConversion"/>
  <pageMargins left="0.94488188976377963" right="0.15748031496062992" top="0.47244094488188981" bottom="0.47244094488188981" header="0.31496062992125984" footer="0.31496062992125984"/>
  <pageSetup paperSize="9" scale="92" orientation="portrait" r:id="rId1"/>
  <headerFooter alignWithMargins="0">
    <oddFooter>&amp;R6/7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86BE-AC23-45D3-A635-3CD91713902C}">
  <dimension ref="A1:X76"/>
  <sheetViews>
    <sheetView tabSelected="1" workbookViewId="0">
      <selection activeCell="AD18" sqref="AD18"/>
    </sheetView>
  </sheetViews>
  <sheetFormatPr defaultRowHeight="13.2"/>
  <cols>
    <col min="2" max="2" width="56.33203125" customWidth="1"/>
    <col min="3" max="3" width="17.88671875" customWidth="1"/>
    <col min="4" max="4" width="7.33203125" bestFit="1" customWidth="1"/>
    <col min="23" max="23" width="11.44140625" customWidth="1"/>
    <col min="24" max="24" width="9.5546875" customWidth="1"/>
  </cols>
  <sheetData>
    <row r="1" spans="1:24">
      <c r="A1" s="672" t="s">
        <v>18</v>
      </c>
      <c r="B1" s="672"/>
      <c r="C1" s="672"/>
      <c r="D1" s="672"/>
      <c r="E1" s="673"/>
      <c r="F1" s="673"/>
      <c r="G1" s="673"/>
      <c r="H1" s="673"/>
      <c r="I1" s="673"/>
      <c r="J1" s="673"/>
      <c r="K1" s="673"/>
      <c r="L1" s="673"/>
      <c r="M1" s="67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>
      <c r="A2" s="672" t="s">
        <v>51</v>
      </c>
      <c r="B2" s="672"/>
      <c r="C2" s="672"/>
      <c r="D2" s="672"/>
      <c r="E2" s="673"/>
      <c r="F2" s="673"/>
      <c r="G2" s="673"/>
      <c r="H2" s="673"/>
      <c r="I2" s="673"/>
      <c r="J2" s="673"/>
      <c r="K2" s="673"/>
      <c r="L2" s="673"/>
      <c r="M2" s="67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>
      <c r="A3" s="674" t="s">
        <v>52</v>
      </c>
      <c r="B3" s="674"/>
      <c r="C3" s="674"/>
      <c r="D3" s="674"/>
      <c r="E3" s="674"/>
      <c r="F3" s="674"/>
      <c r="G3" s="674"/>
      <c r="H3" s="673"/>
      <c r="I3" s="673"/>
      <c r="J3" s="673"/>
      <c r="K3" s="673"/>
      <c r="L3" s="673"/>
      <c r="M3" s="67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>
      <c r="A4" s="674" t="s">
        <v>352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4">
      <c r="A5" s="675" t="s">
        <v>353</v>
      </c>
      <c r="B5" s="673"/>
      <c r="C5" s="78"/>
      <c r="D5" s="673"/>
      <c r="E5" s="673"/>
      <c r="F5" s="673"/>
      <c r="G5" s="673"/>
      <c r="H5" s="676"/>
      <c r="I5" s="676"/>
      <c r="J5" s="78"/>
      <c r="K5" s="78"/>
      <c r="L5" s="78"/>
      <c r="M5" s="676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4">
      <c r="A6" s="677" t="s">
        <v>53</v>
      </c>
      <c r="B6" s="677"/>
      <c r="C6" s="677"/>
      <c r="D6" s="677"/>
      <c r="E6" s="677"/>
      <c r="F6" s="677"/>
      <c r="G6" s="677"/>
      <c r="H6" s="78"/>
      <c r="I6" s="78"/>
      <c r="J6" s="78"/>
      <c r="K6" s="7"/>
      <c r="L6" s="7"/>
      <c r="M6" s="7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>
      <c r="A7" s="677" t="s">
        <v>54</v>
      </c>
      <c r="B7" s="677"/>
      <c r="C7" s="677"/>
      <c r="D7" s="677"/>
      <c r="E7" s="677"/>
      <c r="F7" s="677"/>
      <c r="G7" s="677"/>
      <c r="H7" s="678"/>
      <c r="I7" s="678"/>
      <c r="J7" s="678"/>
      <c r="K7" s="678"/>
      <c r="L7" s="678"/>
      <c r="M7" s="678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>
      <c r="A8" s="674" t="s">
        <v>405</v>
      </c>
      <c r="B8" s="674"/>
      <c r="C8" s="674"/>
      <c r="D8" s="674"/>
      <c r="E8" s="674"/>
      <c r="F8" s="674"/>
      <c r="G8" s="674"/>
      <c r="H8" s="676"/>
      <c r="I8" s="676"/>
      <c r="J8" s="676"/>
      <c r="K8" s="676"/>
      <c r="L8" s="676"/>
      <c r="M8" s="676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</row>
    <row r="9" spans="1:24">
      <c r="A9" s="410"/>
      <c r="B9" s="410"/>
      <c r="C9" s="410"/>
      <c r="D9" s="410"/>
      <c r="E9" s="410"/>
      <c r="F9" s="410"/>
      <c r="G9" s="410"/>
      <c r="H9" s="14"/>
      <c r="I9" s="14"/>
      <c r="J9" s="14"/>
      <c r="K9" s="14"/>
      <c r="L9" s="14"/>
      <c r="M9" s="14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1:24">
      <c r="A10" s="33"/>
      <c r="B10" s="33"/>
      <c r="C10" s="33"/>
      <c r="D10" s="33"/>
      <c r="E10" s="33"/>
      <c r="F10" s="15" t="s">
        <v>361</v>
      </c>
      <c r="G10" s="15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>
      <c r="A11" s="33"/>
      <c r="B11" s="33"/>
      <c r="C11" s="33"/>
      <c r="D11" s="33"/>
      <c r="E11" s="33"/>
      <c r="F11" s="15"/>
      <c r="G11" s="15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24" ht="13.8" thickBot="1">
      <c r="B12" s="15" t="s">
        <v>362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657"/>
      <c r="N12" s="657"/>
      <c r="O12" s="657"/>
      <c r="P12" s="657"/>
      <c r="Q12" s="657"/>
      <c r="R12" s="657"/>
      <c r="S12" s="657"/>
      <c r="T12" s="657"/>
      <c r="U12" s="657"/>
      <c r="V12" s="657"/>
      <c r="W12" s="657"/>
      <c r="X12" s="657"/>
    </row>
    <row r="13" spans="1:24" ht="13.8" thickBot="1">
      <c r="A13" s="658"/>
      <c r="B13" s="659" t="s">
        <v>363</v>
      </c>
      <c r="C13" s="660"/>
      <c r="D13" s="661"/>
      <c r="E13" s="662" t="s">
        <v>364</v>
      </c>
      <c r="F13" s="663"/>
      <c r="G13" s="663"/>
      <c r="H13" s="663"/>
      <c r="I13" s="663"/>
      <c r="J13" s="663"/>
      <c r="K13" s="663"/>
      <c r="L13" s="663"/>
      <c r="M13" s="663"/>
      <c r="N13" s="663"/>
      <c r="O13" s="663"/>
      <c r="P13" s="663"/>
      <c r="Q13" s="663"/>
      <c r="R13" s="663"/>
      <c r="S13" s="662" t="s">
        <v>365</v>
      </c>
      <c r="T13" s="663"/>
      <c r="U13" s="663"/>
      <c r="V13" s="663"/>
      <c r="W13" s="664"/>
      <c r="X13" s="665"/>
    </row>
    <row r="14" spans="1:24" ht="39.6">
      <c r="A14" s="679" t="s">
        <v>366</v>
      </c>
      <c r="B14" s="680" t="s">
        <v>367</v>
      </c>
      <c r="C14" s="666" t="s">
        <v>368</v>
      </c>
      <c r="D14" s="691" t="s">
        <v>369</v>
      </c>
      <c r="E14" s="667" t="s">
        <v>370</v>
      </c>
      <c r="F14" s="667" t="s">
        <v>371</v>
      </c>
      <c r="G14" s="667" t="s">
        <v>372</v>
      </c>
      <c r="H14" s="667" t="s">
        <v>373</v>
      </c>
      <c r="I14" s="667" t="s">
        <v>374</v>
      </c>
      <c r="J14" s="667" t="s">
        <v>375</v>
      </c>
      <c r="K14" s="667" t="s">
        <v>376</v>
      </c>
      <c r="L14" s="667" t="s">
        <v>377</v>
      </c>
      <c r="M14" s="667" t="s">
        <v>378</v>
      </c>
      <c r="N14" s="667" t="s">
        <v>379</v>
      </c>
      <c r="O14" s="667" t="s">
        <v>380</v>
      </c>
      <c r="P14" s="667" t="s">
        <v>381</v>
      </c>
      <c r="Q14" s="667" t="s">
        <v>382</v>
      </c>
      <c r="R14" s="667" t="s">
        <v>383</v>
      </c>
      <c r="S14" s="668" t="s">
        <v>384</v>
      </c>
      <c r="T14" s="669" t="s">
        <v>385</v>
      </c>
      <c r="U14" s="669" t="s">
        <v>386</v>
      </c>
      <c r="V14" s="669" t="s">
        <v>387</v>
      </c>
      <c r="W14" s="670" t="s">
        <v>389</v>
      </c>
      <c r="X14" s="671" t="s">
        <v>388</v>
      </c>
    </row>
    <row r="15" spans="1:24" ht="16.2" customHeight="1">
      <c r="A15" s="682">
        <v>1</v>
      </c>
      <c r="B15" s="681" t="s">
        <v>227</v>
      </c>
      <c r="C15" s="685" t="s">
        <v>225</v>
      </c>
      <c r="D15" s="684">
        <v>5</v>
      </c>
      <c r="E15" s="695"/>
      <c r="F15" s="695"/>
      <c r="G15" s="695"/>
      <c r="H15" s="695"/>
      <c r="I15" s="695"/>
      <c r="J15" s="695"/>
      <c r="K15" s="695">
        <v>2</v>
      </c>
      <c r="L15" s="695"/>
      <c r="M15" s="695"/>
      <c r="N15" s="695"/>
      <c r="O15" s="695"/>
      <c r="P15" s="695"/>
      <c r="Q15" s="695"/>
      <c r="R15" s="695">
        <v>2</v>
      </c>
      <c r="S15" s="695">
        <v>1</v>
      </c>
      <c r="T15" s="695"/>
      <c r="U15" s="695"/>
      <c r="V15" s="695"/>
      <c r="W15">
        <f>SUM(E15:V15)</f>
        <v>5</v>
      </c>
      <c r="X15">
        <f>D15-W15</f>
        <v>0</v>
      </c>
    </row>
    <row r="16" spans="1:24" ht="16.2" customHeight="1">
      <c r="A16" s="682">
        <v>2</v>
      </c>
      <c r="B16" s="681" t="s">
        <v>58</v>
      </c>
      <c r="C16" s="685" t="s">
        <v>194</v>
      </c>
      <c r="D16" s="684">
        <v>6</v>
      </c>
      <c r="E16" s="695"/>
      <c r="F16" s="695">
        <v>2</v>
      </c>
      <c r="G16" s="695">
        <v>3</v>
      </c>
      <c r="H16" s="695"/>
      <c r="I16" s="695"/>
      <c r="J16" s="695"/>
      <c r="K16" s="695"/>
      <c r="L16" s="695"/>
      <c r="M16" s="695"/>
      <c r="N16" s="695"/>
      <c r="O16" s="695"/>
      <c r="P16" s="695"/>
      <c r="Q16" s="695"/>
      <c r="R16" s="695"/>
      <c r="S16" s="695"/>
      <c r="T16" s="695"/>
      <c r="U16" s="695">
        <v>1</v>
      </c>
      <c r="V16" s="695"/>
      <c r="W16">
        <f t="shared" ref="W16:W76" si="0">SUM(E16:V16)</f>
        <v>6</v>
      </c>
      <c r="X16">
        <f t="shared" ref="X16:X76" si="1">D16-W16</f>
        <v>0</v>
      </c>
    </row>
    <row r="17" spans="1:24" ht="16.2" customHeight="1">
      <c r="A17" s="682">
        <v>3</v>
      </c>
      <c r="B17" s="681" t="s">
        <v>60</v>
      </c>
      <c r="C17" s="685" t="s">
        <v>180</v>
      </c>
      <c r="D17" s="684">
        <v>6</v>
      </c>
      <c r="E17" s="695"/>
      <c r="F17" s="695">
        <v>2</v>
      </c>
      <c r="G17" s="695">
        <v>3</v>
      </c>
      <c r="H17" s="695"/>
      <c r="I17" s="695"/>
      <c r="J17" s="695"/>
      <c r="K17" s="695"/>
      <c r="L17" s="695"/>
      <c r="M17" s="695"/>
      <c r="N17" s="695"/>
      <c r="O17" s="695"/>
      <c r="P17" s="695"/>
      <c r="Q17" s="695"/>
      <c r="R17" s="695"/>
      <c r="S17" s="695"/>
      <c r="T17" s="695"/>
      <c r="U17" s="695">
        <v>1</v>
      </c>
      <c r="V17" s="695"/>
      <c r="W17">
        <f t="shared" si="0"/>
        <v>6</v>
      </c>
      <c r="X17">
        <f t="shared" si="1"/>
        <v>0</v>
      </c>
    </row>
    <row r="18" spans="1:24" ht="16.2" customHeight="1">
      <c r="A18" s="682">
        <v>4</v>
      </c>
      <c r="B18" s="681" t="s">
        <v>61</v>
      </c>
      <c r="C18" s="685" t="s">
        <v>195</v>
      </c>
      <c r="D18" s="684">
        <v>5</v>
      </c>
      <c r="E18" s="695"/>
      <c r="F18" s="695"/>
      <c r="G18" s="695">
        <v>1</v>
      </c>
      <c r="H18" s="695">
        <v>3</v>
      </c>
      <c r="I18" s="695"/>
      <c r="J18" s="695"/>
      <c r="K18" s="695"/>
      <c r="L18" s="695"/>
      <c r="M18" s="695"/>
      <c r="N18" s="695"/>
      <c r="O18" s="695"/>
      <c r="P18" s="695"/>
      <c r="Q18" s="695"/>
      <c r="R18" s="695"/>
      <c r="S18" s="695">
        <v>1</v>
      </c>
      <c r="T18" s="695"/>
      <c r="U18" s="695"/>
      <c r="V18" s="695"/>
      <c r="W18">
        <f t="shared" si="0"/>
        <v>5</v>
      </c>
      <c r="X18">
        <f t="shared" si="1"/>
        <v>0</v>
      </c>
    </row>
    <row r="19" spans="1:24" ht="16.2" customHeight="1">
      <c r="A19" s="682">
        <v>5</v>
      </c>
      <c r="B19" s="681" t="s">
        <v>205</v>
      </c>
      <c r="C19" s="685" t="s">
        <v>217</v>
      </c>
      <c r="D19" s="684">
        <v>5</v>
      </c>
      <c r="E19" s="695"/>
      <c r="F19" s="695"/>
      <c r="G19" s="695"/>
      <c r="H19" s="695"/>
      <c r="I19" s="695">
        <v>2</v>
      </c>
      <c r="J19" s="695"/>
      <c r="K19" s="695"/>
      <c r="L19" s="695">
        <v>2</v>
      </c>
      <c r="M19" s="695"/>
      <c r="N19" s="695"/>
      <c r="O19" s="695"/>
      <c r="P19" s="695"/>
      <c r="Q19" s="695"/>
      <c r="R19" s="695"/>
      <c r="S19" s="695"/>
      <c r="T19" s="695"/>
      <c r="U19" s="695"/>
      <c r="V19" s="695">
        <v>1</v>
      </c>
      <c r="W19">
        <f t="shared" si="0"/>
        <v>5</v>
      </c>
      <c r="X19">
        <f t="shared" si="1"/>
        <v>0</v>
      </c>
    </row>
    <row r="20" spans="1:24" ht="16.2" customHeight="1">
      <c r="A20" s="682">
        <v>6</v>
      </c>
      <c r="B20" s="681" t="s">
        <v>390</v>
      </c>
      <c r="C20" s="685" t="s">
        <v>391</v>
      </c>
      <c r="D20" s="684">
        <v>2</v>
      </c>
      <c r="E20" s="695"/>
      <c r="F20" s="695"/>
      <c r="G20" s="695"/>
      <c r="H20" s="695"/>
      <c r="I20" s="695"/>
      <c r="J20" s="695"/>
      <c r="K20" s="695"/>
      <c r="L20" s="695"/>
      <c r="M20" s="695"/>
      <c r="N20" s="695"/>
      <c r="O20" s="695"/>
      <c r="P20" s="695"/>
      <c r="Q20" s="695"/>
      <c r="R20" s="695"/>
      <c r="S20" s="695"/>
      <c r="T20" s="695">
        <v>1</v>
      </c>
      <c r="U20" s="695">
        <v>1</v>
      </c>
      <c r="V20" s="695"/>
      <c r="W20">
        <f t="shared" si="0"/>
        <v>2</v>
      </c>
      <c r="X20">
        <f t="shared" si="1"/>
        <v>0</v>
      </c>
    </row>
    <row r="21" spans="1:24" ht="16.2" customHeight="1">
      <c r="A21" s="682">
        <v>7</v>
      </c>
      <c r="B21" s="681" t="s">
        <v>92</v>
      </c>
      <c r="C21" s="685" t="s">
        <v>218</v>
      </c>
      <c r="D21" s="684">
        <v>3</v>
      </c>
      <c r="E21" s="695">
        <v>1</v>
      </c>
      <c r="F21" s="695"/>
      <c r="G21" s="695"/>
      <c r="H21" s="695">
        <v>1</v>
      </c>
      <c r="I21" s="695"/>
      <c r="J21" s="695"/>
      <c r="K21" s="695"/>
      <c r="L21" s="695"/>
      <c r="M21" s="695"/>
      <c r="N21" s="695"/>
      <c r="O21" s="695"/>
      <c r="P21" s="695"/>
      <c r="Q21" s="695"/>
      <c r="R21" s="695"/>
      <c r="S21" s="695"/>
      <c r="T21" s="695">
        <v>1</v>
      </c>
      <c r="U21" s="695"/>
      <c r="V21" s="695"/>
      <c r="W21">
        <f t="shared" si="0"/>
        <v>3</v>
      </c>
      <c r="X21">
        <f t="shared" si="1"/>
        <v>0</v>
      </c>
    </row>
    <row r="22" spans="1:24" ht="16.2" customHeight="1">
      <c r="A22" s="682">
        <v>8</v>
      </c>
      <c r="B22" s="681" t="s">
        <v>81</v>
      </c>
      <c r="C22" s="685" t="s">
        <v>101</v>
      </c>
      <c r="D22" s="684">
        <v>3</v>
      </c>
      <c r="E22" s="695"/>
      <c r="F22" s="695"/>
      <c r="G22" s="695"/>
      <c r="H22" s="695"/>
      <c r="I22" s="695"/>
      <c r="J22" s="695"/>
      <c r="K22" s="695"/>
      <c r="L22" s="695"/>
      <c r="M22" s="695"/>
      <c r="N22" s="695">
        <v>1</v>
      </c>
      <c r="O22" s="695"/>
      <c r="P22" s="695"/>
      <c r="Q22" s="695">
        <v>1</v>
      </c>
      <c r="R22" s="695"/>
      <c r="S22" s="695">
        <v>1</v>
      </c>
      <c r="T22" s="695"/>
      <c r="U22" s="695"/>
      <c r="V22" s="695"/>
      <c r="W22">
        <f t="shared" si="0"/>
        <v>3</v>
      </c>
      <c r="X22">
        <f t="shared" si="1"/>
        <v>0</v>
      </c>
    </row>
    <row r="23" spans="1:24" ht="16.2" customHeight="1">
      <c r="A23" s="682">
        <v>9</v>
      </c>
      <c r="B23" s="681" t="s">
        <v>64</v>
      </c>
      <c r="C23" s="685" t="s">
        <v>102</v>
      </c>
      <c r="D23" s="692">
        <v>4</v>
      </c>
      <c r="E23" s="695">
        <v>1</v>
      </c>
      <c r="F23" s="695"/>
      <c r="G23" s="695"/>
      <c r="H23" s="695"/>
      <c r="I23" s="695"/>
      <c r="J23" s="695"/>
      <c r="K23" s="695"/>
      <c r="L23" s="695">
        <v>2</v>
      </c>
      <c r="M23" s="695"/>
      <c r="N23" s="695"/>
      <c r="O23" s="695"/>
      <c r="P23" s="695"/>
      <c r="Q23" s="695"/>
      <c r="R23" s="695"/>
      <c r="S23" s="695"/>
      <c r="T23" s="695"/>
      <c r="U23" s="695">
        <v>1</v>
      </c>
      <c r="V23" s="695"/>
      <c r="W23">
        <f t="shared" si="0"/>
        <v>4</v>
      </c>
      <c r="X23">
        <f t="shared" si="1"/>
        <v>0</v>
      </c>
    </row>
    <row r="24" spans="1:24" ht="16.2" customHeight="1">
      <c r="A24" s="682">
        <v>10</v>
      </c>
      <c r="B24" s="681" t="s">
        <v>65</v>
      </c>
      <c r="C24" s="685" t="s">
        <v>230</v>
      </c>
      <c r="D24" s="684">
        <v>3</v>
      </c>
      <c r="E24" s="695">
        <v>1</v>
      </c>
      <c r="F24" s="695"/>
      <c r="G24" s="695"/>
      <c r="H24" s="695"/>
      <c r="I24" s="695"/>
      <c r="J24" s="695"/>
      <c r="K24" s="695"/>
      <c r="L24" s="695">
        <v>1</v>
      </c>
      <c r="M24" s="695"/>
      <c r="N24" s="695"/>
      <c r="O24" s="695"/>
      <c r="P24" s="695"/>
      <c r="Q24" s="695"/>
      <c r="R24" s="695"/>
      <c r="S24" s="695"/>
      <c r="T24" s="695"/>
      <c r="U24" s="695">
        <v>1</v>
      </c>
      <c r="V24" s="695"/>
      <c r="W24">
        <f t="shared" si="0"/>
        <v>3</v>
      </c>
      <c r="X24">
        <f t="shared" si="1"/>
        <v>0</v>
      </c>
    </row>
    <row r="25" spans="1:24" ht="16.2" customHeight="1">
      <c r="A25" s="682">
        <v>11</v>
      </c>
      <c r="B25" s="681" t="s">
        <v>66</v>
      </c>
      <c r="C25" s="685" t="s">
        <v>103</v>
      </c>
      <c r="D25" s="684">
        <v>4</v>
      </c>
      <c r="E25" s="695"/>
      <c r="F25" s="695"/>
      <c r="G25" s="695"/>
      <c r="H25" s="695"/>
      <c r="I25" s="695"/>
      <c r="J25" s="695">
        <v>1</v>
      </c>
      <c r="K25" s="695"/>
      <c r="L25" s="695"/>
      <c r="M25" s="695">
        <v>2</v>
      </c>
      <c r="N25" s="695"/>
      <c r="O25" s="695"/>
      <c r="P25" s="695"/>
      <c r="Q25" s="695"/>
      <c r="R25" s="695"/>
      <c r="S25" s="695"/>
      <c r="T25" s="695"/>
      <c r="U25" s="695"/>
      <c r="V25" s="695">
        <v>1</v>
      </c>
      <c r="W25">
        <f t="shared" si="0"/>
        <v>4</v>
      </c>
      <c r="X25">
        <f t="shared" si="1"/>
        <v>0</v>
      </c>
    </row>
    <row r="26" spans="1:24" ht="16.2" customHeight="1">
      <c r="A26" s="682">
        <v>12</v>
      </c>
      <c r="B26" s="681" t="s">
        <v>67</v>
      </c>
      <c r="C26" s="685" t="s">
        <v>231</v>
      </c>
      <c r="D26" s="684">
        <v>4</v>
      </c>
      <c r="E26" s="695"/>
      <c r="F26" s="695"/>
      <c r="G26" s="695"/>
      <c r="H26" s="695"/>
      <c r="I26" s="695"/>
      <c r="J26" s="695">
        <v>1</v>
      </c>
      <c r="K26" s="695"/>
      <c r="L26" s="695"/>
      <c r="M26" s="695">
        <v>2</v>
      </c>
      <c r="N26" s="695"/>
      <c r="O26" s="695"/>
      <c r="P26" s="695"/>
      <c r="Q26" s="695"/>
      <c r="R26" s="695"/>
      <c r="S26" s="695"/>
      <c r="T26" s="695"/>
      <c r="U26" s="695"/>
      <c r="V26" s="695">
        <v>1</v>
      </c>
      <c r="W26">
        <f t="shared" si="0"/>
        <v>4</v>
      </c>
      <c r="X26">
        <f t="shared" si="1"/>
        <v>0</v>
      </c>
    </row>
    <row r="27" spans="1:24" ht="16.2" customHeight="1">
      <c r="A27" s="682">
        <v>13</v>
      </c>
      <c r="B27" s="681" t="s">
        <v>390</v>
      </c>
      <c r="C27" s="685" t="s">
        <v>393</v>
      </c>
      <c r="D27" s="411">
        <v>2</v>
      </c>
      <c r="E27" s="695"/>
      <c r="F27" s="695"/>
      <c r="G27" s="695"/>
      <c r="H27" s="695"/>
      <c r="I27" s="695"/>
      <c r="J27" s="695"/>
      <c r="K27" s="695"/>
      <c r="L27" s="695"/>
      <c r="M27" s="695"/>
      <c r="N27" s="695"/>
      <c r="O27" s="695"/>
      <c r="P27" s="695"/>
      <c r="Q27" s="695"/>
      <c r="R27" s="695"/>
      <c r="S27" s="695"/>
      <c r="T27" s="695">
        <v>1</v>
      </c>
      <c r="U27" s="695">
        <v>1</v>
      </c>
      <c r="V27" s="695"/>
      <c r="W27">
        <f t="shared" si="0"/>
        <v>2</v>
      </c>
      <c r="X27">
        <f t="shared" si="1"/>
        <v>0</v>
      </c>
    </row>
    <row r="28" spans="1:24" ht="16.2" customHeight="1">
      <c r="A28" s="682">
        <v>14</v>
      </c>
      <c r="B28" s="681" t="s">
        <v>202</v>
      </c>
      <c r="C28" s="685" t="s">
        <v>394</v>
      </c>
      <c r="D28" s="411">
        <v>3</v>
      </c>
      <c r="E28" s="695"/>
      <c r="F28" s="695"/>
      <c r="G28" s="695"/>
      <c r="H28" s="695"/>
      <c r="I28" s="695"/>
      <c r="J28" s="695"/>
      <c r="K28" s="695"/>
      <c r="L28" s="695"/>
      <c r="M28" s="695"/>
      <c r="N28" s="695"/>
      <c r="O28" s="695"/>
      <c r="P28" s="695"/>
      <c r="Q28" s="695"/>
      <c r="R28" s="695"/>
      <c r="S28" s="695">
        <v>1</v>
      </c>
      <c r="T28" s="695">
        <v>1</v>
      </c>
      <c r="U28" s="695">
        <v>1</v>
      </c>
      <c r="V28" s="695"/>
      <c r="W28">
        <f t="shared" si="0"/>
        <v>3</v>
      </c>
      <c r="X28">
        <f t="shared" si="1"/>
        <v>0</v>
      </c>
    </row>
    <row r="29" spans="1:24" ht="16.2" customHeight="1">
      <c r="A29" s="682">
        <v>15</v>
      </c>
      <c r="B29" s="681" t="s">
        <v>398</v>
      </c>
      <c r="C29" s="685" t="s">
        <v>243</v>
      </c>
      <c r="D29" s="693">
        <v>3</v>
      </c>
      <c r="E29" s="695"/>
      <c r="F29" s="695"/>
      <c r="G29" s="695"/>
      <c r="H29" s="695"/>
      <c r="I29" s="695"/>
      <c r="J29" s="695"/>
      <c r="K29" s="695"/>
      <c r="L29" s="695"/>
      <c r="M29" s="695"/>
      <c r="N29" s="695"/>
      <c r="O29" s="695"/>
      <c r="P29" s="695"/>
      <c r="Q29" s="695"/>
      <c r="R29" s="695"/>
      <c r="S29" s="695"/>
      <c r="T29" s="695"/>
      <c r="U29" s="695">
        <v>3</v>
      </c>
      <c r="V29" s="695"/>
      <c r="W29">
        <f t="shared" si="0"/>
        <v>3</v>
      </c>
      <c r="X29">
        <f t="shared" si="1"/>
        <v>0</v>
      </c>
    </row>
    <row r="30" spans="1:24" ht="16.2" customHeight="1">
      <c r="A30" s="682">
        <v>16</v>
      </c>
      <c r="B30" s="681" t="s">
        <v>397</v>
      </c>
      <c r="C30" s="685" t="s">
        <v>401</v>
      </c>
      <c r="D30" s="693">
        <v>3</v>
      </c>
      <c r="E30" s="695"/>
      <c r="F30" s="695"/>
      <c r="G30" s="695"/>
      <c r="H30" s="695"/>
      <c r="I30" s="695"/>
      <c r="J30" s="695"/>
      <c r="K30" s="695"/>
      <c r="L30" s="695"/>
      <c r="M30" s="695"/>
      <c r="N30" s="695"/>
      <c r="O30" s="695"/>
      <c r="P30" s="695"/>
      <c r="Q30" s="695"/>
      <c r="R30" s="695"/>
      <c r="S30" s="695"/>
      <c r="T30" s="695"/>
      <c r="U30" s="695">
        <v>3</v>
      </c>
      <c r="V30" s="695"/>
      <c r="W30">
        <f t="shared" si="0"/>
        <v>3</v>
      </c>
      <c r="X30">
        <f t="shared" si="1"/>
        <v>0</v>
      </c>
    </row>
    <row r="31" spans="1:24" ht="16.2" customHeight="1">
      <c r="A31" s="682">
        <v>17</v>
      </c>
      <c r="B31" s="681" t="s">
        <v>400</v>
      </c>
      <c r="C31" s="685" t="s">
        <v>395</v>
      </c>
      <c r="D31" s="693">
        <v>3</v>
      </c>
      <c r="E31" s="695"/>
      <c r="F31" s="695"/>
      <c r="G31" s="695"/>
      <c r="H31" s="695"/>
      <c r="I31" s="695"/>
      <c r="J31" s="695"/>
      <c r="K31" s="695"/>
      <c r="L31" s="695"/>
      <c r="M31" s="695"/>
      <c r="N31" s="695"/>
      <c r="O31" s="695"/>
      <c r="P31" s="695"/>
      <c r="Q31" s="695"/>
      <c r="R31" s="695"/>
      <c r="S31" s="695"/>
      <c r="T31" s="695"/>
      <c r="U31" s="695">
        <v>3</v>
      </c>
      <c r="V31" s="695"/>
      <c r="W31">
        <f t="shared" si="0"/>
        <v>3</v>
      </c>
      <c r="X31">
        <f t="shared" si="1"/>
        <v>0</v>
      </c>
    </row>
    <row r="32" spans="1:24" ht="16.2" customHeight="1">
      <c r="A32" s="682">
        <v>18</v>
      </c>
      <c r="B32" s="681" t="s">
        <v>399</v>
      </c>
      <c r="C32" s="685" t="s">
        <v>396</v>
      </c>
      <c r="D32" s="693">
        <v>3</v>
      </c>
      <c r="E32" s="695"/>
      <c r="F32" s="695"/>
      <c r="G32" s="695"/>
      <c r="H32" s="695"/>
      <c r="I32" s="695"/>
      <c r="J32" s="695"/>
      <c r="K32" s="695"/>
      <c r="L32" s="695"/>
      <c r="M32" s="695"/>
      <c r="N32" s="695"/>
      <c r="O32" s="695"/>
      <c r="P32" s="695"/>
      <c r="Q32" s="695"/>
      <c r="R32" s="695"/>
      <c r="S32" s="695"/>
      <c r="T32" s="695"/>
      <c r="U32" s="695">
        <v>3</v>
      </c>
      <c r="V32" s="695"/>
      <c r="W32">
        <f t="shared" si="0"/>
        <v>3</v>
      </c>
      <c r="X32">
        <f t="shared" si="1"/>
        <v>0</v>
      </c>
    </row>
    <row r="33" spans="1:24" ht="16.2" customHeight="1">
      <c r="A33" s="682">
        <v>19</v>
      </c>
      <c r="B33" s="681" t="s">
        <v>403</v>
      </c>
      <c r="C33" s="685" t="s">
        <v>264</v>
      </c>
      <c r="D33" s="693">
        <v>3</v>
      </c>
      <c r="E33" s="695"/>
      <c r="F33" s="695"/>
      <c r="G33" s="695"/>
      <c r="H33" s="695"/>
      <c r="I33" s="695"/>
      <c r="J33" s="695"/>
      <c r="K33" s="695"/>
      <c r="L33" s="695"/>
      <c r="M33" s="695"/>
      <c r="N33" s="695"/>
      <c r="O33" s="695"/>
      <c r="P33" s="695"/>
      <c r="Q33" s="695"/>
      <c r="R33" s="695"/>
      <c r="S33" s="695">
        <v>3</v>
      </c>
      <c r="T33" s="695"/>
      <c r="U33" s="695"/>
      <c r="V33" s="695"/>
      <c r="W33">
        <f t="shared" si="0"/>
        <v>3</v>
      </c>
      <c r="X33">
        <f t="shared" si="1"/>
        <v>0</v>
      </c>
    </row>
    <row r="34" spans="1:24" ht="16.2" customHeight="1">
      <c r="A34" s="682">
        <v>20</v>
      </c>
      <c r="B34" s="681" t="s">
        <v>402</v>
      </c>
      <c r="C34" s="685" t="s">
        <v>265</v>
      </c>
      <c r="D34" s="693">
        <v>3</v>
      </c>
      <c r="E34" s="695"/>
      <c r="F34" s="695"/>
      <c r="G34" s="695"/>
      <c r="H34" s="695"/>
      <c r="I34" s="695"/>
      <c r="J34" s="695"/>
      <c r="K34" s="695"/>
      <c r="L34" s="695"/>
      <c r="M34" s="695"/>
      <c r="N34" s="695"/>
      <c r="O34" s="695"/>
      <c r="P34" s="695"/>
      <c r="Q34" s="695"/>
      <c r="R34" s="695"/>
      <c r="S34" s="695"/>
      <c r="T34" s="695"/>
      <c r="U34" s="695">
        <v>3</v>
      </c>
      <c r="V34" s="695"/>
      <c r="W34">
        <f t="shared" si="0"/>
        <v>3</v>
      </c>
      <c r="X34">
        <f t="shared" si="1"/>
        <v>0</v>
      </c>
    </row>
    <row r="35" spans="1:24" ht="16.2" customHeight="1">
      <c r="A35" s="682">
        <v>16</v>
      </c>
      <c r="B35" s="681" t="s">
        <v>74</v>
      </c>
      <c r="C35" s="685" t="s">
        <v>178</v>
      </c>
      <c r="D35" s="692">
        <v>5</v>
      </c>
      <c r="E35" s="695">
        <v>1</v>
      </c>
      <c r="F35" s="695"/>
      <c r="G35" s="695"/>
      <c r="H35" s="695">
        <v>3</v>
      </c>
      <c r="I35" s="695"/>
      <c r="J35" s="695"/>
      <c r="K35" s="695"/>
      <c r="L35" s="695"/>
      <c r="M35" s="695"/>
      <c r="N35" s="695"/>
      <c r="O35" s="695"/>
      <c r="P35" s="695"/>
      <c r="Q35" s="695"/>
      <c r="R35" s="695"/>
      <c r="S35" s="695"/>
      <c r="T35" s="695">
        <v>1</v>
      </c>
      <c r="U35" s="695"/>
      <c r="V35" s="695"/>
      <c r="W35">
        <f t="shared" si="0"/>
        <v>5</v>
      </c>
      <c r="X35">
        <f t="shared" si="1"/>
        <v>0</v>
      </c>
    </row>
    <row r="36" spans="1:24" ht="16.2" customHeight="1">
      <c r="A36" s="682">
        <v>17</v>
      </c>
      <c r="B36" s="681" t="s">
        <v>79</v>
      </c>
      <c r="C36" s="685" t="s">
        <v>325</v>
      </c>
      <c r="D36" s="684">
        <v>5</v>
      </c>
      <c r="E36" s="695"/>
      <c r="F36" s="695"/>
      <c r="G36" s="695"/>
      <c r="H36" s="695"/>
      <c r="I36" s="695"/>
      <c r="J36" s="695"/>
      <c r="K36" s="695"/>
      <c r="L36" s="695">
        <v>2</v>
      </c>
      <c r="M36" s="695"/>
      <c r="N36" s="695">
        <v>2</v>
      </c>
      <c r="O36" s="695"/>
      <c r="P36" s="695"/>
      <c r="Q36" s="695"/>
      <c r="R36" s="695"/>
      <c r="S36" s="695"/>
      <c r="T36" s="695">
        <v>1</v>
      </c>
      <c r="U36" s="695"/>
      <c r="V36" s="695"/>
      <c r="W36">
        <f t="shared" si="0"/>
        <v>5</v>
      </c>
      <c r="X36">
        <f t="shared" si="1"/>
        <v>0</v>
      </c>
    </row>
    <row r="37" spans="1:24" ht="16.2" customHeight="1">
      <c r="A37" s="682">
        <v>18</v>
      </c>
      <c r="B37" s="681" t="s">
        <v>76</v>
      </c>
      <c r="C37" s="685" t="s">
        <v>105</v>
      </c>
      <c r="D37" s="692">
        <v>4</v>
      </c>
      <c r="E37" s="695"/>
      <c r="F37" s="695"/>
      <c r="G37" s="695"/>
      <c r="H37" s="695">
        <v>2</v>
      </c>
      <c r="I37" s="695"/>
      <c r="J37" s="695"/>
      <c r="K37" s="695"/>
      <c r="L37" s="695"/>
      <c r="M37" s="695"/>
      <c r="N37" s="695"/>
      <c r="O37" s="695"/>
      <c r="P37" s="695"/>
      <c r="Q37" s="695"/>
      <c r="R37" s="695"/>
      <c r="S37" s="695"/>
      <c r="T37" s="695"/>
      <c r="U37" s="695"/>
      <c r="V37" s="695">
        <v>2</v>
      </c>
      <c r="W37">
        <f t="shared" si="0"/>
        <v>4</v>
      </c>
      <c r="X37">
        <f t="shared" si="1"/>
        <v>0</v>
      </c>
    </row>
    <row r="38" spans="1:24" ht="16.2" customHeight="1">
      <c r="A38" s="682">
        <v>19</v>
      </c>
      <c r="B38" s="681" t="s">
        <v>77</v>
      </c>
      <c r="C38" s="685" t="s">
        <v>106</v>
      </c>
      <c r="D38" s="684">
        <v>4</v>
      </c>
      <c r="E38" s="695"/>
      <c r="F38" s="695"/>
      <c r="G38" s="695"/>
      <c r="H38" s="695"/>
      <c r="I38" s="695"/>
      <c r="J38" s="695">
        <v>1</v>
      </c>
      <c r="K38" s="695"/>
      <c r="L38" s="695"/>
      <c r="M38" s="695">
        <v>2</v>
      </c>
      <c r="N38" s="695"/>
      <c r="O38" s="695"/>
      <c r="P38" s="695"/>
      <c r="Q38" s="695"/>
      <c r="R38" s="695"/>
      <c r="S38" s="695"/>
      <c r="T38" s="695"/>
      <c r="U38" s="695"/>
      <c r="V38" s="695">
        <v>1</v>
      </c>
      <c r="W38">
        <f t="shared" si="0"/>
        <v>4</v>
      </c>
      <c r="X38">
        <f t="shared" si="1"/>
        <v>0</v>
      </c>
    </row>
    <row r="39" spans="1:24" ht="16.2" customHeight="1">
      <c r="A39" s="682">
        <v>20</v>
      </c>
      <c r="B39" s="681" t="s">
        <v>75</v>
      </c>
      <c r="C39" s="685" t="s">
        <v>181</v>
      </c>
      <c r="D39" s="684">
        <v>5</v>
      </c>
      <c r="E39" s="695"/>
      <c r="F39" s="695"/>
      <c r="G39" s="695"/>
      <c r="H39" s="695">
        <v>1</v>
      </c>
      <c r="I39" s="695"/>
      <c r="J39" s="695"/>
      <c r="K39" s="695"/>
      <c r="L39" s="695"/>
      <c r="M39" s="695"/>
      <c r="N39" s="695">
        <v>2</v>
      </c>
      <c r="O39" s="695"/>
      <c r="P39" s="695"/>
      <c r="Q39" s="695"/>
      <c r="R39" s="695"/>
      <c r="S39" s="695"/>
      <c r="T39" s="695"/>
      <c r="U39" s="695"/>
      <c r="V39" s="695">
        <v>2</v>
      </c>
      <c r="W39">
        <f t="shared" si="0"/>
        <v>5</v>
      </c>
      <c r="X39">
        <f t="shared" si="1"/>
        <v>0</v>
      </c>
    </row>
    <row r="40" spans="1:24" ht="16.2" customHeight="1">
      <c r="A40" s="682">
        <v>21</v>
      </c>
      <c r="B40" s="681" t="s">
        <v>78</v>
      </c>
      <c r="C40" s="685" t="s">
        <v>276</v>
      </c>
      <c r="D40" s="684">
        <v>3</v>
      </c>
      <c r="E40" s="695"/>
      <c r="F40" s="695"/>
      <c r="G40" s="695"/>
      <c r="H40" s="695">
        <v>1</v>
      </c>
      <c r="I40" s="695"/>
      <c r="J40" s="695"/>
      <c r="K40" s="695"/>
      <c r="L40" s="695">
        <v>1</v>
      </c>
      <c r="M40" s="695"/>
      <c r="N40" s="695"/>
      <c r="O40" s="695"/>
      <c r="P40" s="695"/>
      <c r="Q40" s="695"/>
      <c r="R40" s="695"/>
      <c r="S40" s="695"/>
      <c r="T40" s="695"/>
      <c r="U40" s="695">
        <v>1</v>
      </c>
      <c r="V40" s="695"/>
      <c r="W40">
        <f t="shared" si="0"/>
        <v>3</v>
      </c>
      <c r="X40">
        <f t="shared" si="1"/>
        <v>0</v>
      </c>
    </row>
    <row r="41" spans="1:24" ht="16.2" customHeight="1">
      <c r="A41" s="682">
        <v>22</v>
      </c>
      <c r="B41" s="681" t="s">
        <v>163</v>
      </c>
      <c r="C41" s="685" t="s">
        <v>277</v>
      </c>
      <c r="D41" s="684">
        <v>5</v>
      </c>
      <c r="E41" s="695"/>
      <c r="F41" s="695"/>
      <c r="G41" s="695">
        <v>1</v>
      </c>
      <c r="H41" s="695"/>
      <c r="I41" s="695"/>
      <c r="J41" s="695"/>
      <c r="K41" s="695"/>
      <c r="L41" s="695"/>
      <c r="M41" s="695"/>
      <c r="N41" s="695">
        <v>3</v>
      </c>
      <c r="O41" s="695"/>
      <c r="P41" s="695"/>
      <c r="Q41" s="695"/>
      <c r="R41" s="695"/>
      <c r="S41" s="695"/>
      <c r="T41" s="695"/>
      <c r="U41" s="695">
        <v>1</v>
      </c>
      <c r="V41" s="695"/>
      <c r="W41">
        <f t="shared" si="0"/>
        <v>5</v>
      </c>
      <c r="X41">
        <f t="shared" si="1"/>
        <v>0</v>
      </c>
    </row>
    <row r="42" spans="1:24" ht="16.2" customHeight="1">
      <c r="A42" s="682">
        <v>23</v>
      </c>
      <c r="B42" s="681" t="s">
        <v>63</v>
      </c>
      <c r="C42" s="685" t="s">
        <v>182</v>
      </c>
      <c r="D42" s="684">
        <v>3</v>
      </c>
      <c r="E42" s="695">
        <v>1</v>
      </c>
      <c r="F42" s="695"/>
      <c r="G42" s="695"/>
      <c r="H42" s="695"/>
      <c r="I42" s="695"/>
      <c r="J42" s="695"/>
      <c r="K42" s="695">
        <v>1</v>
      </c>
      <c r="L42" s="695"/>
      <c r="M42" s="695"/>
      <c r="N42" s="695"/>
      <c r="O42" s="695"/>
      <c r="P42" s="695"/>
      <c r="Q42" s="695"/>
      <c r="R42" s="695"/>
      <c r="S42" s="695"/>
      <c r="T42" s="695">
        <v>1</v>
      </c>
      <c r="U42" s="695"/>
      <c r="V42" s="695"/>
      <c r="W42">
        <f t="shared" si="0"/>
        <v>3</v>
      </c>
      <c r="X42">
        <f t="shared" si="1"/>
        <v>0</v>
      </c>
    </row>
    <row r="43" spans="1:24" ht="16.2" customHeight="1">
      <c r="A43" s="682">
        <v>24</v>
      </c>
      <c r="B43" s="681" t="s">
        <v>80</v>
      </c>
      <c r="C43" s="685" t="s">
        <v>107</v>
      </c>
      <c r="D43" s="684">
        <v>4</v>
      </c>
      <c r="E43" s="695"/>
      <c r="F43" s="695"/>
      <c r="G43" s="695"/>
      <c r="H43" s="695"/>
      <c r="I43" s="695"/>
      <c r="J43" s="695">
        <v>2</v>
      </c>
      <c r="K43" s="695"/>
      <c r="L43" s="695"/>
      <c r="M43" s="695"/>
      <c r="N43" s="695">
        <v>1</v>
      </c>
      <c r="O43" s="695"/>
      <c r="P43" s="695"/>
      <c r="Q43" s="695"/>
      <c r="R43" s="695"/>
      <c r="S43" s="695"/>
      <c r="T43" s="695"/>
      <c r="U43" s="695"/>
      <c r="V43" s="695">
        <v>1</v>
      </c>
      <c r="W43">
        <f t="shared" si="0"/>
        <v>4</v>
      </c>
      <c r="X43">
        <f t="shared" si="1"/>
        <v>0</v>
      </c>
    </row>
    <row r="44" spans="1:24" ht="16.2" customHeight="1">
      <c r="A44" s="682">
        <v>25</v>
      </c>
      <c r="B44" s="681" t="s">
        <v>62</v>
      </c>
      <c r="C44" s="685" t="s">
        <v>278</v>
      </c>
      <c r="D44" s="684">
        <v>3</v>
      </c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>
        <v>3</v>
      </c>
      <c r="W44">
        <f t="shared" si="0"/>
        <v>3</v>
      </c>
      <c r="X44">
        <f t="shared" si="1"/>
        <v>0</v>
      </c>
    </row>
    <row r="45" spans="1:24" ht="16.2" customHeight="1">
      <c r="A45" s="682">
        <v>26</v>
      </c>
      <c r="B45" s="681" t="s">
        <v>210</v>
      </c>
      <c r="C45" s="690" t="s">
        <v>404</v>
      </c>
      <c r="D45" s="411">
        <v>2</v>
      </c>
      <c r="E45" s="695"/>
      <c r="F45" s="695"/>
      <c r="G45" s="695"/>
      <c r="H45" s="695"/>
      <c r="I45" s="695"/>
      <c r="J45" s="695"/>
      <c r="K45" s="695"/>
      <c r="L45" s="695"/>
      <c r="M45" s="695"/>
      <c r="N45" s="695"/>
      <c r="O45" s="695"/>
      <c r="P45" s="695"/>
      <c r="Q45" s="695"/>
      <c r="R45" s="695"/>
      <c r="S45" s="695"/>
      <c r="T45" s="695">
        <v>1</v>
      </c>
      <c r="U45" s="695">
        <v>1</v>
      </c>
      <c r="V45" s="695"/>
      <c r="W45">
        <f t="shared" si="0"/>
        <v>2</v>
      </c>
      <c r="X45">
        <f t="shared" si="1"/>
        <v>0</v>
      </c>
    </row>
    <row r="46" spans="1:24" ht="16.2" customHeight="1">
      <c r="A46" s="682">
        <v>27</v>
      </c>
      <c r="B46" s="681" t="s">
        <v>186</v>
      </c>
      <c r="C46" s="690" t="s">
        <v>279</v>
      </c>
      <c r="D46" s="684">
        <v>3</v>
      </c>
      <c r="E46" s="695"/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5">
        <v>1</v>
      </c>
      <c r="T46" s="695">
        <v>1</v>
      </c>
      <c r="U46" s="695">
        <v>1</v>
      </c>
      <c r="V46" s="695"/>
      <c r="W46">
        <f t="shared" si="0"/>
        <v>3</v>
      </c>
      <c r="X46">
        <f t="shared" si="1"/>
        <v>0</v>
      </c>
    </row>
    <row r="47" spans="1:24" ht="16.2" customHeight="1">
      <c r="A47" s="682">
        <v>28</v>
      </c>
      <c r="B47" s="683" t="s">
        <v>93</v>
      </c>
      <c r="C47" s="685" t="s">
        <v>280</v>
      </c>
      <c r="D47" s="693">
        <v>4</v>
      </c>
      <c r="E47" s="695"/>
      <c r="F47" s="695"/>
      <c r="G47" s="695"/>
      <c r="H47" s="695">
        <v>1</v>
      </c>
      <c r="I47" s="695">
        <v>1</v>
      </c>
      <c r="J47" s="695"/>
      <c r="K47" s="695"/>
      <c r="L47" s="695"/>
      <c r="M47" s="695"/>
      <c r="N47" s="695"/>
      <c r="O47" s="695"/>
      <c r="P47" s="695"/>
      <c r="Q47" s="695"/>
      <c r="R47" s="695"/>
      <c r="S47" s="695"/>
      <c r="T47" s="695"/>
      <c r="U47" s="695"/>
      <c r="V47" s="695">
        <v>2</v>
      </c>
      <c r="W47">
        <f t="shared" si="0"/>
        <v>4</v>
      </c>
      <c r="X47">
        <f t="shared" si="1"/>
        <v>0</v>
      </c>
    </row>
    <row r="48" spans="1:24" ht="16.2" customHeight="1">
      <c r="A48" s="682">
        <v>29</v>
      </c>
      <c r="B48" s="683" t="s">
        <v>82</v>
      </c>
      <c r="C48" s="685" t="s">
        <v>108</v>
      </c>
      <c r="D48" s="693">
        <v>4</v>
      </c>
      <c r="E48" s="695">
        <v>2</v>
      </c>
      <c r="F48" s="695"/>
      <c r="G48" s="695"/>
      <c r="H48" s="695"/>
      <c r="I48" s="695"/>
      <c r="J48" s="695"/>
      <c r="K48" s="695"/>
      <c r="L48" s="695"/>
      <c r="M48" s="695"/>
      <c r="N48" s="695"/>
      <c r="O48" s="695">
        <v>1</v>
      </c>
      <c r="P48" s="695"/>
      <c r="Q48" s="695"/>
      <c r="R48" s="695"/>
      <c r="S48" s="695"/>
      <c r="T48" s="695">
        <v>1</v>
      </c>
      <c r="U48" s="695"/>
      <c r="V48" s="695"/>
      <c r="W48">
        <f t="shared" si="0"/>
        <v>4</v>
      </c>
      <c r="X48">
        <f t="shared" si="1"/>
        <v>0</v>
      </c>
    </row>
    <row r="49" spans="1:24" ht="16.2" customHeight="1">
      <c r="A49" s="682">
        <v>30</v>
      </c>
      <c r="B49" s="686" t="s">
        <v>272</v>
      </c>
      <c r="C49" s="687" t="s">
        <v>281</v>
      </c>
      <c r="D49" s="693">
        <v>3</v>
      </c>
      <c r="E49" s="695"/>
      <c r="F49" s="695"/>
      <c r="G49" s="695"/>
      <c r="H49" s="695"/>
      <c r="I49" s="695"/>
      <c r="J49" s="695"/>
      <c r="K49" s="695"/>
      <c r="L49" s="695"/>
      <c r="M49" s="695"/>
      <c r="N49" s="695"/>
      <c r="O49" s="695"/>
      <c r="P49" s="695"/>
      <c r="Q49" s="695"/>
      <c r="R49" s="695"/>
      <c r="S49" s="695"/>
      <c r="T49" s="695"/>
      <c r="U49" s="695">
        <v>3</v>
      </c>
      <c r="V49" s="695"/>
      <c r="W49">
        <f t="shared" si="0"/>
        <v>3</v>
      </c>
      <c r="X49">
        <f t="shared" si="1"/>
        <v>0</v>
      </c>
    </row>
    <row r="50" spans="1:24" ht="16.2" customHeight="1">
      <c r="A50" s="682">
        <v>31</v>
      </c>
      <c r="B50" s="686" t="s">
        <v>273</v>
      </c>
      <c r="C50" s="687" t="s">
        <v>282</v>
      </c>
      <c r="D50" s="693">
        <v>3</v>
      </c>
      <c r="E50" s="695"/>
      <c r="F50" s="695"/>
      <c r="G50" s="695"/>
      <c r="H50" s="695"/>
      <c r="I50" s="695"/>
      <c r="J50" s="695"/>
      <c r="K50" s="695"/>
      <c r="L50" s="695"/>
      <c r="M50" s="695"/>
      <c r="N50" s="695"/>
      <c r="O50" s="695"/>
      <c r="P50" s="695"/>
      <c r="Q50" s="695"/>
      <c r="R50" s="695"/>
      <c r="S50" s="695"/>
      <c r="T50" s="695"/>
      <c r="U50" s="695">
        <v>3</v>
      </c>
      <c r="V50" s="695"/>
      <c r="W50">
        <f t="shared" si="0"/>
        <v>3</v>
      </c>
      <c r="X50">
        <f t="shared" si="1"/>
        <v>0</v>
      </c>
    </row>
    <row r="51" spans="1:24" ht="16.2" customHeight="1">
      <c r="A51" s="682">
        <v>32</v>
      </c>
      <c r="B51" s="686" t="s">
        <v>274</v>
      </c>
      <c r="C51" s="687" t="s">
        <v>283</v>
      </c>
      <c r="D51" s="693">
        <v>2</v>
      </c>
      <c r="E51" s="695"/>
      <c r="F51" s="695"/>
      <c r="G51" s="695"/>
      <c r="H51" s="695"/>
      <c r="I51" s="695"/>
      <c r="J51" s="695"/>
      <c r="K51" s="695"/>
      <c r="L51" s="695"/>
      <c r="M51" s="695"/>
      <c r="N51" s="695"/>
      <c r="O51" s="695"/>
      <c r="P51" s="695"/>
      <c r="Q51" s="695"/>
      <c r="R51" s="695"/>
      <c r="S51" s="695"/>
      <c r="T51" s="695"/>
      <c r="U51" s="695">
        <v>2</v>
      </c>
      <c r="V51" s="695"/>
      <c r="W51">
        <f t="shared" si="0"/>
        <v>2</v>
      </c>
      <c r="X51">
        <f t="shared" si="1"/>
        <v>0</v>
      </c>
    </row>
    <row r="52" spans="1:24" ht="16.2" customHeight="1">
      <c r="A52" s="682">
        <v>33</v>
      </c>
      <c r="B52" s="686" t="s">
        <v>275</v>
      </c>
      <c r="C52" s="687" t="s">
        <v>284</v>
      </c>
      <c r="D52" s="693">
        <v>2</v>
      </c>
      <c r="E52" s="695"/>
      <c r="F52" s="695"/>
      <c r="G52" s="695"/>
      <c r="H52" s="695"/>
      <c r="I52" s="695"/>
      <c r="J52" s="695"/>
      <c r="K52" s="695"/>
      <c r="L52" s="695"/>
      <c r="M52" s="695"/>
      <c r="N52" s="695"/>
      <c r="O52" s="695"/>
      <c r="P52" s="695"/>
      <c r="Q52" s="695"/>
      <c r="R52" s="695"/>
      <c r="S52" s="695"/>
      <c r="T52" s="695"/>
      <c r="U52" s="695">
        <v>2</v>
      </c>
      <c r="V52" s="695"/>
      <c r="W52">
        <f t="shared" si="0"/>
        <v>2</v>
      </c>
      <c r="X52">
        <f t="shared" si="1"/>
        <v>0</v>
      </c>
    </row>
    <row r="53" spans="1:24" ht="16.2" customHeight="1">
      <c r="A53" s="682">
        <v>34</v>
      </c>
      <c r="B53" s="683" t="s">
        <v>84</v>
      </c>
      <c r="C53" s="685" t="s">
        <v>285</v>
      </c>
      <c r="D53" s="693">
        <v>3</v>
      </c>
      <c r="E53" s="695"/>
      <c r="F53" s="695">
        <v>1</v>
      </c>
      <c r="G53" s="695"/>
      <c r="H53" s="695"/>
      <c r="I53" s="695"/>
      <c r="J53" s="695"/>
      <c r="K53" s="695"/>
      <c r="L53" s="695">
        <v>1</v>
      </c>
      <c r="M53" s="695"/>
      <c r="N53" s="695"/>
      <c r="O53" s="695"/>
      <c r="P53" s="695"/>
      <c r="Q53" s="695"/>
      <c r="R53" s="695"/>
      <c r="S53" s="695">
        <v>1</v>
      </c>
      <c r="T53" s="695"/>
      <c r="U53" s="695"/>
      <c r="V53" s="695"/>
      <c r="W53">
        <f t="shared" si="0"/>
        <v>3</v>
      </c>
      <c r="X53">
        <f t="shared" si="1"/>
        <v>0</v>
      </c>
    </row>
    <row r="54" spans="1:24" ht="16.2" customHeight="1">
      <c r="A54" s="682">
        <v>35</v>
      </c>
      <c r="B54" s="683" t="s">
        <v>224</v>
      </c>
      <c r="C54" s="685" t="s">
        <v>286</v>
      </c>
      <c r="D54" s="693">
        <v>3</v>
      </c>
      <c r="E54" s="695"/>
      <c r="F54" s="695">
        <v>1</v>
      </c>
      <c r="G54" s="695"/>
      <c r="H54" s="695"/>
      <c r="I54" s="695"/>
      <c r="J54" s="695"/>
      <c r="K54" s="695"/>
      <c r="L54" s="695">
        <v>1</v>
      </c>
      <c r="M54" s="695"/>
      <c r="N54" s="695"/>
      <c r="O54" s="695"/>
      <c r="P54" s="695"/>
      <c r="Q54" s="695"/>
      <c r="R54" s="695"/>
      <c r="S54" s="695">
        <v>1</v>
      </c>
      <c r="T54" s="695"/>
      <c r="U54" s="695"/>
      <c r="V54" s="695"/>
      <c r="W54">
        <f t="shared" si="0"/>
        <v>3</v>
      </c>
      <c r="X54">
        <f t="shared" si="1"/>
        <v>0</v>
      </c>
    </row>
    <row r="55" spans="1:24" ht="16.2" customHeight="1">
      <c r="A55" s="682">
        <v>36</v>
      </c>
      <c r="B55" s="683" t="s">
        <v>220</v>
      </c>
      <c r="C55" s="685" t="s">
        <v>287</v>
      </c>
      <c r="D55" s="693">
        <v>4</v>
      </c>
      <c r="E55" s="695"/>
      <c r="F55" s="695"/>
      <c r="G55" s="695"/>
      <c r="H55" s="695"/>
      <c r="I55" s="695"/>
      <c r="J55" s="695"/>
      <c r="K55" s="695"/>
      <c r="L55" s="695"/>
      <c r="M55" s="695"/>
      <c r="N55" s="695">
        <v>2</v>
      </c>
      <c r="O55" s="695"/>
      <c r="P55" s="695"/>
      <c r="Q55" s="695"/>
      <c r="R55" s="695">
        <v>1</v>
      </c>
      <c r="S55" s="695"/>
      <c r="T55" s="695">
        <v>1</v>
      </c>
      <c r="U55" s="695"/>
      <c r="V55" s="695"/>
      <c r="W55">
        <f t="shared" si="0"/>
        <v>4</v>
      </c>
      <c r="X55">
        <f t="shared" si="1"/>
        <v>0</v>
      </c>
    </row>
    <row r="56" spans="1:24" ht="16.2" customHeight="1">
      <c r="A56" s="682">
        <v>37</v>
      </c>
      <c r="B56" s="683" t="s">
        <v>221</v>
      </c>
      <c r="C56" s="685" t="s">
        <v>288</v>
      </c>
      <c r="D56" s="693">
        <v>4</v>
      </c>
      <c r="E56" s="695"/>
      <c r="F56" s="695"/>
      <c r="G56" s="695"/>
      <c r="H56" s="695"/>
      <c r="I56" s="695"/>
      <c r="J56" s="695"/>
      <c r="K56" s="695"/>
      <c r="L56" s="695"/>
      <c r="M56" s="695"/>
      <c r="N56" s="695">
        <v>2</v>
      </c>
      <c r="O56" s="695"/>
      <c r="P56" s="695"/>
      <c r="Q56" s="695"/>
      <c r="R56" s="695">
        <v>1</v>
      </c>
      <c r="S56" s="695"/>
      <c r="T56" s="695">
        <v>1</v>
      </c>
      <c r="U56" s="695"/>
      <c r="V56" s="695"/>
      <c r="W56">
        <f t="shared" si="0"/>
        <v>4</v>
      </c>
      <c r="X56">
        <f t="shared" si="1"/>
        <v>0</v>
      </c>
    </row>
    <row r="57" spans="1:24" ht="16.2" customHeight="1">
      <c r="A57" s="682">
        <v>38</v>
      </c>
      <c r="B57" s="688" t="s">
        <v>289</v>
      </c>
      <c r="C57" s="687" t="s">
        <v>304</v>
      </c>
      <c r="D57" s="693">
        <v>5</v>
      </c>
      <c r="E57" s="695"/>
      <c r="F57" s="695"/>
      <c r="G57" s="695"/>
      <c r="H57" s="695"/>
      <c r="I57" s="695"/>
      <c r="J57" s="695"/>
      <c r="K57" s="695"/>
      <c r="L57" s="695"/>
      <c r="M57" s="695"/>
      <c r="N57" s="695"/>
      <c r="O57" s="695">
        <v>2</v>
      </c>
      <c r="P57" s="695">
        <v>1</v>
      </c>
      <c r="Q57" s="695"/>
      <c r="R57" s="695"/>
      <c r="S57" s="695"/>
      <c r="T57" s="695"/>
      <c r="U57" s="695"/>
      <c r="V57" s="695">
        <v>2</v>
      </c>
      <c r="W57">
        <f t="shared" si="0"/>
        <v>5</v>
      </c>
      <c r="X57">
        <f t="shared" si="1"/>
        <v>0</v>
      </c>
    </row>
    <row r="58" spans="1:24" ht="16.2" customHeight="1">
      <c r="A58" s="682">
        <v>39</v>
      </c>
      <c r="B58" s="683" t="s">
        <v>235</v>
      </c>
      <c r="C58" s="685" t="s">
        <v>312</v>
      </c>
      <c r="D58" s="684">
        <v>5</v>
      </c>
      <c r="E58" s="695"/>
      <c r="F58" s="695"/>
      <c r="G58" s="695"/>
      <c r="H58" s="695"/>
      <c r="I58" s="695"/>
      <c r="J58" s="695"/>
      <c r="K58" s="695"/>
      <c r="L58" s="695"/>
      <c r="M58" s="695"/>
      <c r="N58" s="695"/>
      <c r="O58" s="695">
        <v>2</v>
      </c>
      <c r="P58" s="695">
        <v>2</v>
      </c>
      <c r="Q58" s="695"/>
      <c r="R58" s="695"/>
      <c r="S58" s="695"/>
      <c r="T58" s="695"/>
      <c r="U58" s="695">
        <v>1</v>
      </c>
      <c r="V58" s="695"/>
      <c r="W58">
        <f t="shared" si="0"/>
        <v>5</v>
      </c>
      <c r="X58">
        <f t="shared" si="1"/>
        <v>0</v>
      </c>
    </row>
    <row r="59" spans="1:24" ht="16.2" customHeight="1">
      <c r="A59" s="682">
        <v>40</v>
      </c>
      <c r="B59" s="681" t="s">
        <v>90</v>
      </c>
      <c r="C59" s="685" t="s">
        <v>213</v>
      </c>
      <c r="D59" s="692">
        <v>5</v>
      </c>
      <c r="E59" s="695"/>
      <c r="F59" s="695"/>
      <c r="G59" s="695"/>
      <c r="H59" s="695"/>
      <c r="I59" s="695"/>
      <c r="J59" s="695">
        <v>1</v>
      </c>
      <c r="K59" s="695"/>
      <c r="L59" s="695"/>
      <c r="M59" s="695">
        <v>3</v>
      </c>
      <c r="N59" s="695"/>
      <c r="O59" s="695"/>
      <c r="P59" s="695"/>
      <c r="Q59" s="695"/>
      <c r="R59" s="695"/>
      <c r="S59" s="695">
        <v>1</v>
      </c>
      <c r="T59" s="695"/>
      <c r="U59" s="695"/>
      <c r="V59" s="695"/>
      <c r="W59">
        <f t="shared" si="0"/>
        <v>5</v>
      </c>
      <c r="X59">
        <f t="shared" si="1"/>
        <v>0</v>
      </c>
    </row>
    <row r="60" spans="1:24" ht="16.2" customHeight="1">
      <c r="A60" s="682">
        <v>41</v>
      </c>
      <c r="B60" s="689" t="s">
        <v>164</v>
      </c>
      <c r="C60" s="685" t="s">
        <v>313</v>
      </c>
      <c r="D60" s="684">
        <v>5</v>
      </c>
      <c r="E60" s="695"/>
      <c r="F60" s="695"/>
      <c r="G60" s="695"/>
      <c r="H60" s="695"/>
      <c r="I60" s="695"/>
      <c r="J60" s="695"/>
      <c r="K60" s="695"/>
      <c r="L60" s="695"/>
      <c r="M60" s="695"/>
      <c r="N60" s="695"/>
      <c r="O60" s="695"/>
      <c r="P60" s="695">
        <v>2</v>
      </c>
      <c r="Q60" s="695">
        <v>2</v>
      </c>
      <c r="R60" s="695"/>
      <c r="S60" s="695">
        <v>1</v>
      </c>
      <c r="T60" s="695"/>
      <c r="U60" s="695"/>
      <c r="V60" s="695"/>
      <c r="W60">
        <f t="shared" si="0"/>
        <v>5</v>
      </c>
      <c r="X60">
        <f t="shared" si="1"/>
        <v>0</v>
      </c>
    </row>
    <row r="61" spans="1:24" ht="16.2" customHeight="1">
      <c r="A61" s="682">
        <v>42</v>
      </c>
      <c r="B61" s="681" t="s">
        <v>201</v>
      </c>
      <c r="C61" s="685" t="s">
        <v>314</v>
      </c>
      <c r="D61" s="684">
        <v>5</v>
      </c>
      <c r="E61" s="695">
        <v>2</v>
      </c>
      <c r="F61" s="695"/>
      <c r="G61" s="695"/>
      <c r="H61" s="695"/>
      <c r="I61" s="695">
        <v>2</v>
      </c>
      <c r="J61" s="695"/>
      <c r="K61" s="695"/>
      <c r="L61" s="695"/>
      <c r="M61" s="695"/>
      <c r="N61" s="695"/>
      <c r="O61" s="695"/>
      <c r="P61" s="695"/>
      <c r="Q61" s="695"/>
      <c r="R61" s="695"/>
      <c r="S61" s="695">
        <v>1</v>
      </c>
      <c r="T61" s="695"/>
      <c r="U61" s="695"/>
      <c r="V61" s="695"/>
      <c r="W61">
        <f t="shared" si="0"/>
        <v>5</v>
      </c>
      <c r="X61">
        <f t="shared" si="1"/>
        <v>0</v>
      </c>
    </row>
    <row r="62" spans="1:24" ht="17.399999999999999" customHeight="1">
      <c r="A62" s="682">
        <v>43</v>
      </c>
      <c r="B62" s="681" t="s">
        <v>219</v>
      </c>
      <c r="C62" s="685" t="s">
        <v>315</v>
      </c>
      <c r="D62" s="684">
        <v>5</v>
      </c>
      <c r="E62" s="695"/>
      <c r="F62" s="695"/>
      <c r="G62" s="695"/>
      <c r="H62" s="695"/>
      <c r="I62" s="695"/>
      <c r="J62" s="695"/>
      <c r="K62" s="695">
        <v>2</v>
      </c>
      <c r="L62" s="695">
        <v>2</v>
      </c>
      <c r="M62" s="695"/>
      <c r="N62" s="695"/>
      <c r="O62" s="695"/>
      <c r="P62" s="695"/>
      <c r="Q62" s="695"/>
      <c r="R62" s="695"/>
      <c r="S62" s="695"/>
      <c r="T62" s="695"/>
      <c r="U62" s="695">
        <v>1</v>
      </c>
      <c r="V62" s="695"/>
      <c r="W62">
        <f t="shared" si="0"/>
        <v>5</v>
      </c>
      <c r="X62">
        <f t="shared" si="1"/>
        <v>0</v>
      </c>
    </row>
    <row r="63" spans="1:24" ht="16.2" customHeight="1">
      <c r="A63" s="682">
        <v>44</v>
      </c>
      <c r="B63" s="681" t="s">
        <v>89</v>
      </c>
      <c r="C63" s="685" t="s">
        <v>237</v>
      </c>
      <c r="D63" s="684">
        <v>2</v>
      </c>
      <c r="E63" s="695"/>
      <c r="F63" s="695"/>
      <c r="G63" s="695"/>
      <c r="H63" s="695"/>
      <c r="I63" s="695"/>
      <c r="J63" s="695"/>
      <c r="K63" s="695"/>
      <c r="L63" s="695"/>
      <c r="M63" s="695"/>
      <c r="N63" s="695"/>
      <c r="O63" s="695"/>
      <c r="P63" s="695"/>
      <c r="Q63" s="695"/>
      <c r="R63" s="695">
        <v>1</v>
      </c>
      <c r="S63" s="695"/>
      <c r="T63" s="695">
        <v>1</v>
      </c>
      <c r="U63" s="695"/>
      <c r="V63" s="695"/>
      <c r="W63">
        <f t="shared" si="0"/>
        <v>2</v>
      </c>
      <c r="X63">
        <f t="shared" si="1"/>
        <v>0</v>
      </c>
    </row>
    <row r="64" spans="1:24" ht="16.2" customHeight="1">
      <c r="A64" s="682">
        <v>45</v>
      </c>
      <c r="B64" s="681" t="s">
        <v>87</v>
      </c>
      <c r="C64" s="685" t="s">
        <v>316</v>
      </c>
      <c r="D64" s="684">
        <v>4</v>
      </c>
      <c r="E64" s="695"/>
      <c r="F64" s="695"/>
      <c r="G64" s="695"/>
      <c r="H64" s="695"/>
      <c r="I64" s="695"/>
      <c r="J64" s="695"/>
      <c r="K64" s="695"/>
      <c r="L64" s="695"/>
      <c r="M64" s="695"/>
      <c r="N64" s="695"/>
      <c r="O64" s="695">
        <v>2</v>
      </c>
      <c r="P64" s="695">
        <v>1</v>
      </c>
      <c r="Q64" s="695"/>
      <c r="R64" s="695"/>
      <c r="S64" s="695">
        <v>1</v>
      </c>
      <c r="T64" s="695"/>
      <c r="U64" s="695"/>
      <c r="V64" s="695"/>
      <c r="W64">
        <f t="shared" si="0"/>
        <v>4</v>
      </c>
      <c r="X64">
        <f t="shared" si="1"/>
        <v>0</v>
      </c>
    </row>
    <row r="65" spans="1:24" ht="16.2" customHeight="1">
      <c r="A65" s="682">
        <v>46</v>
      </c>
      <c r="B65" s="681" t="s">
        <v>88</v>
      </c>
      <c r="C65" s="685" t="s">
        <v>317</v>
      </c>
      <c r="D65" s="684">
        <v>3</v>
      </c>
      <c r="E65" s="695"/>
      <c r="F65" s="695"/>
      <c r="G65" s="695"/>
      <c r="H65" s="695"/>
      <c r="I65" s="695"/>
      <c r="J65" s="695"/>
      <c r="K65" s="695"/>
      <c r="L65" s="695"/>
      <c r="M65" s="695"/>
      <c r="N65" s="695"/>
      <c r="O65" s="695">
        <v>1</v>
      </c>
      <c r="P65" s="695"/>
      <c r="Q65" s="695"/>
      <c r="R65" s="695">
        <v>1</v>
      </c>
      <c r="S65" s="695">
        <v>1</v>
      </c>
      <c r="T65" s="695"/>
      <c r="U65" s="695"/>
      <c r="V65" s="695"/>
      <c r="W65">
        <f t="shared" si="0"/>
        <v>3</v>
      </c>
      <c r="X65">
        <f t="shared" si="1"/>
        <v>0</v>
      </c>
    </row>
    <row r="66" spans="1:24" ht="16.2" customHeight="1">
      <c r="A66" s="682">
        <v>47</v>
      </c>
      <c r="B66" s="681" t="s">
        <v>222</v>
      </c>
      <c r="C66" s="685" t="s">
        <v>238</v>
      </c>
      <c r="D66" s="684">
        <v>3</v>
      </c>
      <c r="E66" s="695"/>
      <c r="F66" s="695"/>
      <c r="G66" s="695"/>
      <c r="H66" s="695"/>
      <c r="I66" s="695"/>
      <c r="J66" s="695"/>
      <c r="K66" s="695">
        <v>1</v>
      </c>
      <c r="L66" s="695"/>
      <c r="M66" s="695"/>
      <c r="N66" s="695"/>
      <c r="O66" s="695"/>
      <c r="P66" s="695"/>
      <c r="Q66" s="695"/>
      <c r="R66" s="695">
        <v>1</v>
      </c>
      <c r="S66" s="695"/>
      <c r="T66" s="695">
        <v>1</v>
      </c>
      <c r="U66" s="695"/>
      <c r="V66" s="695"/>
      <c r="W66">
        <f t="shared" si="0"/>
        <v>3</v>
      </c>
      <c r="X66">
        <f t="shared" si="1"/>
        <v>0</v>
      </c>
    </row>
    <row r="67" spans="1:24" ht="16.2" customHeight="1">
      <c r="A67" s="682">
        <v>48</v>
      </c>
      <c r="B67" s="689" t="s">
        <v>91</v>
      </c>
      <c r="C67" s="685" t="s">
        <v>109</v>
      </c>
      <c r="D67" s="684">
        <v>3</v>
      </c>
      <c r="E67" s="695"/>
      <c r="F67" s="695"/>
      <c r="G67" s="695"/>
      <c r="H67" s="695"/>
      <c r="I67" s="695"/>
      <c r="J67" s="695"/>
      <c r="K67" s="695"/>
      <c r="L67" s="695"/>
      <c r="M67" s="695">
        <v>1</v>
      </c>
      <c r="N67" s="695"/>
      <c r="O67" s="695"/>
      <c r="P67" s="695"/>
      <c r="Q67" s="695">
        <v>1</v>
      </c>
      <c r="R67" s="695"/>
      <c r="S67" s="695"/>
      <c r="T67" s="695"/>
      <c r="U67" s="695">
        <v>1</v>
      </c>
      <c r="V67" s="695"/>
      <c r="W67">
        <f t="shared" si="0"/>
        <v>3</v>
      </c>
      <c r="X67">
        <f t="shared" si="1"/>
        <v>0</v>
      </c>
    </row>
    <row r="68" spans="1:24" ht="16.2" customHeight="1">
      <c r="A68" s="682">
        <v>49</v>
      </c>
      <c r="B68" s="689" t="s">
        <v>246</v>
      </c>
      <c r="C68" s="685" t="s">
        <v>318</v>
      </c>
      <c r="D68" s="684">
        <v>3</v>
      </c>
      <c r="E68" s="695"/>
      <c r="F68" s="695"/>
      <c r="G68" s="695"/>
      <c r="H68" s="695"/>
      <c r="I68" s="695"/>
      <c r="J68" s="695"/>
      <c r="K68" s="695"/>
      <c r="L68" s="695"/>
      <c r="M68" s="695"/>
      <c r="N68" s="695"/>
      <c r="O68" s="695"/>
      <c r="P68" s="695"/>
      <c r="Q68" s="695"/>
      <c r="R68" s="695"/>
      <c r="S68" s="695">
        <v>2</v>
      </c>
      <c r="T68" s="695"/>
      <c r="U68" s="695"/>
      <c r="V68" s="695">
        <v>1</v>
      </c>
      <c r="W68">
        <f t="shared" si="0"/>
        <v>3</v>
      </c>
      <c r="X68">
        <f t="shared" si="1"/>
        <v>0</v>
      </c>
    </row>
    <row r="69" spans="1:24" ht="16.2" customHeight="1">
      <c r="A69" s="682">
        <v>50</v>
      </c>
      <c r="B69" s="681" t="s">
        <v>187</v>
      </c>
      <c r="C69" s="685" t="s">
        <v>319</v>
      </c>
      <c r="D69" s="684">
        <v>5</v>
      </c>
      <c r="E69" s="695"/>
      <c r="F69" s="695"/>
      <c r="G69" s="695"/>
      <c r="H69" s="695"/>
      <c r="I69" s="695"/>
      <c r="J69" s="695"/>
      <c r="K69" s="695"/>
      <c r="L69" s="695"/>
      <c r="M69" s="695"/>
      <c r="N69" s="695"/>
      <c r="O69" s="695"/>
      <c r="P69" s="695"/>
      <c r="Q69" s="695"/>
      <c r="R69" s="695"/>
      <c r="S69" s="695">
        <v>3</v>
      </c>
      <c r="T69" s="695"/>
      <c r="U69" s="695"/>
      <c r="V69" s="695">
        <v>2</v>
      </c>
      <c r="W69">
        <f t="shared" si="0"/>
        <v>5</v>
      </c>
      <c r="X69">
        <f t="shared" si="1"/>
        <v>0</v>
      </c>
    </row>
    <row r="70" spans="1:24" ht="16.2" customHeight="1">
      <c r="A70" s="682">
        <v>51</v>
      </c>
      <c r="B70" s="683" t="s">
        <v>242</v>
      </c>
      <c r="C70" s="685" t="s">
        <v>239</v>
      </c>
      <c r="D70" s="693">
        <v>5</v>
      </c>
      <c r="E70" s="695"/>
      <c r="F70" s="695"/>
      <c r="G70" s="695"/>
      <c r="H70" s="695"/>
      <c r="I70" s="695">
        <v>1</v>
      </c>
      <c r="J70" s="695"/>
      <c r="K70" s="695"/>
      <c r="L70" s="695"/>
      <c r="M70" s="695"/>
      <c r="N70" s="695"/>
      <c r="O70" s="695"/>
      <c r="P70" s="695"/>
      <c r="Q70" s="695"/>
      <c r="R70" s="695">
        <v>3</v>
      </c>
      <c r="S70" s="695"/>
      <c r="T70" s="695">
        <v>1</v>
      </c>
      <c r="U70" s="695"/>
      <c r="V70" s="695"/>
      <c r="W70">
        <f t="shared" si="0"/>
        <v>5</v>
      </c>
      <c r="X70">
        <f t="shared" si="1"/>
        <v>0</v>
      </c>
    </row>
    <row r="71" spans="1:24" ht="16.2" customHeight="1">
      <c r="A71" s="682">
        <v>52</v>
      </c>
      <c r="B71" s="683" t="s">
        <v>199</v>
      </c>
      <c r="C71" s="685" t="s">
        <v>240</v>
      </c>
      <c r="D71" s="693">
        <v>5</v>
      </c>
      <c r="E71" s="695"/>
      <c r="F71" s="695"/>
      <c r="G71" s="695">
        <v>2</v>
      </c>
      <c r="H71" s="695"/>
      <c r="I71" s="695"/>
      <c r="J71" s="695"/>
      <c r="K71" s="695"/>
      <c r="L71" s="695"/>
      <c r="M71" s="695"/>
      <c r="N71" s="695"/>
      <c r="O71" s="695">
        <v>1</v>
      </c>
      <c r="P71" s="695"/>
      <c r="Q71" s="695"/>
      <c r="R71" s="695"/>
      <c r="S71" s="695"/>
      <c r="T71" s="695"/>
      <c r="U71" s="695"/>
      <c r="V71" s="695">
        <v>2</v>
      </c>
      <c r="W71">
        <f t="shared" si="0"/>
        <v>5</v>
      </c>
      <c r="X71">
        <f t="shared" si="1"/>
        <v>0</v>
      </c>
    </row>
    <row r="72" spans="1:24" ht="16.2" customHeight="1">
      <c r="A72" s="682">
        <v>53</v>
      </c>
      <c r="B72" s="683" t="s">
        <v>223</v>
      </c>
      <c r="C72" s="685" t="s">
        <v>241</v>
      </c>
      <c r="D72" s="693">
        <v>4</v>
      </c>
      <c r="E72" s="695"/>
      <c r="F72" s="695"/>
      <c r="G72" s="695"/>
      <c r="H72" s="695"/>
      <c r="I72" s="695">
        <v>1</v>
      </c>
      <c r="J72" s="695"/>
      <c r="K72" s="695"/>
      <c r="L72" s="695"/>
      <c r="M72" s="695"/>
      <c r="N72" s="695"/>
      <c r="O72" s="695"/>
      <c r="P72" s="695"/>
      <c r="Q72" s="695"/>
      <c r="R72" s="695">
        <v>2</v>
      </c>
      <c r="S72" s="695"/>
      <c r="T72" s="695">
        <v>1</v>
      </c>
      <c r="U72" s="695"/>
      <c r="V72" s="695"/>
      <c r="W72">
        <f t="shared" si="0"/>
        <v>4</v>
      </c>
      <c r="X72">
        <f t="shared" si="1"/>
        <v>0</v>
      </c>
    </row>
    <row r="73" spans="1:24" ht="16.2" customHeight="1">
      <c r="A73" s="682">
        <v>54</v>
      </c>
      <c r="B73" s="683" t="s">
        <v>104</v>
      </c>
      <c r="C73" s="685" t="s">
        <v>248</v>
      </c>
      <c r="D73" s="693">
        <v>4</v>
      </c>
      <c r="E73" s="695"/>
      <c r="F73" s="695"/>
      <c r="G73" s="695"/>
      <c r="H73" s="695">
        <v>2</v>
      </c>
      <c r="I73" s="695"/>
      <c r="J73" s="695"/>
      <c r="K73" s="695"/>
      <c r="L73" s="695">
        <v>1</v>
      </c>
      <c r="M73" s="695"/>
      <c r="N73" s="695"/>
      <c r="O73" s="695"/>
      <c r="P73" s="695"/>
      <c r="Q73" s="695"/>
      <c r="R73" s="695"/>
      <c r="S73" s="695"/>
      <c r="T73" s="695"/>
      <c r="U73" s="695">
        <v>1</v>
      </c>
      <c r="V73" s="695"/>
      <c r="W73">
        <f t="shared" si="0"/>
        <v>4</v>
      </c>
      <c r="X73">
        <f t="shared" si="1"/>
        <v>0</v>
      </c>
    </row>
    <row r="74" spans="1:24" ht="16.2" customHeight="1">
      <c r="A74" s="682">
        <v>55</v>
      </c>
      <c r="B74" s="683" t="s">
        <v>198</v>
      </c>
      <c r="C74" s="685" t="s">
        <v>233</v>
      </c>
      <c r="D74" s="693">
        <v>3</v>
      </c>
      <c r="E74" s="695"/>
      <c r="F74" s="695"/>
      <c r="G74" s="695"/>
      <c r="H74" s="695"/>
      <c r="I74" s="695"/>
      <c r="J74" s="695"/>
      <c r="K74" s="695"/>
      <c r="L74" s="695"/>
      <c r="M74" s="695"/>
      <c r="N74" s="695">
        <v>1</v>
      </c>
      <c r="O74" s="695"/>
      <c r="P74" s="695"/>
      <c r="Q74" s="695">
        <v>1</v>
      </c>
      <c r="R74" s="695"/>
      <c r="S74" s="695">
        <v>1</v>
      </c>
      <c r="T74" s="695"/>
      <c r="U74" s="695"/>
      <c r="V74" s="695"/>
      <c r="W74">
        <f t="shared" si="0"/>
        <v>3</v>
      </c>
      <c r="X74">
        <f t="shared" si="1"/>
        <v>0</v>
      </c>
    </row>
    <row r="75" spans="1:24" ht="16.2" customHeight="1">
      <c r="A75" s="682">
        <v>56</v>
      </c>
      <c r="B75" s="683" t="s">
        <v>94</v>
      </c>
      <c r="C75" s="685" t="s">
        <v>234</v>
      </c>
      <c r="D75" s="693">
        <v>3</v>
      </c>
      <c r="E75" s="695"/>
      <c r="F75" s="695"/>
      <c r="G75" s="695"/>
      <c r="H75" s="695"/>
      <c r="I75" s="695"/>
      <c r="J75" s="695"/>
      <c r="K75" s="695"/>
      <c r="L75" s="695"/>
      <c r="M75" s="695"/>
      <c r="N75" s="695">
        <v>1</v>
      </c>
      <c r="O75" s="695"/>
      <c r="P75" s="695"/>
      <c r="Q75" s="695">
        <v>1</v>
      </c>
      <c r="R75" s="695"/>
      <c r="S75" s="695">
        <v>1</v>
      </c>
      <c r="T75" s="695"/>
      <c r="U75" s="695"/>
      <c r="V75" s="695"/>
      <c r="W75">
        <f t="shared" si="0"/>
        <v>3</v>
      </c>
      <c r="X75">
        <f t="shared" si="1"/>
        <v>0</v>
      </c>
    </row>
    <row r="76" spans="1:24" ht="16.2" customHeight="1">
      <c r="A76" s="682">
        <v>57</v>
      </c>
      <c r="B76" s="683" t="s">
        <v>214</v>
      </c>
      <c r="C76" s="685" t="s">
        <v>232</v>
      </c>
      <c r="D76" s="693">
        <v>3</v>
      </c>
      <c r="E76" s="695"/>
      <c r="F76" s="695"/>
      <c r="G76" s="695"/>
      <c r="H76" s="695"/>
      <c r="I76" s="695"/>
      <c r="J76" s="695"/>
      <c r="K76" s="695"/>
      <c r="L76" s="695"/>
      <c r="M76" s="695"/>
      <c r="N76" s="695"/>
      <c r="O76" s="695"/>
      <c r="P76" s="695"/>
      <c r="Q76" s="695">
        <v>1</v>
      </c>
      <c r="R76" s="695"/>
      <c r="S76" s="695">
        <v>2</v>
      </c>
      <c r="T76" s="695"/>
      <c r="U76" s="695"/>
      <c r="V76" s="695"/>
      <c r="W76">
        <f t="shared" si="0"/>
        <v>3</v>
      </c>
      <c r="X76">
        <f t="shared" si="1"/>
        <v>0</v>
      </c>
    </row>
  </sheetData>
  <mergeCells count="7">
    <mergeCell ref="S13:V13"/>
    <mergeCell ref="A3:G3"/>
    <mergeCell ref="A4:M4"/>
    <mergeCell ref="A6:G6"/>
    <mergeCell ref="A7:G7"/>
    <mergeCell ref="A8:G8"/>
    <mergeCell ref="E13:R13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2372-586D-412A-A3B2-3E0C805D3B6E}">
  <dimension ref="B1:W24"/>
  <sheetViews>
    <sheetView workbookViewId="0">
      <selection activeCell="S14" sqref="S14"/>
    </sheetView>
  </sheetViews>
  <sheetFormatPr defaultRowHeight="13.2"/>
  <cols>
    <col min="1" max="3" width="15.6640625" customWidth="1"/>
    <col min="4" max="4" width="5.5546875" style="36" customWidth="1"/>
    <col min="5" max="11" width="5.5546875" customWidth="1"/>
    <col min="12" max="12" width="8.44140625" customWidth="1"/>
    <col min="13" max="17" width="5.109375" customWidth="1"/>
    <col min="18" max="18" width="12.6640625" customWidth="1"/>
    <col min="19" max="19" width="7.44140625" customWidth="1"/>
  </cols>
  <sheetData>
    <row r="1" spans="2:23">
      <c r="C1" s="33" t="s">
        <v>200</v>
      </c>
      <c r="N1" t="s">
        <v>204</v>
      </c>
    </row>
    <row r="2" spans="2:23">
      <c r="N2">
        <f>Bilant!D28</f>
        <v>132</v>
      </c>
      <c r="P2" s="234" t="s">
        <v>250</v>
      </c>
    </row>
    <row r="3" spans="2:23">
      <c r="E3" s="95" t="s">
        <v>165</v>
      </c>
      <c r="F3" s="95" t="s">
        <v>166</v>
      </c>
      <c r="G3" s="95" t="s">
        <v>167</v>
      </c>
      <c r="H3" s="95"/>
      <c r="I3" s="95" t="s">
        <v>168</v>
      </c>
      <c r="J3" s="95" t="s">
        <v>169</v>
      </c>
      <c r="L3" t="s">
        <v>203</v>
      </c>
    </row>
    <row r="4" spans="2:23">
      <c r="B4" t="s">
        <v>206</v>
      </c>
      <c r="C4" s="16">
        <f>SUM(E4:G4)</f>
        <v>716</v>
      </c>
      <c r="D4" s="36" t="s">
        <v>170</v>
      </c>
      <c r="E4" s="198">
        <f>'an I'!S43</f>
        <v>308</v>
      </c>
      <c r="F4" s="198">
        <f>'an I'!T43</f>
        <v>184</v>
      </c>
      <c r="G4" s="198">
        <f>'an I'!U43</f>
        <v>224</v>
      </c>
      <c r="H4" s="137"/>
      <c r="I4" s="198">
        <f>'an I'!W43</f>
        <v>576</v>
      </c>
      <c r="J4" s="198">
        <f>'an I'!X43</f>
        <v>140</v>
      </c>
      <c r="L4" s="205">
        <f>J7/(I9+N2)</f>
        <v>0.20253164556962025</v>
      </c>
    </row>
    <row r="5" spans="2:23">
      <c r="B5" t="s">
        <v>207</v>
      </c>
      <c r="C5" s="16">
        <f>SUM(E5:G5)</f>
        <v>660</v>
      </c>
      <c r="D5" s="36" t="s">
        <v>171</v>
      </c>
      <c r="E5" s="198">
        <f>'an II'!S45</f>
        <v>280</v>
      </c>
      <c r="F5" s="198">
        <f>'an II'!T45</f>
        <v>296</v>
      </c>
      <c r="G5" s="198">
        <f>'an II'!U45</f>
        <v>84</v>
      </c>
      <c r="H5" s="137"/>
      <c r="I5" s="198">
        <f>'an II'!W45</f>
        <v>506</v>
      </c>
      <c r="J5" s="198">
        <f>'an II'!X45</f>
        <v>154</v>
      </c>
    </row>
    <row r="6" spans="2:23">
      <c r="B6" t="s">
        <v>208</v>
      </c>
      <c r="C6" s="16">
        <f>SUM(E6:G6)</f>
        <v>704</v>
      </c>
      <c r="D6" s="36" t="s">
        <v>172</v>
      </c>
      <c r="E6" s="198">
        <f>'an III'!S40</f>
        <v>154</v>
      </c>
      <c r="F6" s="198">
        <f>'an III'!T40</f>
        <v>438</v>
      </c>
      <c r="G6" s="198">
        <f>'an III'!U40</f>
        <v>112</v>
      </c>
      <c r="H6" s="137"/>
      <c r="I6" s="198">
        <f>'an III'!W40</f>
        <v>550</v>
      </c>
      <c r="J6" s="198">
        <f>'an III'!X40</f>
        <v>154</v>
      </c>
    </row>
    <row r="7" spans="2:23">
      <c r="E7" s="141">
        <f>SUM(E4:E6)</f>
        <v>742</v>
      </c>
      <c r="F7" s="141">
        <f>SUM(F4:F6)</f>
        <v>918</v>
      </c>
      <c r="G7" s="141">
        <f>SUM(G4:G6)</f>
        <v>420</v>
      </c>
      <c r="H7" s="141"/>
      <c r="I7" s="141">
        <f>SUM(I4:I6)</f>
        <v>1632</v>
      </c>
      <c r="J7" s="141">
        <f>SUM(J4:J6)</f>
        <v>448</v>
      </c>
    </row>
    <row r="9" spans="2:23">
      <c r="D9" s="152" t="s">
        <v>173</v>
      </c>
      <c r="E9" s="15">
        <f>SUM(E7:G7)</f>
        <v>2080</v>
      </c>
      <c r="F9" s="15"/>
      <c r="G9" s="15"/>
      <c r="H9" s="15"/>
      <c r="I9" s="15">
        <f>SUM(I7:J7)</f>
        <v>2080</v>
      </c>
      <c r="J9" s="15"/>
    </row>
    <row r="12" spans="2:23">
      <c r="E12" s="95" t="s">
        <v>165</v>
      </c>
      <c r="F12" s="95" t="s">
        <v>166</v>
      </c>
      <c r="G12" s="95" t="s">
        <v>167</v>
      </c>
      <c r="H12" s="95"/>
      <c r="I12" s="95" t="s">
        <v>168</v>
      </c>
      <c r="J12" s="95" t="s">
        <v>169</v>
      </c>
      <c r="L12" s="153" t="s">
        <v>165</v>
      </c>
      <c r="M12" s="34" t="s">
        <v>166</v>
      </c>
      <c r="N12" s="34" t="s">
        <v>167</v>
      </c>
      <c r="O12" s="34"/>
      <c r="P12" s="34" t="s">
        <v>168</v>
      </c>
      <c r="Q12" s="34" t="s">
        <v>169</v>
      </c>
    </row>
    <row r="13" spans="2:23">
      <c r="B13" t="s">
        <v>206</v>
      </c>
      <c r="C13" s="195">
        <f>C4</f>
        <v>716</v>
      </c>
      <c r="D13" s="157" t="s">
        <v>170</v>
      </c>
      <c r="E13" s="198">
        <f>E4</f>
        <v>308</v>
      </c>
      <c r="F13" s="198">
        <f>F4</f>
        <v>184</v>
      </c>
      <c r="G13" s="198">
        <f>G4</f>
        <v>224</v>
      </c>
      <c r="H13" s="137"/>
      <c r="I13" s="198">
        <f>I4</f>
        <v>576</v>
      </c>
      <c r="J13" s="198">
        <f>J4</f>
        <v>140</v>
      </c>
      <c r="L13" s="204">
        <f>E14+E18+E22</f>
        <v>420</v>
      </c>
      <c r="M13" s="204">
        <f t="shared" ref="L13:N14" si="0">F14+F18+F22</f>
        <v>392</v>
      </c>
      <c r="N13" s="204">
        <f t="shared" si="0"/>
        <v>112</v>
      </c>
      <c r="P13" s="204">
        <f>I13+I17+I21</f>
        <v>1632</v>
      </c>
      <c r="Q13" s="204">
        <f>J13+J17+J21</f>
        <v>448</v>
      </c>
      <c r="R13" s="15" t="s">
        <v>183</v>
      </c>
      <c r="S13">
        <f>SUM(L13:N13)</f>
        <v>924</v>
      </c>
      <c r="W13">
        <f>1848*1.015</f>
        <v>1875.7199999999998</v>
      </c>
    </row>
    <row r="14" spans="2:23">
      <c r="D14" s="152" t="s">
        <v>176</v>
      </c>
      <c r="E14" s="137">
        <f>'an I'!Z43</f>
        <v>168</v>
      </c>
      <c r="F14" s="137">
        <f>'an I'!AB43</f>
        <v>70</v>
      </c>
      <c r="G14" s="212">
        <f>'an I'!AE43</f>
        <v>42</v>
      </c>
      <c r="H14" s="137"/>
      <c r="I14" s="198"/>
      <c r="J14" s="198"/>
      <c r="L14" s="204">
        <f t="shared" si="0"/>
        <v>322</v>
      </c>
      <c r="M14" s="204">
        <f>F15+F19+F23</f>
        <v>526</v>
      </c>
      <c r="N14" s="204">
        <f t="shared" si="0"/>
        <v>252</v>
      </c>
      <c r="P14" s="204">
        <f>I15+I19+I23</f>
        <v>0</v>
      </c>
      <c r="Q14" s="204">
        <f>J15+J19+J23</f>
        <v>0</v>
      </c>
      <c r="R14" s="15" t="s">
        <v>184</v>
      </c>
      <c r="S14">
        <f>SUM(L14:N14)</f>
        <v>1100</v>
      </c>
    </row>
    <row r="15" spans="2:23">
      <c r="D15" s="152" t="s">
        <v>177</v>
      </c>
      <c r="E15" s="137">
        <f>'an I'!AA43</f>
        <v>140</v>
      </c>
      <c r="F15" s="137">
        <f>'an I'!AC43</f>
        <v>114</v>
      </c>
      <c r="G15" s="137">
        <f>'an I'!AF43</f>
        <v>126</v>
      </c>
      <c r="H15" s="137"/>
      <c r="I15" s="198"/>
      <c r="J15" s="198"/>
      <c r="S15" s="15">
        <f>SUM(S13:S14)</f>
        <v>2024</v>
      </c>
    </row>
    <row r="16" spans="2:23">
      <c r="P16" s="15">
        <f>SUM(P13:P15)</f>
        <v>1632</v>
      </c>
      <c r="Q16" s="15">
        <f>SUM(Q13:Q15)</f>
        <v>448</v>
      </c>
    </row>
    <row r="17" spans="2:10">
      <c r="B17" t="s">
        <v>207</v>
      </c>
      <c r="C17" s="195">
        <f>C5</f>
        <v>660</v>
      </c>
      <c r="D17" s="157" t="s">
        <v>171</v>
      </c>
      <c r="E17" s="198">
        <f>E5</f>
        <v>280</v>
      </c>
      <c r="F17" s="198">
        <f>F5</f>
        <v>296</v>
      </c>
      <c r="G17" s="198">
        <f>G5</f>
        <v>84</v>
      </c>
      <c r="H17" s="137"/>
      <c r="I17" s="198">
        <f>I5</f>
        <v>506</v>
      </c>
      <c r="J17" s="198">
        <f>J5</f>
        <v>154</v>
      </c>
    </row>
    <row r="18" spans="2:10">
      <c r="D18" s="152" t="s">
        <v>176</v>
      </c>
      <c r="E18" s="2">
        <f>'an II'!Z43</f>
        <v>168</v>
      </c>
      <c r="F18" s="2">
        <f>'an II'!AB43</f>
        <v>154</v>
      </c>
      <c r="G18" s="137">
        <f>'an II'!AE43</f>
        <v>14</v>
      </c>
      <c r="H18" s="137"/>
      <c r="I18" s="198"/>
      <c r="J18" s="198"/>
    </row>
    <row r="19" spans="2:10">
      <c r="D19" s="152" t="s">
        <v>177</v>
      </c>
      <c r="E19" s="213">
        <f>'an II'!AA43</f>
        <v>112</v>
      </c>
      <c r="F19" s="213">
        <f>'an II'!AC43</f>
        <v>142</v>
      </c>
      <c r="G19" s="137">
        <f>'an II'!AF43</f>
        <v>70</v>
      </c>
      <c r="H19" s="137"/>
      <c r="I19" s="198"/>
      <c r="J19" s="198"/>
    </row>
    <row r="20" spans="2:10">
      <c r="H20" s="137"/>
      <c r="I20" s="137"/>
      <c r="J20" s="137"/>
    </row>
    <row r="21" spans="2:10">
      <c r="B21" t="s">
        <v>208</v>
      </c>
      <c r="C21" s="195">
        <f>C6</f>
        <v>704</v>
      </c>
      <c r="D21" s="157" t="s">
        <v>172</v>
      </c>
      <c r="E21" s="198">
        <f>E6</f>
        <v>154</v>
      </c>
      <c r="F21" s="198">
        <f>F6</f>
        <v>438</v>
      </c>
      <c r="G21" s="198">
        <f>G6</f>
        <v>112</v>
      </c>
      <c r="H21" s="137"/>
      <c r="I21" s="198">
        <f>I6</f>
        <v>550</v>
      </c>
      <c r="J21" s="198">
        <f>J6</f>
        <v>154</v>
      </c>
    </row>
    <row r="22" spans="2:10">
      <c r="D22" s="152" t="s">
        <v>176</v>
      </c>
      <c r="E22" s="138">
        <f>'an III'!Z43</f>
        <v>84</v>
      </c>
      <c r="F22" s="214">
        <f>'an III'!AB43</f>
        <v>168</v>
      </c>
      <c r="G22" s="138">
        <f>'an III'!AE43</f>
        <v>56</v>
      </c>
      <c r="H22" s="141"/>
      <c r="I22" s="199"/>
      <c r="J22" s="199"/>
    </row>
    <row r="23" spans="2:10">
      <c r="D23" s="152" t="s">
        <v>177</v>
      </c>
      <c r="E23" s="138">
        <f>'an III'!AA43</f>
        <v>70</v>
      </c>
      <c r="F23" s="138">
        <f>'an III'!AC43</f>
        <v>270</v>
      </c>
      <c r="G23" s="138">
        <f>'an III'!AF43</f>
        <v>56</v>
      </c>
      <c r="H23" s="137"/>
      <c r="I23" s="199"/>
      <c r="J23" s="199"/>
    </row>
    <row r="24" spans="2:10">
      <c r="C24">
        <f>E24+F24+G24</f>
        <v>704</v>
      </c>
      <c r="E24" s="137">
        <f>E22+E23</f>
        <v>154</v>
      </c>
      <c r="F24" s="137">
        <f>F22+F23</f>
        <v>438</v>
      </c>
      <c r="G24" s="137">
        <f>G22+G23</f>
        <v>112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77A7-818A-4BE0-89B6-C8FE98085013}">
  <dimension ref="B1:K51"/>
  <sheetViews>
    <sheetView workbookViewId="0">
      <selection activeCell="D53" sqref="D53"/>
    </sheetView>
  </sheetViews>
  <sheetFormatPr defaultRowHeight="13.2"/>
  <cols>
    <col min="1" max="3" width="7.44140625" customWidth="1"/>
    <col min="4" max="4" width="53" bestFit="1" customWidth="1"/>
    <col min="5" max="5" width="22.5546875" style="137" customWidth="1"/>
    <col min="6" max="6" width="9.109375" style="139" customWidth="1"/>
  </cols>
  <sheetData>
    <row r="1" spans="2:11">
      <c r="B1" s="33" t="s">
        <v>162</v>
      </c>
    </row>
    <row r="2" spans="2:11">
      <c r="B2" s="137">
        <v>1</v>
      </c>
      <c r="D2" s="33" t="s">
        <v>115</v>
      </c>
      <c r="E2" s="141">
        <v>180</v>
      </c>
      <c r="F2" s="140" t="s">
        <v>146</v>
      </c>
    </row>
    <row r="3" spans="2:11">
      <c r="B3" s="137">
        <v>1</v>
      </c>
      <c r="D3" s="33" t="s">
        <v>111</v>
      </c>
      <c r="E3" s="141" t="s">
        <v>110</v>
      </c>
      <c r="F3" s="144"/>
    </row>
    <row r="4" spans="2:11">
      <c r="B4" s="137">
        <v>1</v>
      </c>
      <c r="D4" s="33" t="s">
        <v>112</v>
      </c>
      <c r="E4" s="141" t="s">
        <v>113</v>
      </c>
      <c r="F4" s="140" t="s">
        <v>197</v>
      </c>
    </row>
    <row r="5" spans="2:11">
      <c r="B5" s="137">
        <v>1</v>
      </c>
      <c r="D5" s="33" t="s">
        <v>114</v>
      </c>
      <c r="E5" s="141">
        <v>30</v>
      </c>
      <c r="F5" s="155"/>
    </row>
    <row r="6" spans="2:11">
      <c r="B6" s="137">
        <v>1</v>
      </c>
      <c r="D6" s="33" t="s">
        <v>116</v>
      </c>
      <c r="E6" s="141">
        <v>5</v>
      </c>
      <c r="F6" s="140" t="s">
        <v>117</v>
      </c>
      <c r="G6" s="33" t="s">
        <v>152</v>
      </c>
      <c r="I6" s="145"/>
    </row>
    <row r="7" spans="2:11">
      <c r="B7" s="137">
        <v>1</v>
      </c>
      <c r="D7" s="33" t="s">
        <v>118</v>
      </c>
      <c r="E7" s="141">
        <v>112</v>
      </c>
      <c r="F7" s="140" t="s">
        <v>117</v>
      </c>
      <c r="G7" s="33" t="s">
        <v>145</v>
      </c>
      <c r="K7" s="33" t="s">
        <v>179</v>
      </c>
    </row>
    <row r="8" spans="2:11">
      <c r="B8" s="137">
        <v>1</v>
      </c>
      <c r="D8" s="33" t="s">
        <v>120</v>
      </c>
      <c r="E8" s="141">
        <v>7</v>
      </c>
      <c r="F8" s="140" t="s">
        <v>119</v>
      </c>
    </row>
    <row r="9" spans="2:11">
      <c r="B9" s="137">
        <v>1</v>
      </c>
      <c r="D9" s="33" t="s">
        <v>121</v>
      </c>
      <c r="E9" s="141">
        <v>3</v>
      </c>
      <c r="F9" s="140" t="s">
        <v>117</v>
      </c>
    </row>
    <row r="10" spans="2:11">
      <c r="B10" s="137">
        <v>1</v>
      </c>
      <c r="D10" s="33" t="s">
        <v>122</v>
      </c>
      <c r="E10" s="141" t="s">
        <v>123</v>
      </c>
      <c r="F10" s="140" t="s">
        <v>124</v>
      </c>
    </row>
    <row r="11" spans="2:11">
      <c r="B11" s="137"/>
      <c r="F11" s="140" t="s">
        <v>126</v>
      </c>
    </row>
    <row r="12" spans="2:11">
      <c r="B12" s="137">
        <v>1</v>
      </c>
      <c r="D12" s="33" t="s">
        <v>125</v>
      </c>
      <c r="E12" s="141">
        <v>25</v>
      </c>
    </row>
    <row r="13" spans="2:11">
      <c r="B13" s="137"/>
    </row>
    <row r="14" spans="2:11">
      <c r="B14" s="137"/>
      <c r="D14" s="15" t="s">
        <v>127</v>
      </c>
    </row>
    <row r="15" spans="2:11">
      <c r="B15" s="137"/>
      <c r="D15" s="234" t="s">
        <v>228</v>
      </c>
      <c r="E15" s="235" t="s">
        <v>229</v>
      </c>
    </row>
    <row r="16" spans="2:11">
      <c r="B16" s="137">
        <v>1</v>
      </c>
      <c r="D16" s="33" t="s">
        <v>128</v>
      </c>
      <c r="E16" s="142">
        <v>0.1</v>
      </c>
      <c r="F16" s="140" t="s">
        <v>129</v>
      </c>
      <c r="I16" s="146"/>
    </row>
    <row r="17" spans="2:8">
      <c r="B17" s="137">
        <v>1</v>
      </c>
      <c r="D17" s="33" t="s">
        <v>139</v>
      </c>
      <c r="E17" s="141" t="s">
        <v>130</v>
      </c>
      <c r="F17" s="140" t="s">
        <v>131</v>
      </c>
    </row>
    <row r="18" spans="2:8">
      <c r="B18" s="137">
        <v>1</v>
      </c>
      <c r="D18" s="33" t="s">
        <v>188</v>
      </c>
      <c r="E18" s="141" t="s">
        <v>189</v>
      </c>
      <c r="F18" s="140" t="s">
        <v>190</v>
      </c>
    </row>
    <row r="19" spans="2:8">
      <c r="B19" s="137">
        <v>1</v>
      </c>
      <c r="D19" s="15" t="s">
        <v>132</v>
      </c>
      <c r="E19" s="141" t="s">
        <v>136</v>
      </c>
      <c r="F19" s="140" t="s">
        <v>154</v>
      </c>
    </row>
    <row r="20" spans="2:8">
      <c r="B20" s="137">
        <v>1</v>
      </c>
      <c r="D20" s="15" t="s">
        <v>151</v>
      </c>
      <c r="E20" s="141" t="s">
        <v>135</v>
      </c>
      <c r="F20" s="140" t="s">
        <v>155</v>
      </c>
    </row>
    <row r="21" spans="2:8">
      <c r="B21" s="137">
        <v>1</v>
      </c>
      <c r="D21" s="15" t="s">
        <v>133</v>
      </c>
      <c r="E21" s="141" t="s">
        <v>134</v>
      </c>
      <c r="F21" s="140" t="s">
        <v>137</v>
      </c>
      <c r="H21" s="33" t="s">
        <v>156</v>
      </c>
    </row>
    <row r="22" spans="2:8">
      <c r="B22" s="137"/>
    </row>
    <row r="23" spans="2:8">
      <c r="B23" s="137">
        <v>1</v>
      </c>
      <c r="D23" s="15" t="s">
        <v>140</v>
      </c>
      <c r="E23" s="141" t="s">
        <v>138</v>
      </c>
      <c r="F23" s="140" t="s">
        <v>153</v>
      </c>
    </row>
    <row r="24" spans="2:8">
      <c r="B24" s="137">
        <v>1</v>
      </c>
      <c r="D24" s="15" t="s">
        <v>141</v>
      </c>
      <c r="E24" s="141" t="s">
        <v>142</v>
      </c>
      <c r="F24" s="140" t="s">
        <v>157</v>
      </c>
    </row>
    <row r="25" spans="2:8">
      <c r="B25" s="137">
        <v>1</v>
      </c>
      <c r="D25" s="15" t="s">
        <v>143</v>
      </c>
      <c r="E25" s="138" t="s">
        <v>144</v>
      </c>
    </row>
    <row r="26" spans="2:8">
      <c r="B26" s="137"/>
    </row>
    <row r="27" spans="2:8">
      <c r="B27" s="137"/>
      <c r="D27" s="15" t="s">
        <v>149</v>
      </c>
    </row>
    <row r="28" spans="2:8">
      <c r="B28" s="137">
        <v>1</v>
      </c>
      <c r="D28" s="33" t="s">
        <v>147</v>
      </c>
    </row>
    <row r="29" spans="2:8">
      <c r="B29" s="137">
        <v>1</v>
      </c>
      <c r="D29" s="33" t="s">
        <v>148</v>
      </c>
    </row>
    <row r="30" spans="2:8">
      <c r="B30" s="137">
        <v>1</v>
      </c>
      <c r="D30" s="33" t="s">
        <v>150</v>
      </c>
      <c r="E30" s="140"/>
    </row>
    <row r="31" spans="2:8">
      <c r="B31" s="137">
        <v>1</v>
      </c>
      <c r="D31" s="143" t="s">
        <v>158</v>
      </c>
      <c r="E31" s="140"/>
    </row>
    <row r="32" spans="2:8">
      <c r="B32" s="137">
        <v>1</v>
      </c>
      <c r="D32" s="33" t="s">
        <v>159</v>
      </c>
    </row>
    <row r="33" spans="2:4">
      <c r="B33" s="137">
        <v>1</v>
      </c>
      <c r="D33" s="33" t="s">
        <v>160</v>
      </c>
    </row>
    <row r="34" spans="2:4">
      <c r="B34" s="137">
        <v>1</v>
      </c>
      <c r="D34" s="33" t="s">
        <v>161</v>
      </c>
    </row>
    <row r="37" spans="2:4">
      <c r="B37" s="15"/>
    </row>
    <row r="39" spans="2:4">
      <c r="B39" s="232"/>
      <c r="C39" s="232"/>
      <c r="D39" s="232"/>
    </row>
    <row r="40" spans="2:4">
      <c r="B40" s="232"/>
      <c r="C40" s="232"/>
      <c r="D40" s="232"/>
    </row>
    <row r="41" spans="2:4">
      <c r="B41" s="232"/>
      <c r="C41" s="232"/>
      <c r="D41" s="232"/>
    </row>
    <row r="42" spans="2:4">
      <c r="B42" s="232"/>
      <c r="C42" s="232"/>
      <c r="D42" s="232"/>
    </row>
    <row r="46" spans="2:4">
      <c r="B46" s="145"/>
    </row>
    <row r="50" spans="2:2">
      <c r="B50" s="33"/>
    </row>
    <row r="51" spans="2:2">
      <c r="B51" s="33"/>
    </row>
  </sheetData>
  <conditionalFormatting sqref="B2:B34">
    <cfRule type="iconSet" priority="3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9</vt:i4>
      </vt:variant>
      <vt:variant>
        <vt:lpstr>Zone denumite</vt:lpstr>
      </vt:variant>
      <vt:variant>
        <vt:i4>6</vt:i4>
      </vt:variant>
    </vt:vector>
  </HeadingPairs>
  <TitlesOfParts>
    <vt:vector size="15" baseType="lpstr">
      <vt:lpstr>pagina 1</vt:lpstr>
      <vt:lpstr>an I</vt:lpstr>
      <vt:lpstr>an II</vt:lpstr>
      <vt:lpstr>an III</vt:lpstr>
      <vt:lpstr>Bilant</vt:lpstr>
      <vt:lpstr>COMPETENTE</vt:lpstr>
      <vt:lpstr>Grilă Competențe</vt:lpstr>
      <vt:lpstr>calcul</vt:lpstr>
      <vt:lpstr>conditii ARACIS</vt:lpstr>
      <vt:lpstr>'an I'!Zona_de_imprimat</vt:lpstr>
      <vt:lpstr>'an II'!Zona_de_imprimat</vt:lpstr>
      <vt:lpstr>'an III'!Zona_de_imprimat</vt:lpstr>
      <vt:lpstr>Bilant!Zona_de_imprimat</vt:lpstr>
      <vt:lpstr>COMPETENTE!Zona_de_imprimat</vt:lpstr>
      <vt:lpstr>'pagina 1'!Zona_de_imprimat</vt:lpstr>
    </vt:vector>
  </TitlesOfParts>
  <Company>Universitatea Suceava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P01 Anexa 1.</dc:title>
  <dc:creator>DMC</dc:creator>
  <cp:lastModifiedBy>Mihai Leonard Duduman</cp:lastModifiedBy>
  <cp:lastPrinted>2024-09-12T06:12:01Z</cp:lastPrinted>
  <dcterms:created xsi:type="dcterms:W3CDTF">1998-09-29T12:25:23Z</dcterms:created>
  <dcterms:modified xsi:type="dcterms:W3CDTF">2024-09-12T09:05:07Z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D2819F8">
    <vt:lpwstr/>
  </property>
  <property fmtid="{D5CDD505-2E9C-101B-9397-08002B2CF9AE}" pid="19" name="IVID2A3708F4">
    <vt:lpwstr/>
  </property>
  <property fmtid="{D5CDD505-2E9C-101B-9397-08002B2CF9AE}" pid="20" name="IVIDD631307">
    <vt:lpwstr/>
  </property>
  <property fmtid="{D5CDD505-2E9C-101B-9397-08002B2CF9AE}" pid="21" name="IVID10231BE6">
    <vt:lpwstr/>
  </property>
  <property fmtid="{D5CDD505-2E9C-101B-9397-08002B2CF9AE}" pid="22" name="IVID1C180FE9">
    <vt:lpwstr/>
  </property>
  <property fmtid="{D5CDD505-2E9C-101B-9397-08002B2CF9AE}" pid="23" name="IVID10E61F36">
    <vt:lpwstr/>
  </property>
</Properties>
</file>