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2190" windowHeight="11760" activeTab="5"/>
  </bookViews>
  <sheets>
    <sheet name="pagina 0" sheetId="11" r:id="rId1"/>
    <sheet name="an I" sheetId="2" r:id="rId2"/>
    <sheet name="an II" sheetId="3" r:id="rId3"/>
    <sheet name="an III" sheetId="4" r:id="rId4"/>
    <sheet name="bilant" sheetId="10" r:id="rId5"/>
    <sheet name="competente" sheetId="8" r:id="rId6"/>
    <sheet name="calcule" sheetId="12" r:id="rId7"/>
  </sheets>
  <definedNames>
    <definedName name="_xlnm.Print_Area" localSheetId="5">competente!$A$1:$N$47</definedName>
  </definedNames>
  <calcPr calcId="124519"/>
</workbook>
</file>

<file path=xl/calcChain.xml><?xml version="1.0" encoding="utf-8"?>
<calcChain xmlns="http://schemas.openxmlformats.org/spreadsheetml/2006/main">
  <c r="H27" i="3"/>
  <c r="F46" i="10" l="1"/>
  <c r="F47"/>
  <c r="J34" i="2"/>
  <c r="C48" i="10"/>
  <c r="C3" i="12"/>
  <c r="C4"/>
  <c r="C5"/>
  <c r="D3"/>
  <c r="D4"/>
  <c r="D5"/>
  <c r="C10"/>
  <c r="C11"/>
  <c r="C12"/>
  <c r="D10"/>
  <c r="D11"/>
  <c r="D12"/>
  <c r="C17"/>
  <c r="C18"/>
  <c r="C19"/>
  <c r="D17"/>
  <c r="D18"/>
  <c r="D19"/>
  <c r="E3"/>
  <c r="E4"/>
  <c r="E5"/>
  <c r="F3"/>
  <c r="F4"/>
  <c r="F5"/>
  <c r="E10"/>
  <c r="E11"/>
  <c r="E12"/>
  <c r="F10"/>
  <c r="F11"/>
  <c r="F12"/>
  <c r="E17"/>
  <c r="E18"/>
  <c r="E19"/>
  <c r="F17"/>
  <c r="F18"/>
  <c r="F19"/>
  <c r="E49" i="3"/>
  <c r="K50"/>
  <c r="K49" i="4"/>
  <c r="D34" i="2"/>
  <c r="F34"/>
  <c r="K34"/>
  <c r="M34"/>
  <c r="D27" i="3"/>
  <c r="K27"/>
  <c r="N27"/>
  <c r="D26" i="4"/>
  <c r="E26"/>
  <c r="F26"/>
  <c r="K26"/>
  <c r="L26"/>
  <c r="G6" i="12"/>
  <c r="G7" s="1"/>
  <c r="G20"/>
  <c r="G21"/>
  <c r="C18" i="10"/>
  <c r="J26" i="4"/>
  <c r="J51" s="1"/>
  <c r="Q34" i="2"/>
  <c r="E48" i="10"/>
  <c r="D48"/>
  <c r="Q26" i="4"/>
  <c r="Q51" s="1"/>
  <c r="J27" i="3"/>
  <c r="Q27"/>
  <c r="Q52" s="1"/>
  <c r="F48" i="10" l="1"/>
  <c r="D35" i="2"/>
  <c r="D49" i="4"/>
  <c r="K27"/>
  <c r="C20" i="12"/>
  <c r="D28" i="3"/>
  <c r="K28"/>
  <c r="K35" i="2"/>
  <c r="D20" i="12"/>
  <c r="D27" i="4"/>
  <c r="D50" i="3"/>
  <c r="D13" i="12"/>
  <c r="C13"/>
  <c r="I27"/>
  <c r="H12"/>
  <c r="E13"/>
  <c r="H10"/>
  <c r="F13"/>
  <c r="H11"/>
  <c r="H29"/>
  <c r="H27"/>
  <c r="F6"/>
  <c r="C6"/>
  <c r="H5"/>
  <c r="D6"/>
  <c r="I29"/>
  <c r="H17"/>
  <c r="H28"/>
  <c r="H19"/>
  <c r="I28"/>
  <c r="F20"/>
  <c r="E20"/>
  <c r="C21"/>
  <c r="H3"/>
  <c r="H18"/>
  <c r="E6"/>
  <c r="H4"/>
  <c r="C34" l="1"/>
  <c r="C29" i="10" s="1"/>
  <c r="C35" i="12"/>
  <c r="E21"/>
  <c r="C14"/>
  <c r="H13"/>
  <c r="E14"/>
  <c r="C7"/>
  <c r="E7"/>
  <c r="C29"/>
  <c r="H20"/>
  <c r="H6"/>
  <c r="C27"/>
  <c r="C28"/>
  <c r="C30" i="10" l="1"/>
  <c r="D29" s="1"/>
  <c r="C36" i="12"/>
  <c r="D35" s="1"/>
  <c r="H7"/>
  <c r="C24"/>
  <c r="F24" s="1"/>
  <c r="B24"/>
  <c r="C30"/>
  <c r="D28" s="1"/>
  <c r="D30" i="10" l="1"/>
  <c r="D36" i="12"/>
  <c r="D27" i="10"/>
  <c r="C32"/>
  <c r="D34" i="12"/>
  <c r="H24"/>
  <c r="I24" s="1"/>
  <c r="D24"/>
  <c r="G24"/>
  <c r="D27"/>
  <c r="C31"/>
  <c r="D30"/>
  <c r="D31"/>
  <c r="D29"/>
</calcChain>
</file>

<file path=xl/sharedStrings.xml><?xml version="1.0" encoding="utf-8"?>
<sst xmlns="http://schemas.openxmlformats.org/spreadsheetml/2006/main" count="657" uniqueCount="340">
  <si>
    <t>Facultatea de Litere şi Ştiinţe ale Comunicării</t>
  </si>
  <si>
    <t>Domeniul: Limbă şi Literatură</t>
  </si>
  <si>
    <t>Durata studiilor: 3 ani</t>
  </si>
  <si>
    <t>I</t>
  </si>
  <si>
    <t>II</t>
  </si>
  <si>
    <t>III</t>
  </si>
  <si>
    <t>Medie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</si>
  <si>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</si>
  <si>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</si>
  <si>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</si>
  <si>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</si>
  <si>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</si>
  <si>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</si>
  <si>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</si>
  <si>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</si>
  <si>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</si>
  <si>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Forma verificare</t>
  </si>
  <si>
    <t>Nr. credite</t>
  </si>
  <si>
    <t>DISCIPLINE FUNDAMENTALE</t>
  </si>
  <si>
    <t>Teoria literaturii</t>
  </si>
  <si>
    <t>E</t>
  </si>
  <si>
    <t>DISCIPLINE DE SPECIALITATE</t>
  </si>
  <si>
    <t>DISCIPLINE COMPLEMENTARE</t>
  </si>
  <si>
    <t>Discipline facultative</t>
  </si>
  <si>
    <t>Informatică</t>
  </si>
  <si>
    <t>ANUL II</t>
  </si>
  <si>
    <t>TOTAL OBLIGATORII ŞI OPŢIONALE</t>
  </si>
  <si>
    <t>ANUL III</t>
  </si>
  <si>
    <t>Istoria filosofiei</t>
  </si>
  <si>
    <t>Estetică</t>
  </si>
  <si>
    <t>%</t>
  </si>
  <si>
    <t>Total</t>
  </si>
  <si>
    <t>DF0301</t>
  </si>
  <si>
    <t>Metode de scriere academică</t>
  </si>
  <si>
    <t>DF0101</t>
  </si>
  <si>
    <t>DS0104</t>
  </si>
  <si>
    <t>DS0105</t>
  </si>
  <si>
    <t>DS0106</t>
  </si>
  <si>
    <t>DS0212</t>
  </si>
  <si>
    <t>DS0213</t>
  </si>
  <si>
    <t>DS0214</t>
  </si>
  <si>
    <t>DS0215</t>
  </si>
  <si>
    <t>DS0303</t>
  </si>
  <si>
    <t>DS0304</t>
  </si>
  <si>
    <t>DS0305</t>
  </si>
  <si>
    <t>DS0409</t>
  </si>
  <si>
    <t>DS0410</t>
  </si>
  <si>
    <t>DS0411</t>
  </si>
  <si>
    <t>DS0408</t>
  </si>
  <si>
    <t>DS0501</t>
  </si>
  <si>
    <t>DS0502</t>
  </si>
  <si>
    <t>DS0503</t>
  </si>
  <si>
    <t>DS0504</t>
  </si>
  <si>
    <t>DS0606</t>
  </si>
  <si>
    <t>DS0607</t>
  </si>
  <si>
    <t>DS0608</t>
  </si>
  <si>
    <t>DS0107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</si>
  <si>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</si>
  <si>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</si>
  <si>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</si>
  <si>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</si>
  <si>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</si>
  <si>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</si>
  <si>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</si>
  <si>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d) Prezentarea sintetică şi analitică, estetică şi culturală a fenomenului literar şi a culturii populare;</t>
  </si>
  <si>
    <t xml:space="preserve">Limba străină </t>
  </si>
  <si>
    <t>Total ore facultative pe săptămână</t>
  </si>
  <si>
    <t>Total ore obligatorii pe săptămână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</si>
  <si>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</si>
  <si>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I*</t>
  </si>
  <si>
    <t>DPPD NIV1 DF 0101</t>
  </si>
  <si>
    <t>DPPD NIV1 DF 0202</t>
  </si>
  <si>
    <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</si>
  <si>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Pedagogie I</t>
  </si>
  <si>
    <t>DPPD NIV1 DS 0506</t>
  </si>
  <si>
    <t>DPPD NIV1 DS 0507</t>
  </si>
  <si>
    <t>DPPD NIV1 DS 0608</t>
  </si>
  <si>
    <t>Managementul clasei de elevi</t>
  </si>
  <si>
    <t>Practică pedagogică în învăţ. preuniv. oblig. (2)</t>
  </si>
  <si>
    <t>Practică pedagogică în învăţ. preuniv. oblig. (1)</t>
  </si>
  <si>
    <t>DPPD NIV1 DF 0303</t>
  </si>
  <si>
    <t>Pedagogie II</t>
  </si>
  <si>
    <t>Nr.</t>
  </si>
  <si>
    <t>Forma de</t>
  </si>
  <si>
    <t>Nr. forme de verificare</t>
  </si>
  <si>
    <t>crt.</t>
  </si>
  <si>
    <t>verificare</t>
  </si>
  <si>
    <t>An I</t>
  </si>
  <si>
    <t>An II</t>
  </si>
  <si>
    <t>An III</t>
  </si>
  <si>
    <t>Examen</t>
  </si>
  <si>
    <t>Colocviu</t>
  </si>
  <si>
    <t>TOTAL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</si>
  <si>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</si>
  <si>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</si>
  <si>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</si>
  <si>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</si>
  <si>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</si>
  <si>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</si>
  <si>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 xml:space="preserve">Practică </t>
  </si>
  <si>
    <t xml:space="preserve">DISCIPLINE OPŢIONALE </t>
  </si>
  <si>
    <t>TOTAL Obligatorii şi opţionale</t>
  </si>
  <si>
    <t>TOTAL Ore program de studiu</t>
  </si>
  <si>
    <t>Nr. de ore</t>
  </si>
  <si>
    <t>Curs</t>
  </si>
  <si>
    <t>Aplicaţii</t>
  </si>
  <si>
    <t>NUMĂR ORE CURS / ORE APLICAŢII</t>
  </si>
  <si>
    <t>60-80</t>
  </si>
  <si>
    <t>20-40</t>
  </si>
  <si>
    <t>DS0103</t>
  </si>
  <si>
    <t>DS0211</t>
  </si>
  <si>
    <t>2C/2S/4L + 2C/2S/4L</t>
  </si>
  <si>
    <t>Forma de învăţământ: cu frecvenţă</t>
  </si>
  <si>
    <t>Sem. 3</t>
  </si>
  <si>
    <t>Sem. 4</t>
  </si>
  <si>
    <t>Sem. 5</t>
  </si>
  <si>
    <t>Sem. 6</t>
  </si>
  <si>
    <t xml:space="preserve">C </t>
  </si>
  <si>
    <t>4C</t>
  </si>
  <si>
    <t>5E+3C</t>
  </si>
  <si>
    <t>1E+2C</t>
  </si>
  <si>
    <t>4E+5C</t>
  </si>
  <si>
    <t>2E+2C</t>
  </si>
  <si>
    <t>PLAN DE ÎNVĂŢĂMÂNT</t>
  </si>
  <si>
    <t xml:space="preserve">PLAN  DE ÎNVĂŢĂMÂNT </t>
  </si>
  <si>
    <t xml:space="preserve">BILANŢ </t>
  </si>
  <si>
    <t>Structura anului universitar</t>
  </si>
  <si>
    <t>Nr. săptămâni</t>
  </si>
  <si>
    <t xml:space="preserve"> Nr.ore fizice 
pe săptămână*</t>
  </si>
  <si>
    <t>Anul de studii</t>
  </si>
  <si>
    <t>Sem.2/4/6</t>
  </si>
  <si>
    <t>5C/1S/1L/3P + 3C/1S/3P</t>
  </si>
  <si>
    <t xml:space="preserve">DPPD NIV1 </t>
  </si>
  <si>
    <t>DPPD NIV1 DF 0604</t>
  </si>
  <si>
    <t>DPPD NIV1 DS 0405</t>
  </si>
  <si>
    <t>Etnologie şi folclor</t>
  </si>
  <si>
    <t>Lingvistică generală</t>
  </si>
  <si>
    <t>Introducere în metodologia de cercetare ştiinţifică filologică</t>
  </si>
  <si>
    <t xml:space="preserve">Istoria limbii române </t>
  </si>
  <si>
    <t>Total ore opţionale pe săptămână</t>
  </si>
  <si>
    <t>Anul I</t>
  </si>
  <si>
    <t>Curs I</t>
  </si>
  <si>
    <t>Curs II</t>
  </si>
  <si>
    <t>Apl. I</t>
  </si>
  <si>
    <t>Apl.II</t>
  </si>
  <si>
    <t>Practica</t>
  </si>
  <si>
    <t>Fundamentale</t>
  </si>
  <si>
    <t>Specialitate</t>
  </si>
  <si>
    <t>Complementare</t>
  </si>
  <si>
    <t>Anul II</t>
  </si>
  <si>
    <t>Anul III</t>
  </si>
  <si>
    <t>Aplicatii (fara practica)</t>
  </si>
  <si>
    <t>Raport Curs/Aplicatii</t>
  </si>
  <si>
    <t>Aplicatii (cu practica)</t>
  </si>
  <si>
    <t>Aplicatii (cu practica S6)</t>
  </si>
  <si>
    <t>STD</t>
  </si>
  <si>
    <t>A</t>
  </si>
  <si>
    <t>10–20%</t>
  </si>
  <si>
    <t>60–80%</t>
  </si>
  <si>
    <t>5–10%</t>
  </si>
  <si>
    <t>/Sapt</t>
  </si>
  <si>
    <t>Opţionale</t>
  </si>
  <si>
    <t>20–40%</t>
  </si>
  <si>
    <t>Obligatorii</t>
  </si>
  <si>
    <t>10-20%</t>
  </si>
  <si>
    <t>60-80%</t>
  </si>
  <si>
    <t>5-10%</t>
  </si>
  <si>
    <r>
      <t xml:space="preserve">                                                       </t>
    </r>
    <r>
      <rPr>
        <b/>
        <sz val="10"/>
        <rFont val="Arial"/>
        <family val="2"/>
      </rPr>
      <t>TOTAL</t>
    </r>
  </si>
  <si>
    <t>Fără practică</t>
  </si>
  <si>
    <t>Cu practică</t>
  </si>
  <si>
    <t>DS0210</t>
  </si>
  <si>
    <t>DC0117</t>
  </si>
  <si>
    <t>DC0219</t>
  </si>
  <si>
    <r>
      <t xml:space="preserve">** Creditele se acordă peste cele obligatorii şi nu se pot transfera pentru a atinge numărul de credite obligatorii.
Inscrierea la examenul de licenţă este condiţionată de obţinerea tuturor creditelor aferente disciplinei </t>
    </r>
    <r>
      <rPr>
        <i/>
        <sz val="8"/>
        <rFont val="Arial"/>
        <family val="2"/>
      </rPr>
      <t>Educaţie fizică</t>
    </r>
    <r>
      <rPr>
        <sz val="8"/>
        <rFont val="Arial"/>
        <family val="2"/>
      </rPr>
      <t>.</t>
    </r>
  </si>
  <si>
    <t>DS0102</t>
  </si>
  <si>
    <t>12C/8S/4L + 11C/9S/4L</t>
  </si>
  <si>
    <t>1**</t>
  </si>
  <si>
    <t>8C/4S/2L + 8C/4S</t>
  </si>
  <si>
    <t>DC0505</t>
  </si>
  <si>
    <t>DS0609</t>
  </si>
  <si>
    <t>DF0610</t>
  </si>
  <si>
    <t>săptămânile 13 şi 14 din semestrul 6.</t>
  </si>
  <si>
    <t>4E+1C</t>
  </si>
  <si>
    <t>Educaţie fizică</t>
  </si>
  <si>
    <t>DC0108</t>
  </si>
  <si>
    <t>DC0216</t>
  </si>
  <si>
    <t>DF0209</t>
  </si>
  <si>
    <t>DC0118</t>
  </si>
  <si>
    <t>DC0220</t>
  </si>
  <si>
    <t>9C/7S + 8C/4S/4P</t>
  </si>
  <si>
    <t>Tipuri de lectură (R)</t>
  </si>
  <si>
    <t>Curente culturale și literare (R)</t>
  </si>
  <si>
    <t>Frazeologia limbii române (R)</t>
  </si>
  <si>
    <t>Variante teritoriale ale limbii (R)</t>
  </si>
  <si>
    <t>Normă şi abatere în limba română actuală (R)</t>
  </si>
  <si>
    <t>Analiza textului literar (R)</t>
  </si>
  <si>
    <t>Critica literară interbelică (R)</t>
  </si>
  <si>
    <t>DF0313</t>
  </si>
  <si>
    <t>DS0421</t>
  </si>
  <si>
    <t>DS0422</t>
  </si>
  <si>
    <t>3C/5S + 2C/6S</t>
  </si>
  <si>
    <t>DC0329</t>
  </si>
  <si>
    <t>Educaţie antreprenorială</t>
  </si>
  <si>
    <t>Literatură, cultură, societate (R)</t>
  </si>
  <si>
    <t>Istoria limbii române literare (R)</t>
  </si>
  <si>
    <t>Poetică (R)</t>
  </si>
  <si>
    <t>Mitologie română (R)</t>
  </si>
  <si>
    <t>Literatură actuală (R)</t>
  </si>
  <si>
    <t>Cultură populară tradiţională (R)</t>
  </si>
  <si>
    <t xml:space="preserve">Retorică (R) </t>
  </si>
  <si>
    <t>DS0511</t>
  </si>
  <si>
    <t>DS0512</t>
  </si>
  <si>
    <t>DS0515</t>
  </si>
  <si>
    <t>DS0516</t>
  </si>
  <si>
    <t>DC0517</t>
  </si>
  <si>
    <t>DC0518</t>
  </si>
  <si>
    <t>DS0621</t>
  </si>
  <si>
    <t>DS0622</t>
  </si>
  <si>
    <t>DS0623</t>
  </si>
  <si>
    <t>DS0624</t>
  </si>
  <si>
    <t>DC0527</t>
  </si>
  <si>
    <t>DC0528</t>
  </si>
  <si>
    <t>DC0629</t>
  </si>
  <si>
    <t>Practica de specialitate</t>
  </si>
  <si>
    <t>DS0315</t>
  </si>
  <si>
    <t>DF0317</t>
  </si>
  <si>
    <t>DC0513</t>
  </si>
  <si>
    <t>DC0514</t>
  </si>
  <si>
    <t>DS0619</t>
  </si>
  <si>
    <t>DS0620</t>
  </si>
  <si>
    <t>Practică de cercetare în vederea elaborării lucrării de licenţă (48 ore)</t>
  </si>
  <si>
    <t>12+2</t>
  </si>
  <si>
    <t xml:space="preserve">Practica de cercetare în vederea elaborării lucrării de licenţă (48 ore) se desfăşoară în </t>
  </si>
  <si>
    <t>DISCIPLINE FACULTATIVE (fără DPPD)</t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</si>
  <si>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</si>
  <si>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rgb="FF000000"/>
        <rFont val="Arial"/>
        <family val="2"/>
        <charset val="1"/>
      </rPr>
      <t>Educaţie fizică.</t>
    </r>
  </si>
  <si>
    <t>de credite din disciplinele obligatorii conform planului de învățământ</t>
  </si>
  <si>
    <t>NOTĂ:  I* - ore de studiu individual şi evaluări pe semestru</t>
  </si>
  <si>
    <t xml:space="preserve"> Nr.ore practică</t>
  </si>
  <si>
    <t>Sem.1/3/5</t>
  </si>
  <si>
    <t>DS0302</t>
  </si>
  <si>
    <t>DC0306</t>
  </si>
  <si>
    <t>DS0407</t>
  </si>
  <si>
    <t>DF0312</t>
  </si>
  <si>
    <t>DS0314</t>
  </si>
  <si>
    <t>DF0316</t>
  </si>
  <si>
    <t>DS0420</t>
  </si>
  <si>
    <t>Literatură comparată</t>
  </si>
  <si>
    <t>Limba străină</t>
  </si>
  <si>
    <t xml:space="preserve">Limba latină </t>
  </si>
  <si>
    <t>1E+3C</t>
  </si>
  <si>
    <t>Valabil începând cu anul universitar 2021-2022</t>
  </si>
  <si>
    <t>Valabil începând cu anul universitar: 2021-2022</t>
  </si>
  <si>
    <t>5E+1C</t>
  </si>
  <si>
    <t>DS0423</t>
  </si>
  <si>
    <t>Practica limbii (R)</t>
  </si>
  <si>
    <t>Universitatea „Ştefan cel Mare” din Suceava</t>
  </si>
  <si>
    <t>Universitatea  „Ştefan cel Mare” din Suceava</t>
  </si>
  <si>
    <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</si>
  <si>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Instruire asistată pe calculator</t>
  </si>
  <si>
    <t>Evaluarea finală - Portofoliu didactic</t>
  </si>
  <si>
    <t>DS0318</t>
  </si>
  <si>
    <t>DS0319</t>
  </si>
  <si>
    <t>DS0426</t>
  </si>
  <si>
    <t>DS0427</t>
  </si>
  <si>
    <t>DS0424</t>
  </si>
  <si>
    <t>DS0425</t>
  </si>
  <si>
    <t>DC0328</t>
  </si>
  <si>
    <t>DD0330</t>
  </si>
  <si>
    <t>DC0431</t>
  </si>
  <si>
    <t>DD0432</t>
  </si>
  <si>
    <t>5E+5C</t>
  </si>
  <si>
    <t>credite la examenul de licență</t>
  </si>
  <si>
    <t xml:space="preserve">                 Rector,                                   Decan,                                              Director departament,               Responsabil program de studii,</t>
  </si>
  <si>
    <t>Dramaturgia românească a secolului XX (R)</t>
  </si>
  <si>
    <t>Limba română contemporană: Fonetică, lexicologie și semantică</t>
  </si>
  <si>
    <t>Limba română contemporană: Morfologie (I)</t>
  </si>
  <si>
    <t>Limba română contemporană: Morfologia (II)</t>
  </si>
  <si>
    <t>Limba română contemporană: Sintaxa (I)</t>
  </si>
  <si>
    <t>Literatura română: Proza interbelică</t>
  </si>
  <si>
    <t>Limba română contemporană: Sintaxa (II)</t>
  </si>
  <si>
    <t>Literatura română: Poezia interbelică</t>
  </si>
  <si>
    <t>Limba română contemporană: Stilistică</t>
  </si>
  <si>
    <t>Literatura română: Perioada postbelică</t>
  </si>
  <si>
    <r>
      <t xml:space="preserve">Programul de studiu: </t>
    </r>
    <r>
      <rPr>
        <b/>
        <i/>
        <sz val="10"/>
        <rFont val="Arial"/>
        <family val="2"/>
        <charset val="238"/>
      </rPr>
      <t>Limba şi literatura română - O limbă şi literatură modernă (franceză, germană, spaniolă, italiană)</t>
    </r>
  </si>
  <si>
    <r>
      <t xml:space="preserve">Programul de studiu: </t>
    </r>
    <r>
      <rPr>
        <i/>
        <sz val="10"/>
        <rFont val="Arial"/>
        <family val="2"/>
        <charset val="238"/>
      </rPr>
      <t>Limba şi literatura română - O limbă şi literatură modernă (franceză, germană, spaniolă, italiană)</t>
    </r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</si>
  <si>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română - Limba şi literatura italiană</t>
    </r>
  </si>
  <si>
    <r>
      <t xml:space="preserve">Specializarea: </t>
    </r>
    <r>
      <rPr>
        <i/>
        <sz val="10"/>
        <rFont val="Arial"/>
        <family val="2"/>
        <charset val="238"/>
      </rPr>
      <t>Limba şi literatura română - Limba şi literatura italiană</t>
    </r>
  </si>
  <si>
    <t xml:space="preserve">Limba italiană contemporană: Fonetică şi morfologie (I)   </t>
  </si>
  <si>
    <t xml:space="preserve">Limba italiană contemporană: Morfologie (II)  </t>
  </si>
  <si>
    <t xml:space="preserve">Limba italiană contemporană: Sintaxă (I)     </t>
  </si>
  <si>
    <t xml:space="preserve">Limba italiană contemporană: Sintaxă (II)      </t>
  </si>
  <si>
    <t>Comunicare scrisă (I)</t>
  </si>
  <si>
    <t>Comunicare orală (I)</t>
  </si>
  <si>
    <t>Traduceri (I)</t>
  </si>
  <si>
    <t>Tehnici de exprimare scrisă (I)</t>
  </si>
  <si>
    <t xml:space="preserve">Limba italiană contemporană: Lexicologie      </t>
  </si>
  <si>
    <t xml:space="preserve">Istoria limbii italiene      </t>
  </si>
  <si>
    <t>Cinema italian (I)</t>
  </si>
  <si>
    <t>Aspecte de cultură tradiţională (I)</t>
  </si>
  <si>
    <t>Scriitori din secolul XX (I)</t>
  </si>
  <si>
    <t>Literatură și film (I)</t>
  </si>
  <si>
    <t>DS0625</t>
  </si>
  <si>
    <t>DS0626</t>
  </si>
  <si>
    <t>Tehnici de exprimare orală I (I)</t>
  </si>
  <si>
    <t>Tehnici de exprimare orală II (I)</t>
  </si>
  <si>
    <t>Redactare și traduceri specializate I (I)</t>
  </si>
  <si>
    <t>Redactare și traduceri specializate II (I)</t>
  </si>
  <si>
    <t>4C/6S + 4C/8S</t>
  </si>
  <si>
    <t xml:space="preserve">  Rector,                                                    Decan,                              Director departament,      Responsabil program de studii,</t>
  </si>
  <si>
    <t>Cod disciplina
USVFLSCRI</t>
  </si>
  <si>
    <t>Cod disciplina USVFLSCRI</t>
  </si>
  <si>
    <t>Cultură și civilizație italiană I (I)</t>
  </si>
  <si>
    <t>Limbaje specializate I (I)</t>
  </si>
  <si>
    <t>Cultură și civilizație italiană II (I)</t>
  </si>
  <si>
    <t>Limbaje specializate II (I)</t>
  </si>
  <si>
    <t>Practica limbii italiene (I)</t>
  </si>
  <si>
    <t>Practica limbii italiene (II)</t>
  </si>
  <si>
    <t xml:space="preserve">                 Rector,                                   Decan,                                              Director departament,            Responsabil program de studii,</t>
  </si>
  <si>
    <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</rPr>
      <t>ă</t>
    </r>
  </si>
  <si>
    <t xml:space="preserve">     Rector,                                         Decan,                                 Director departament,           Responsabil program de studii,</t>
  </si>
  <si>
    <t>Prof. univ. dr. ing. Valentin POPA                  Conf. univ. dr. Luminiţa-Elena TURCU                 Conf. univ. dr. Claudia COSTIN                      Lector univ. dr. Ciprian POPA</t>
  </si>
  <si>
    <t>Prof. univ. dr. ing. Valentin POPA                  Conf. univ. dr. Luminiţa-Elena TURCU                 Conf. univ. dr. Claudia COSTIN                  Lector univ. dr. Ciprian POPA</t>
  </si>
  <si>
    <t>Prof. univ. dr. ing. Valentin POPA                  Conf. univ. dr. Luminiţa-Elena TURCU                 Conf. univ. dr. Claudia COSTIN                 Lector univ. dr. Ciprian POPA</t>
  </si>
  <si>
    <t>Prof. univ. dr. ing. Valentin POPA         Conf. univ. dr. Luminiţa-Elena TURCU      Conf. univ. dr. Claudia COSTIN                Lector univ. dr. Ciprian POPA</t>
  </si>
  <si>
    <t>Prof. univ. dr. ing. Valentin POPA     Conf. univ. dr. Luminiţa-Elena TURCU     Conf. univ. dr. Claudia COSTIN                      Lector univ. dr. Ciprian POPA</t>
  </si>
  <si>
    <t>2C/2S/6L + 2C/2S/4L</t>
  </si>
  <si>
    <t xml:space="preserve">Literatura română: Epoca veche şi paşoptistă                              </t>
  </si>
  <si>
    <t>Literatura italiană: Verism, Decadentism şi Novecento (I)</t>
  </si>
  <si>
    <t xml:space="preserve">Literatura română: Epoca marilor clasici (I)                              </t>
  </si>
  <si>
    <t>Literatura italiană: Novecento (II)</t>
  </si>
  <si>
    <t>Literatura română: Epoca marilor clasici (II)</t>
  </si>
  <si>
    <t>Literatura italiană: Renaşterea şi Barocul</t>
  </si>
  <si>
    <t>Literatura italiană: Romantismul, Arcadia şi Iluminismul</t>
  </si>
  <si>
    <t>Literatura italiană: Petrarca, Boccaccio şi Umanismul</t>
  </si>
  <si>
    <t>Literatura italiană: Dante Alighieri</t>
  </si>
  <si>
    <t>Discipline opționale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</si>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</sst>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00"/>
    <numFmt numFmtId="166" formatCode="#,##0;[Red]#,##0"/>
  </numFmts>
  <fonts count="34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i/>
      <sz val="8"/>
      <name val="Arial"/>
      <family val="2"/>
    </font>
    <font>
      <i/>
      <sz val="10"/>
      <color rgb="FF000000"/>
      <name val="Arial"/>
      <family val="2"/>
      <charset val="1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 style="medium">
        <color indexed="41"/>
      </top>
      <bottom/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/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medium">
        <color indexed="41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/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</borders>
  <cellStyleXfs count="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164" fontId="1" fillId="0" borderId="0" applyFill="0" applyBorder="0" applyAlignment="0" applyProtection="0"/>
    <xf numFmtId="0" fontId="12" fillId="0" borderId="0"/>
    <xf numFmtId="0" fontId="14" fillId="0" borderId="0"/>
    <xf numFmtId="0" fontId="1" fillId="0" borderId="0"/>
    <xf numFmtId="0" fontId="25" fillId="0" borderId="0"/>
    <xf numFmtId="0" fontId="4" fillId="0" borderId="2" applyNumberFormat="0" applyFill="0" applyAlignment="0" applyProtection="0"/>
  </cellStyleXfs>
  <cellXfs count="536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0" fontId="8" fillId="0" borderId="0" xfId="0" applyFont="1"/>
    <xf numFmtId="0" fontId="8" fillId="0" borderId="0" xfId="0" applyFont="1" applyBorder="1"/>
    <xf numFmtId="0" fontId="12" fillId="0" borderId="0" xfId="0" applyFont="1"/>
    <xf numFmtId="0" fontId="9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left" shrinkToFit="1"/>
    </xf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Continuous"/>
    </xf>
    <xf numFmtId="0" fontId="16" fillId="0" borderId="0" xfId="0" applyFont="1"/>
    <xf numFmtId="0" fontId="0" fillId="0" borderId="0" xfId="0" applyFont="1" applyAlignment="1">
      <alignment wrapText="1"/>
    </xf>
    <xf numFmtId="1" fontId="12" fillId="0" borderId="0" xfId="0" applyNumberFormat="1" applyFont="1"/>
    <xf numFmtId="0" fontId="13" fillId="0" borderId="6" xfId="0" applyFont="1" applyFill="1" applyBorder="1" applyAlignment="1">
      <alignment horizontal="center" shrinkToFit="1"/>
    </xf>
    <xf numFmtId="0" fontId="0" fillId="0" borderId="0" xfId="0" applyFont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0" xfId="0" applyFont="1" applyFill="1"/>
    <xf numFmtId="0" fontId="6" fillId="0" borderId="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30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11" fillId="0" borderId="0" xfId="0" applyFont="1" applyAlignment="1"/>
    <xf numFmtId="0" fontId="11" fillId="0" borderId="0" xfId="0" applyFont="1" applyFill="1" applyAlignment="1">
      <alignment horizontal="center"/>
    </xf>
    <xf numFmtId="0" fontId="8" fillId="0" borderId="0" xfId="0" applyFont="1" applyFill="1"/>
    <xf numFmtId="0" fontId="11" fillId="0" borderId="0" xfId="0" applyFont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" xfId="27" applyFont="1" applyBorder="1" applyAlignment="1">
      <alignment horizontal="center" vertical="center" wrapText="1"/>
    </xf>
    <xf numFmtId="0" fontId="6" fillId="0" borderId="4" xfId="27" applyFont="1" applyBorder="1" applyAlignment="1">
      <alignment horizontal="center" vertical="center" wrapText="1"/>
    </xf>
    <xf numFmtId="0" fontId="6" fillId="0" borderId="9" xfId="27" applyFont="1" applyBorder="1" applyAlignment="1">
      <alignment horizontal="center" vertical="center" wrapText="1"/>
    </xf>
    <xf numFmtId="0" fontId="6" fillId="0" borderId="18" xfId="27" applyFont="1" applyBorder="1" applyAlignment="1">
      <alignment horizontal="center" vertical="center" wrapText="1"/>
    </xf>
    <xf numFmtId="0" fontId="13" fillId="0" borderId="9" xfId="27" applyFont="1" applyBorder="1" applyAlignment="1">
      <alignment horizontal="center" vertical="center" wrapText="1"/>
    </xf>
    <xf numFmtId="0" fontId="21" fillId="0" borderId="18" xfId="27" applyFont="1" applyBorder="1" applyAlignment="1">
      <alignment horizontal="center" vertical="center" wrapText="1"/>
    </xf>
    <xf numFmtId="0" fontId="6" fillId="0" borderId="6" xfId="27" applyFont="1" applyBorder="1" applyAlignment="1">
      <alignment vertical="center" wrapText="1"/>
    </xf>
    <xf numFmtId="0" fontId="13" fillId="0" borderId="6" xfId="27" applyFont="1" applyBorder="1" applyAlignment="1">
      <alignment horizontal="center" vertical="center" wrapText="1"/>
    </xf>
    <xf numFmtId="0" fontId="6" fillId="0" borderId="16" xfId="27" applyFont="1" applyBorder="1" applyAlignment="1">
      <alignment horizontal="center" vertical="center" wrapText="1"/>
    </xf>
    <xf numFmtId="0" fontId="6" fillId="0" borderId="4" xfId="27" applyFont="1" applyFill="1" applyBorder="1" applyAlignment="1">
      <alignment horizontal="center" vertical="center" wrapText="1"/>
    </xf>
    <xf numFmtId="0" fontId="8" fillId="0" borderId="4" xfId="27" applyFont="1" applyFill="1" applyBorder="1" applyAlignment="1">
      <alignment horizontal="center" vertical="center" wrapText="1"/>
    </xf>
    <xf numFmtId="0" fontId="8" fillId="0" borderId="18" xfId="27" applyFont="1" applyBorder="1" applyAlignment="1">
      <alignment vertical="center" wrapText="1"/>
    </xf>
    <xf numFmtId="0" fontId="6" fillId="0" borderId="17" xfId="27" applyFont="1" applyBorder="1" applyAlignment="1">
      <alignment vertical="center" wrapText="1"/>
    </xf>
    <xf numFmtId="0" fontId="6" fillId="0" borderId="30" xfId="27" applyFont="1" applyBorder="1" applyAlignment="1">
      <alignment horizontal="center" vertical="center" wrapText="1"/>
    </xf>
    <xf numFmtId="0" fontId="6" fillId="0" borderId="33" xfId="27" applyFont="1" applyBorder="1" applyAlignment="1">
      <alignment horizontal="center" vertical="center" wrapText="1"/>
    </xf>
    <xf numFmtId="0" fontId="6" fillId="0" borderId="19" xfId="27" applyFont="1" applyBorder="1" applyAlignment="1">
      <alignment vertical="center" wrapText="1"/>
    </xf>
    <xf numFmtId="0" fontId="8" fillId="0" borderId="6" xfId="27" applyFont="1" applyFill="1" applyBorder="1" applyAlignment="1">
      <alignment horizontal="center" vertical="center" wrapText="1"/>
    </xf>
    <xf numFmtId="0" fontId="13" fillId="0" borderId="0" xfId="27" applyFont="1" applyAlignment="1">
      <alignment horizontal="center"/>
    </xf>
    <xf numFmtId="0" fontId="13" fillId="0" borderId="0" xfId="27" applyFont="1" applyBorder="1" applyAlignment="1">
      <alignment horizontal="right"/>
    </xf>
    <xf numFmtId="0" fontId="15" fillId="0" borderId="0" xfId="27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6" xfId="28" applyFont="1" applyBorder="1" applyAlignment="1">
      <alignment horizontal="center" vertical="center" wrapText="1"/>
    </xf>
    <xf numFmtId="0" fontId="6" fillId="0" borderId="4" xfId="28" applyFont="1" applyBorder="1" applyAlignment="1">
      <alignment horizontal="center" vertical="center" wrapText="1"/>
    </xf>
    <xf numFmtId="0" fontId="6" fillId="0" borderId="9" xfId="28" applyFont="1" applyBorder="1" applyAlignment="1">
      <alignment horizontal="center" vertical="center" wrapText="1"/>
    </xf>
    <xf numFmtId="0" fontId="6" fillId="0" borderId="18" xfId="28" applyFont="1" applyBorder="1" applyAlignment="1">
      <alignment horizontal="center" vertical="center" wrapText="1"/>
    </xf>
    <xf numFmtId="0" fontId="6" fillId="0" borderId="30" xfId="28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6" fillId="0" borderId="40" xfId="28" applyFont="1" applyBorder="1" applyAlignment="1">
      <alignment vertical="center" wrapText="1"/>
    </xf>
    <xf numFmtId="0" fontId="6" fillId="0" borderId="6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13" fillId="0" borderId="43" xfId="27" applyFont="1" applyBorder="1" applyAlignment="1">
      <alignment horizontal="center"/>
    </xf>
    <xf numFmtId="0" fontId="13" fillId="0" borderId="44" xfId="27" applyFont="1" applyBorder="1" applyAlignment="1">
      <alignment horizontal="center"/>
    </xf>
    <xf numFmtId="0" fontId="13" fillId="0" borderId="45" xfId="27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7" fillId="0" borderId="0" xfId="0" applyFont="1" applyAlignment="1">
      <alignment horizontal="center"/>
    </xf>
    <xf numFmtId="0" fontId="16" fillId="0" borderId="0" xfId="0" applyFont="1" applyBorder="1" applyAlignment="1"/>
    <xf numFmtId="0" fontId="1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21" fillId="0" borderId="33" xfId="27" applyFont="1" applyBorder="1" applyAlignment="1">
      <alignment horizontal="center" vertical="center" shrinkToFit="1"/>
    </xf>
    <xf numFmtId="0" fontId="21" fillId="0" borderId="18" xfId="27" applyFont="1" applyBorder="1" applyAlignment="1">
      <alignment horizontal="center" vertical="center" shrinkToFit="1"/>
    </xf>
    <xf numFmtId="0" fontId="21" fillId="0" borderId="46" xfId="27" applyFont="1" applyBorder="1" applyAlignment="1">
      <alignment horizontal="center" vertical="center" shrinkToFit="1"/>
    </xf>
    <xf numFmtId="0" fontId="21" fillId="0" borderId="6" xfId="28" applyFont="1" applyBorder="1" applyAlignment="1">
      <alignment horizontal="center" vertical="center" shrinkToFit="1"/>
    </xf>
    <xf numFmtId="0" fontId="22" fillId="0" borderId="4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0" fillId="0" borderId="0" xfId="0" applyNumberFormat="1"/>
    <xf numFmtId="0" fontId="6" fillId="0" borderId="18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shrinkToFit="1"/>
    </xf>
    <xf numFmtId="0" fontId="6" fillId="0" borderId="6" xfId="0" applyFont="1" applyFill="1" applyBorder="1" applyAlignment="1">
      <alignment horizontal="left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14" borderId="6" xfId="0" applyFont="1" applyFill="1" applyBorder="1" applyAlignment="1">
      <alignment vertical="center"/>
    </xf>
    <xf numFmtId="0" fontId="5" fillId="0" borderId="0" xfId="0" applyFont="1" applyBorder="1" applyAlignment="1"/>
    <xf numFmtId="0" fontId="6" fillId="14" borderId="6" xfId="0" applyFont="1" applyFill="1" applyBorder="1" applyAlignment="1">
      <alignment horizontal="left" shrinkToFit="1"/>
    </xf>
    <xf numFmtId="0" fontId="17" fillId="0" borderId="0" xfId="0" applyFont="1" applyBorder="1" applyAlignment="1">
      <alignment horizontal="center"/>
    </xf>
    <xf numFmtId="0" fontId="1" fillId="0" borderId="0" xfId="0" applyFont="1"/>
    <xf numFmtId="0" fontId="16" fillId="0" borderId="0" xfId="0" applyFont="1" applyBorder="1" applyAlignment="1">
      <alignment horizontal="center"/>
    </xf>
    <xf numFmtId="0" fontId="25" fillId="0" borderId="0" xfId="0" applyFont="1"/>
    <xf numFmtId="0" fontId="12" fillId="0" borderId="0" xfId="0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/>
    </xf>
    <xf numFmtId="0" fontId="20" fillId="0" borderId="0" xfId="0" applyFont="1"/>
    <xf numFmtId="0" fontId="20" fillId="0" borderId="0" xfId="0" applyFont="1" applyFill="1"/>
    <xf numFmtId="0" fontId="24" fillId="0" borderId="0" xfId="0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27" applyFont="1" applyBorder="1" applyAlignment="1">
      <alignment horizontal="center" vertical="center" wrapText="1"/>
    </xf>
    <xf numFmtId="0" fontId="8" fillId="0" borderId="6" xfId="27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28" applyFont="1" applyBorder="1" applyAlignment="1">
      <alignment horizontal="center" vertical="center" wrapText="1"/>
    </xf>
    <xf numFmtId="0" fontId="8" fillId="0" borderId="6" xfId="28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27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5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/>
    <xf numFmtId="0" fontId="16" fillId="0" borderId="6" xfId="0" applyFont="1" applyBorder="1" applyAlignment="1">
      <alignment vertical="center"/>
    </xf>
    <xf numFmtId="0" fontId="25" fillId="0" borderId="6" xfId="0" applyFont="1" applyBorder="1"/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6" xfId="0" applyFont="1" applyBorder="1"/>
    <xf numFmtId="2" fontId="16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center" vertical="center"/>
    </xf>
    <xf numFmtId="10" fontId="12" fillId="0" borderId="6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top" wrapText="1"/>
    </xf>
    <xf numFmtId="0" fontId="25" fillId="0" borderId="6" xfId="0" applyFont="1" applyBorder="1" applyAlignment="1">
      <alignment horizontal="center" vertical="center"/>
    </xf>
    <xf numFmtId="10" fontId="25" fillId="0" borderId="6" xfId="0" applyNumberFormat="1" applyFont="1" applyBorder="1" applyAlignment="1">
      <alignment horizontal="center" vertical="center" wrapText="1"/>
    </xf>
    <xf numFmtId="2" fontId="25" fillId="0" borderId="6" xfId="0" applyNumberFormat="1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justify" vertical="top" wrapText="1"/>
    </xf>
    <xf numFmtId="10" fontId="25" fillId="0" borderId="6" xfId="0" applyNumberFormat="1" applyFont="1" applyBorder="1" applyAlignment="1">
      <alignment horizontal="center" vertical="center"/>
    </xf>
    <xf numFmtId="2" fontId="2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top" wrapText="1"/>
    </xf>
    <xf numFmtId="0" fontId="12" fillId="0" borderId="6" xfId="0" applyFont="1" applyBorder="1" applyAlignment="1">
      <alignment horizontal="left" vertical="center" wrapText="1"/>
    </xf>
    <xf numFmtId="10" fontId="12" fillId="0" borderId="6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top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 applyBorder="1"/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shrinkToFit="1"/>
    </xf>
    <xf numFmtId="0" fontId="6" fillId="0" borderId="6" xfId="0" applyFont="1" applyFill="1" applyBorder="1" applyAlignment="1">
      <alignment horizontal="left" wrapText="1" shrinkToFit="1"/>
    </xf>
    <xf numFmtId="0" fontId="6" fillId="0" borderId="6" xfId="0" applyFont="1" applyFill="1" applyBorder="1" applyAlignment="1">
      <alignment wrapText="1" shrinkToFit="1"/>
    </xf>
    <xf numFmtId="164" fontId="1" fillId="0" borderId="0" xfId="25" applyFill="1"/>
    <xf numFmtId="0" fontId="6" fillId="0" borderId="17" xfId="0" applyFont="1" applyFill="1" applyBorder="1" applyAlignment="1">
      <alignment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0" xfId="0" applyFont="1"/>
    <xf numFmtId="0" fontId="6" fillId="0" borderId="3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8" xfId="27" applyFont="1" applyFill="1" applyBorder="1" applyAlignment="1">
      <alignment horizontal="left" vertical="center" wrapText="1"/>
    </xf>
    <xf numFmtId="0" fontId="6" fillId="0" borderId="18" xfId="27" applyFont="1" applyBorder="1" applyAlignment="1">
      <alignment vertical="center"/>
    </xf>
    <xf numFmtId="0" fontId="6" fillId="0" borderId="18" xfId="27" applyFont="1" applyBorder="1" applyAlignment="1">
      <alignment vertical="center" wrapText="1"/>
    </xf>
    <xf numFmtId="0" fontId="6" fillId="0" borderId="16" xfId="27" applyFont="1" applyBorder="1" applyAlignment="1">
      <alignment vertical="center" wrapText="1"/>
    </xf>
    <xf numFmtId="0" fontId="9" fillId="0" borderId="0" xfId="27" applyFont="1" applyFill="1" applyBorder="1" applyAlignment="1">
      <alignment horizontal="right"/>
    </xf>
    <xf numFmtId="0" fontId="6" fillId="0" borderId="0" xfId="27" applyFont="1" applyFill="1" applyAlignment="1">
      <alignment horizontal="center"/>
    </xf>
    <xf numFmtId="0" fontId="6" fillId="0" borderId="43" xfId="27" applyFont="1" applyFill="1" applyBorder="1" applyAlignment="1">
      <alignment horizontal="center"/>
    </xf>
    <xf numFmtId="0" fontId="6" fillId="0" borderId="44" xfId="27" applyFont="1" applyFill="1" applyBorder="1" applyAlignment="1">
      <alignment horizontal="center"/>
    </xf>
    <xf numFmtId="0" fontId="6" fillId="0" borderId="45" xfId="27" applyFont="1" applyFill="1" applyBorder="1" applyAlignment="1">
      <alignment horizontal="center"/>
    </xf>
    <xf numFmtId="0" fontId="6" fillId="0" borderId="0" xfId="27" applyFont="1" applyFill="1" applyBorder="1" applyAlignment="1">
      <alignment horizontal="right"/>
    </xf>
    <xf numFmtId="0" fontId="6" fillId="0" borderId="9" xfId="27" applyFont="1" applyFill="1" applyBorder="1" applyAlignment="1">
      <alignment horizontal="center" vertical="center" wrapText="1"/>
    </xf>
    <xf numFmtId="0" fontId="6" fillId="0" borderId="17" xfId="27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 wrapText="1"/>
    </xf>
    <xf numFmtId="10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15" borderId="6" xfId="29" applyFont="1" applyFill="1" applyBorder="1" applyAlignment="1">
      <alignment shrinkToFit="1"/>
    </xf>
    <xf numFmtId="0" fontId="6" fillId="15" borderId="6" xfId="0" applyFont="1" applyFill="1" applyBorder="1" applyAlignment="1">
      <alignment shrinkToFit="1"/>
    </xf>
    <xf numFmtId="0" fontId="6" fillId="15" borderId="6" xfId="0" applyFont="1" applyFill="1" applyBorder="1" applyAlignment="1">
      <alignment vertical="center"/>
    </xf>
    <xf numFmtId="0" fontId="6" fillId="15" borderId="6" xfId="29" applyFont="1" applyFill="1" applyBorder="1" applyAlignment="1">
      <alignment wrapText="1" shrinkToFit="1"/>
    </xf>
    <xf numFmtId="0" fontId="6" fillId="15" borderId="6" xfId="0" applyFont="1" applyFill="1" applyBorder="1" applyAlignment="1">
      <alignment wrapText="1" shrinkToFit="1"/>
    </xf>
    <xf numFmtId="0" fontId="6" fillId="15" borderId="6" xfId="29" applyFont="1" applyFill="1" applyBorder="1" applyAlignment="1">
      <alignment vertical="center" wrapText="1"/>
    </xf>
    <xf numFmtId="0" fontId="6" fillId="15" borderId="19" xfId="29" applyFont="1" applyFill="1" applyBorder="1" applyAlignment="1">
      <alignment shrinkToFit="1"/>
    </xf>
    <xf numFmtId="0" fontId="6" fillId="15" borderId="6" xfId="29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 shrinkToFit="1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8" fillId="0" borderId="0" xfId="0" applyFont="1"/>
    <xf numFmtId="0" fontId="6" fillId="15" borderId="17" xfId="29" applyFont="1" applyFill="1" applyBorder="1" applyAlignment="1">
      <alignment wrapText="1" shrinkToFit="1"/>
    </xf>
    <xf numFmtId="0" fontId="8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44" xfId="27" applyFont="1" applyBorder="1" applyAlignment="1">
      <alignment horizontal="center" vertical="center"/>
    </xf>
    <xf numFmtId="0" fontId="13" fillId="0" borderId="51" xfId="27" applyFont="1" applyBorder="1" applyAlignment="1">
      <alignment horizontal="center" vertical="center"/>
    </xf>
    <xf numFmtId="0" fontId="13" fillId="0" borderId="41" xfId="27" applyFont="1" applyBorder="1" applyAlignment="1">
      <alignment horizontal="center" vertical="center"/>
    </xf>
    <xf numFmtId="0" fontId="13" fillId="0" borderId="42" xfId="27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4" xfId="27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49" xfId="27" applyFont="1" applyBorder="1" applyAlignment="1">
      <alignment horizontal="center"/>
    </xf>
    <xf numFmtId="0" fontId="13" fillId="0" borderId="51" xfId="27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3" fillId="0" borderId="48" xfId="27" applyFont="1" applyBorder="1" applyAlignment="1">
      <alignment horizontal="center"/>
    </xf>
    <xf numFmtId="0" fontId="13" fillId="0" borderId="47" xfId="27" applyFont="1" applyBorder="1" applyAlignment="1">
      <alignment horizontal="center"/>
    </xf>
    <xf numFmtId="0" fontId="13" fillId="0" borderId="50" xfId="27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15" borderId="58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8" fillId="0" borderId="44" xfId="27" applyFont="1" applyBorder="1" applyAlignment="1">
      <alignment horizontal="center" vertical="center"/>
    </xf>
    <xf numFmtId="0" fontId="8" fillId="0" borderId="51" xfId="27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6" fillId="15" borderId="57" xfId="0" applyFont="1" applyFill="1" applyBorder="1" applyAlignment="1">
      <alignment horizontal="center" vertical="center"/>
    </xf>
    <xf numFmtId="0" fontId="6" fillId="15" borderId="54" xfId="0" applyFont="1" applyFill="1" applyBorder="1" applyAlignment="1">
      <alignment horizontal="center" vertical="center"/>
    </xf>
    <xf numFmtId="0" fontId="6" fillId="0" borderId="41" xfId="27" applyFont="1" applyFill="1" applyBorder="1" applyAlignment="1">
      <alignment horizontal="center" vertical="center"/>
    </xf>
    <xf numFmtId="0" fontId="6" fillId="0" borderId="42" xfId="27" applyFont="1" applyFill="1" applyBorder="1" applyAlignment="1">
      <alignment horizontal="center" vertical="center"/>
    </xf>
    <xf numFmtId="0" fontId="6" fillId="0" borderId="44" xfId="27" applyFont="1" applyFill="1" applyBorder="1" applyAlignment="1">
      <alignment horizontal="center" vertical="center"/>
    </xf>
    <xf numFmtId="0" fontId="6" fillId="0" borderId="51" xfId="27" applyFont="1" applyFill="1" applyBorder="1" applyAlignment="1">
      <alignment horizontal="center" vertical="center"/>
    </xf>
    <xf numFmtId="0" fontId="8" fillId="0" borderId="0" xfId="0" applyFont="1"/>
    <xf numFmtId="0" fontId="6" fillId="0" borderId="49" xfId="27" applyFont="1" applyFill="1" applyBorder="1" applyAlignment="1">
      <alignment horizontal="center"/>
    </xf>
    <xf numFmtId="0" fontId="6" fillId="0" borderId="51" xfId="27" applyFont="1" applyFill="1" applyBorder="1" applyAlignment="1">
      <alignment horizontal="center"/>
    </xf>
    <xf numFmtId="0" fontId="6" fillId="0" borderId="48" xfId="27" applyFont="1" applyFill="1" applyBorder="1" applyAlignment="1">
      <alignment horizontal="center"/>
    </xf>
    <xf numFmtId="0" fontId="6" fillId="0" borderId="47" xfId="27" applyFont="1" applyFill="1" applyBorder="1" applyAlignment="1">
      <alignment horizontal="center"/>
    </xf>
    <xf numFmtId="0" fontId="6" fillId="0" borderId="50" xfId="27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/>
    <xf numFmtId="0" fontId="17" fillId="0" borderId="0" xfId="0" applyFont="1" applyBorder="1" applyAlignment="1">
      <alignment horizontal="center"/>
    </xf>
    <xf numFmtId="10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0" xfId="0" applyFont="1" applyBorder="1" applyAlignment="1">
      <alignment shrinkToFit="1"/>
    </xf>
    <xf numFmtId="0" fontId="12" fillId="0" borderId="0" xfId="0" applyFont="1" applyBorder="1"/>
    <xf numFmtId="0" fontId="2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6" fillId="0" borderId="0" xfId="0" applyFont="1" applyBorder="1"/>
    <xf numFmtId="0" fontId="0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Comma" xfId="25" builtinId="3"/>
    <cellStyle name="Normal" xfId="0" builtinId="0"/>
    <cellStyle name="Normal 2" xfId="26"/>
    <cellStyle name="Normal 3" xfId="27"/>
    <cellStyle name="Normal 4" xfId="28"/>
    <cellStyle name="Normal 5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opLeftCell="A9" workbookViewId="0">
      <selection activeCell="A32" sqref="A24:XFD32"/>
    </sheetView>
  </sheetViews>
  <sheetFormatPr defaultColWidth="8.85546875" defaultRowHeight="12.75"/>
  <sheetData>
    <row r="1" spans="1:11" ht="12.95" customHeight="1"/>
    <row r="2" spans="1:11" ht="12.95" customHeight="1"/>
    <row r="3" spans="1:11" ht="12.95" customHeight="1">
      <c r="A3" s="162" t="s">
        <v>257</v>
      </c>
      <c r="B3" s="42"/>
      <c r="C3" s="42"/>
      <c r="D3" s="42"/>
      <c r="E3" s="42"/>
    </row>
    <row r="4" spans="1:11" ht="12.95" customHeight="1">
      <c r="A4" s="42" t="s">
        <v>0</v>
      </c>
      <c r="B4" s="42"/>
      <c r="C4" s="42"/>
      <c r="D4" s="42"/>
      <c r="E4" s="42"/>
    </row>
    <row r="5" spans="1:11" ht="12.95" customHeight="1">
      <c r="A5" s="117"/>
      <c r="B5" s="118"/>
      <c r="C5" s="118"/>
    </row>
    <row r="6" spans="1:11">
      <c r="A6" s="42" t="s">
        <v>1</v>
      </c>
      <c r="B6" s="42"/>
      <c r="C6" s="42"/>
      <c r="D6" s="42"/>
      <c r="E6" s="42"/>
      <c r="F6" s="42"/>
      <c r="G6" s="42"/>
      <c r="H6" s="42"/>
      <c r="I6" s="42"/>
    </row>
    <row r="7" spans="1:11" ht="26.25" customHeight="1">
      <c r="A7" s="340" t="s">
        <v>284</v>
      </c>
      <c r="B7" s="341"/>
      <c r="C7" s="341"/>
      <c r="D7" s="341"/>
      <c r="E7" s="341"/>
      <c r="F7" s="341"/>
      <c r="G7" s="341"/>
      <c r="H7" s="341"/>
      <c r="I7" s="341"/>
      <c r="J7" s="341"/>
      <c r="K7" s="123"/>
    </row>
    <row r="8" spans="1:11">
      <c r="A8" s="139" t="s">
        <v>286</v>
      </c>
      <c r="B8" s="120"/>
      <c r="C8" s="120"/>
      <c r="D8" s="120"/>
      <c r="E8" s="120"/>
      <c r="F8" s="120"/>
      <c r="G8" s="120"/>
      <c r="H8" s="42"/>
      <c r="I8" s="42"/>
    </row>
    <row r="9" spans="1:11">
      <c r="A9" s="42" t="s">
        <v>112</v>
      </c>
      <c r="B9" s="42"/>
      <c r="C9" s="42"/>
      <c r="D9" s="42"/>
      <c r="E9" s="42"/>
      <c r="F9" s="42"/>
      <c r="G9" s="42"/>
      <c r="H9" s="42"/>
      <c r="I9" s="42"/>
    </row>
    <row r="10" spans="1:11">
      <c r="A10" s="42" t="s">
        <v>2</v>
      </c>
      <c r="B10" s="42"/>
      <c r="C10" s="121"/>
      <c r="D10" s="42"/>
      <c r="E10" s="42"/>
      <c r="F10" s="42"/>
      <c r="G10" s="42"/>
      <c r="H10" s="42"/>
      <c r="I10" s="42"/>
    </row>
    <row r="11" spans="1:11">
      <c r="A11" s="129" t="s">
        <v>252</v>
      </c>
      <c r="B11" s="121"/>
      <c r="C11" s="121"/>
      <c r="D11" s="42"/>
      <c r="E11" s="42"/>
      <c r="F11" s="42"/>
      <c r="G11" s="42"/>
      <c r="H11" s="42"/>
      <c r="I11" s="42"/>
    </row>
    <row r="12" spans="1:11" ht="12.95" customHeight="1">
      <c r="A12" s="117"/>
      <c r="B12" s="118"/>
      <c r="C12" s="118"/>
    </row>
    <row r="13" spans="1:11" ht="12.95" customHeight="1">
      <c r="A13" s="117"/>
      <c r="B13" s="118"/>
      <c r="C13" s="118"/>
    </row>
    <row r="14" spans="1:11" ht="12.95" customHeight="1">
      <c r="A14" s="117"/>
      <c r="B14" s="118"/>
      <c r="C14" s="118"/>
    </row>
    <row r="15" spans="1:11" ht="12.95" customHeight="1">
      <c r="A15" s="117"/>
      <c r="B15" s="118"/>
      <c r="C15" s="118"/>
    </row>
    <row r="16" spans="1:11" ht="18">
      <c r="A16" s="339" t="s">
        <v>123</v>
      </c>
      <c r="B16" s="339"/>
      <c r="C16" s="339"/>
      <c r="D16" s="339"/>
      <c r="E16" s="339"/>
      <c r="F16" s="339"/>
      <c r="G16" s="339"/>
      <c r="H16" s="339"/>
      <c r="I16" s="339"/>
      <c r="J16" s="339"/>
    </row>
    <row r="17" spans="1:10" ht="12.95" customHeight="1">
      <c r="A17" s="119"/>
      <c r="B17" s="119"/>
      <c r="C17" s="119"/>
    </row>
    <row r="18" spans="1:10" ht="12.95" customHeight="1">
      <c r="A18" s="119"/>
      <c r="B18" s="119"/>
      <c r="C18" s="119"/>
    </row>
    <row r="19" spans="1:10" ht="12.95" customHeight="1">
      <c r="A19" s="119"/>
      <c r="B19" s="119"/>
      <c r="C19" s="119"/>
    </row>
    <row r="20" spans="1:10" ht="12.95" customHeight="1">
      <c r="A20" s="119"/>
      <c r="B20" s="119"/>
      <c r="C20" s="119"/>
    </row>
    <row r="21" spans="1:10" ht="12.95" customHeight="1">
      <c r="A21" s="119"/>
      <c r="B21" s="119"/>
      <c r="C21" s="119"/>
    </row>
    <row r="22" spans="1:10" ht="12.95" customHeight="1">
      <c r="A22" s="119"/>
      <c r="B22" s="119"/>
      <c r="C22" s="119"/>
    </row>
    <row r="24" spans="1:10">
      <c r="A24" s="186" t="s">
        <v>234</v>
      </c>
    </row>
    <row r="25" spans="1:10" ht="30" customHeight="1">
      <c r="B25" s="342" t="s">
        <v>235</v>
      </c>
      <c r="C25" s="342"/>
      <c r="D25" s="342"/>
      <c r="E25" s="342"/>
      <c r="F25" s="342"/>
      <c r="G25" s="342"/>
      <c r="H25" s="342"/>
      <c r="I25" s="342"/>
      <c r="J25" s="342"/>
    </row>
    <row r="26" spans="1:10">
      <c r="A26" s="187">
        <v>180</v>
      </c>
      <c r="B26" s="142" t="s">
        <v>236</v>
      </c>
    </row>
    <row r="27" spans="1:10">
      <c r="A27" s="188">
        <v>10</v>
      </c>
      <c r="B27" t="s">
        <v>272</v>
      </c>
    </row>
  </sheetData>
  <mergeCells count="3">
    <mergeCell ref="A16:J16"/>
    <mergeCell ref="A7:J7"/>
    <mergeCell ref="B25:J25"/>
  </mergeCells>
  <phoneticPr fontId="6" type="noConversion"/>
  <pageMargins left="0.75" right="0" top="1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6"/>
  <sheetViews>
    <sheetView topLeftCell="A21" workbookViewId="0">
      <selection activeCell="B40" sqref="B40:B42"/>
    </sheetView>
  </sheetViews>
  <sheetFormatPr defaultRowHeight="12.75" customHeight="1"/>
  <cols>
    <col min="1" max="1" width="3.28515625" style="2" customWidth="1"/>
    <col min="2" max="2" width="38" style="2" customWidth="1"/>
    <col min="3" max="3" width="10.7109375" style="3" customWidth="1"/>
    <col min="4" max="7" width="2.42578125" style="2" customWidth="1"/>
    <col min="8" max="8" width="3" style="2" customWidth="1"/>
    <col min="9" max="9" width="6.28515625" style="2" customWidth="1"/>
    <col min="10" max="10" width="4.7109375" style="2" customWidth="1"/>
    <col min="11" max="11" width="2.7109375" style="2" customWidth="1"/>
    <col min="12" max="14" width="2.42578125" style="2" customWidth="1"/>
    <col min="15" max="15" width="3.28515625" style="2" customWidth="1"/>
    <col min="16" max="16" width="6.28515625" style="2" customWidth="1"/>
    <col min="17" max="17" width="4.85546875" style="2" customWidth="1"/>
    <col min="18" max="16384" width="9.140625" style="2"/>
  </cols>
  <sheetData>
    <row r="1" spans="1:256" ht="12.75" customHeight="1">
      <c r="A1" t="s">
        <v>256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389" t="s">
        <v>124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t="s">
        <v>1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390" t="s">
        <v>285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92" t="s">
        <v>287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112</v>
      </c>
      <c r="B1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2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251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 s="394" t="s">
        <v>7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</row>
    <row r="14" spans="1:256" ht="12.75" customHeight="1">
      <c r="A14" s="383" t="s">
        <v>8</v>
      </c>
      <c r="B14" s="531" t="s">
        <v>9</v>
      </c>
      <c r="C14" s="383" t="s">
        <v>310</v>
      </c>
      <c r="D14" s="395" t="s">
        <v>10</v>
      </c>
      <c r="E14" s="395"/>
      <c r="F14" s="395"/>
      <c r="G14" s="395"/>
      <c r="H14" s="395"/>
      <c r="I14" s="395"/>
      <c r="J14" s="395"/>
      <c r="K14" s="395" t="s">
        <v>11</v>
      </c>
      <c r="L14" s="395"/>
      <c r="M14" s="395"/>
      <c r="N14" s="395"/>
      <c r="O14" s="395"/>
      <c r="P14" s="395"/>
      <c r="Q14" s="395"/>
    </row>
    <row r="15" spans="1:256" ht="12.75" customHeight="1">
      <c r="A15" s="383"/>
      <c r="B15" s="531"/>
      <c r="C15" s="383"/>
      <c r="D15" s="383" t="s">
        <v>12</v>
      </c>
      <c r="E15" s="383" t="s">
        <v>13</v>
      </c>
      <c r="F15" s="383" t="s">
        <v>14</v>
      </c>
      <c r="G15" s="383" t="s">
        <v>15</v>
      </c>
      <c r="H15" s="383" t="s">
        <v>69</v>
      </c>
      <c r="I15" s="387" t="s">
        <v>16</v>
      </c>
      <c r="J15" s="387" t="s">
        <v>17</v>
      </c>
      <c r="K15" s="383" t="s">
        <v>12</v>
      </c>
      <c r="L15" s="383" t="s">
        <v>13</v>
      </c>
      <c r="M15" s="383" t="s">
        <v>14</v>
      </c>
      <c r="N15" s="383" t="s">
        <v>15</v>
      </c>
      <c r="O15" s="383" t="s">
        <v>69</v>
      </c>
      <c r="P15" s="387" t="s">
        <v>16</v>
      </c>
      <c r="Q15" s="387" t="s">
        <v>17</v>
      </c>
    </row>
    <row r="16" spans="1:256" ht="12.75" customHeight="1">
      <c r="A16" s="383"/>
      <c r="B16" s="531"/>
      <c r="C16" s="383"/>
      <c r="D16" s="383"/>
      <c r="E16" s="383"/>
      <c r="F16" s="383"/>
      <c r="G16" s="383"/>
      <c r="H16" s="383"/>
      <c r="I16" s="387"/>
      <c r="J16" s="387"/>
      <c r="K16" s="383"/>
      <c r="L16" s="383"/>
      <c r="M16" s="383"/>
      <c r="N16" s="383"/>
      <c r="O16" s="383"/>
      <c r="P16" s="387"/>
      <c r="Q16" s="387"/>
    </row>
    <row r="17" spans="1:17" s="55" customFormat="1" ht="12.75" customHeight="1">
      <c r="A17" s="112">
        <v>1</v>
      </c>
      <c r="B17" s="132" t="s">
        <v>136</v>
      </c>
      <c r="C17" s="328" t="s">
        <v>34</v>
      </c>
      <c r="D17" s="329">
        <v>2</v>
      </c>
      <c r="E17" s="329">
        <v>1</v>
      </c>
      <c r="F17" s="329"/>
      <c r="G17" s="329"/>
      <c r="H17" s="294">
        <v>83</v>
      </c>
      <c r="I17" s="329" t="s">
        <v>20</v>
      </c>
      <c r="J17" s="329">
        <v>5</v>
      </c>
      <c r="K17" s="329"/>
      <c r="L17" s="329"/>
      <c r="M17" s="329"/>
      <c r="N17" s="329"/>
      <c r="O17" s="329"/>
      <c r="P17" s="329"/>
      <c r="Q17" s="329"/>
    </row>
    <row r="18" spans="1:17" s="55" customFormat="1" ht="22.5" customHeight="1">
      <c r="A18" s="40">
        <v>2</v>
      </c>
      <c r="B18" s="229" t="s">
        <v>275</v>
      </c>
      <c r="C18" s="328" t="s">
        <v>174</v>
      </c>
      <c r="D18" s="338">
        <v>2</v>
      </c>
      <c r="E18" s="338">
        <v>2</v>
      </c>
      <c r="F18" s="338"/>
      <c r="G18" s="338"/>
      <c r="H18" s="294">
        <v>44</v>
      </c>
      <c r="I18" s="338" t="s">
        <v>20</v>
      </c>
      <c r="J18" s="338">
        <v>4</v>
      </c>
      <c r="K18" s="329"/>
      <c r="L18" s="329"/>
      <c r="M18" s="329"/>
      <c r="N18" s="329"/>
      <c r="O18" s="329"/>
      <c r="P18" s="329"/>
      <c r="Q18" s="329"/>
    </row>
    <row r="19" spans="1:17" s="55" customFormat="1" ht="12.75" customHeight="1">
      <c r="A19" s="112">
        <v>3</v>
      </c>
      <c r="B19" s="229" t="s">
        <v>327</v>
      </c>
      <c r="C19" s="329" t="s">
        <v>109</v>
      </c>
      <c r="D19" s="338">
        <v>2</v>
      </c>
      <c r="E19" s="338">
        <v>1</v>
      </c>
      <c r="F19" s="338"/>
      <c r="G19" s="338"/>
      <c r="H19" s="294">
        <v>58</v>
      </c>
      <c r="I19" s="338" t="s">
        <v>20</v>
      </c>
      <c r="J19" s="338">
        <v>4</v>
      </c>
      <c r="K19" s="329"/>
      <c r="L19" s="329"/>
      <c r="M19" s="329"/>
      <c r="N19" s="329"/>
      <c r="O19" s="329"/>
      <c r="P19" s="329"/>
      <c r="Q19" s="329"/>
    </row>
    <row r="20" spans="1:17" s="55" customFormat="1" ht="12.75" customHeight="1">
      <c r="A20" s="112">
        <v>4</v>
      </c>
      <c r="B20" s="132" t="s">
        <v>135</v>
      </c>
      <c r="C20" s="329" t="s">
        <v>35</v>
      </c>
      <c r="D20" s="338">
        <v>2</v>
      </c>
      <c r="E20" s="338">
        <v>1</v>
      </c>
      <c r="F20" s="338"/>
      <c r="G20" s="338"/>
      <c r="H20" s="294">
        <v>58</v>
      </c>
      <c r="I20" s="338" t="s">
        <v>12</v>
      </c>
      <c r="J20" s="338">
        <v>4</v>
      </c>
      <c r="K20" s="329"/>
      <c r="L20" s="329"/>
      <c r="M20" s="329"/>
      <c r="N20" s="329"/>
      <c r="O20" s="329"/>
      <c r="P20" s="329"/>
      <c r="Q20" s="329"/>
    </row>
    <row r="21" spans="1:17" s="55" customFormat="1" ht="12.75" customHeight="1">
      <c r="A21" s="40">
        <v>5</v>
      </c>
      <c r="B21" s="284" t="s">
        <v>288</v>
      </c>
      <c r="C21" s="329" t="s">
        <v>36</v>
      </c>
      <c r="D21" s="329">
        <v>2</v>
      </c>
      <c r="E21" s="329">
        <v>1</v>
      </c>
      <c r="F21" s="329"/>
      <c r="G21" s="329"/>
      <c r="H21" s="294">
        <v>58</v>
      </c>
      <c r="I21" s="329" t="s">
        <v>20</v>
      </c>
      <c r="J21" s="329">
        <v>4</v>
      </c>
      <c r="K21" s="329"/>
      <c r="L21" s="329"/>
      <c r="M21" s="329"/>
      <c r="N21" s="329"/>
      <c r="O21" s="329"/>
      <c r="P21" s="329"/>
      <c r="Q21" s="329"/>
    </row>
    <row r="22" spans="1:17" s="55" customFormat="1" ht="24.75" customHeight="1">
      <c r="A22" s="40">
        <v>6</v>
      </c>
      <c r="B22" s="285" t="s">
        <v>328</v>
      </c>
      <c r="C22" s="329" t="s">
        <v>37</v>
      </c>
      <c r="D22" s="329">
        <v>2</v>
      </c>
      <c r="E22" s="329">
        <v>1</v>
      </c>
      <c r="F22" s="329"/>
      <c r="G22" s="329"/>
      <c r="H22" s="294">
        <v>58</v>
      </c>
      <c r="I22" s="329" t="s">
        <v>20</v>
      </c>
      <c r="J22" s="329">
        <v>4</v>
      </c>
      <c r="K22" s="329"/>
      <c r="L22" s="329"/>
      <c r="M22" s="329"/>
      <c r="N22" s="329"/>
      <c r="O22" s="329"/>
      <c r="P22" s="329"/>
      <c r="Q22" s="329"/>
    </row>
    <row r="23" spans="1:17" s="55" customFormat="1" ht="12.75" customHeight="1">
      <c r="A23" s="40">
        <v>7</v>
      </c>
      <c r="B23" s="283" t="s">
        <v>316</v>
      </c>
      <c r="C23" s="329" t="s">
        <v>56</v>
      </c>
      <c r="D23" s="329"/>
      <c r="E23" s="329"/>
      <c r="F23" s="329">
        <v>4</v>
      </c>
      <c r="G23" s="329"/>
      <c r="H23" s="294">
        <v>69</v>
      </c>
      <c r="I23" s="329" t="s">
        <v>12</v>
      </c>
      <c r="J23" s="329">
        <v>5</v>
      </c>
      <c r="K23" s="329"/>
      <c r="L23" s="329"/>
      <c r="M23" s="329"/>
      <c r="N23" s="329"/>
      <c r="O23" s="329"/>
      <c r="P23" s="329"/>
      <c r="Q23" s="329"/>
    </row>
    <row r="24" spans="1:17" s="55" customFormat="1" ht="12.75" customHeight="1">
      <c r="A24" s="112">
        <v>8</v>
      </c>
      <c r="B24" s="223" t="s">
        <v>183</v>
      </c>
      <c r="C24" s="329" t="s">
        <v>184</v>
      </c>
      <c r="D24" s="329"/>
      <c r="E24" s="329">
        <v>1</v>
      </c>
      <c r="F24" s="329"/>
      <c r="G24" s="329"/>
      <c r="H24" s="294">
        <v>11</v>
      </c>
      <c r="I24" s="329" t="s">
        <v>12</v>
      </c>
      <c r="J24" s="329" t="s">
        <v>176</v>
      </c>
      <c r="K24" s="329"/>
      <c r="L24" s="329"/>
      <c r="M24" s="329"/>
      <c r="N24" s="329"/>
      <c r="O24" s="329"/>
      <c r="P24" s="329"/>
      <c r="Q24" s="329"/>
    </row>
    <row r="25" spans="1:17" s="55" customFormat="1" ht="12.75" customHeight="1">
      <c r="A25" s="112">
        <v>9</v>
      </c>
      <c r="B25" s="132" t="s">
        <v>19</v>
      </c>
      <c r="C25" s="328" t="s">
        <v>186</v>
      </c>
      <c r="D25" s="329"/>
      <c r="E25" s="329"/>
      <c r="F25" s="329"/>
      <c r="G25" s="329"/>
      <c r="H25" s="329"/>
      <c r="I25" s="329"/>
      <c r="J25" s="329"/>
      <c r="K25" s="329">
        <v>2</v>
      </c>
      <c r="L25" s="329">
        <v>1</v>
      </c>
      <c r="M25" s="329"/>
      <c r="N25" s="329"/>
      <c r="O25" s="294">
        <v>83</v>
      </c>
      <c r="P25" s="329" t="s">
        <v>20</v>
      </c>
      <c r="Q25" s="329">
        <v>5</v>
      </c>
    </row>
    <row r="26" spans="1:17" s="55" customFormat="1" ht="12.75" customHeight="1">
      <c r="A26" s="112">
        <v>10</v>
      </c>
      <c r="B26" s="132" t="s">
        <v>276</v>
      </c>
      <c r="C26" s="328" t="s">
        <v>170</v>
      </c>
      <c r="D26" s="329"/>
      <c r="E26" s="329"/>
      <c r="F26" s="329"/>
      <c r="G26" s="329"/>
      <c r="H26" s="329"/>
      <c r="I26" s="329"/>
      <c r="J26" s="329"/>
      <c r="K26" s="329">
        <v>2</v>
      </c>
      <c r="L26" s="329">
        <v>1</v>
      </c>
      <c r="M26" s="329"/>
      <c r="N26" s="329"/>
      <c r="O26" s="294">
        <v>58</v>
      </c>
      <c r="P26" s="329" t="s">
        <v>20</v>
      </c>
      <c r="Q26" s="329">
        <v>4</v>
      </c>
    </row>
    <row r="27" spans="1:17" s="55" customFormat="1" ht="11.25" customHeight="1">
      <c r="A27" s="40">
        <v>11</v>
      </c>
      <c r="B27" s="228" t="s">
        <v>329</v>
      </c>
      <c r="C27" s="329" t="s">
        <v>110</v>
      </c>
      <c r="D27" s="329"/>
      <c r="E27" s="329"/>
      <c r="F27" s="329"/>
      <c r="G27" s="329"/>
      <c r="H27" s="329"/>
      <c r="I27" s="329"/>
      <c r="J27" s="329"/>
      <c r="K27" s="329">
        <v>2</v>
      </c>
      <c r="L27" s="329">
        <v>2</v>
      </c>
      <c r="M27" s="329"/>
      <c r="N27" s="329"/>
      <c r="O27" s="294">
        <v>44</v>
      </c>
      <c r="P27" s="329" t="s">
        <v>20</v>
      </c>
      <c r="Q27" s="329">
        <v>5</v>
      </c>
    </row>
    <row r="28" spans="1:17" s="55" customFormat="1" ht="12.75" customHeight="1">
      <c r="A28" s="112">
        <v>12</v>
      </c>
      <c r="B28" s="132" t="s">
        <v>138</v>
      </c>
      <c r="C28" s="329" t="s">
        <v>38</v>
      </c>
      <c r="D28" s="329"/>
      <c r="E28" s="329"/>
      <c r="F28" s="329"/>
      <c r="G28" s="329"/>
      <c r="H28" s="329"/>
      <c r="I28" s="329"/>
      <c r="J28" s="329"/>
      <c r="K28" s="329">
        <v>1</v>
      </c>
      <c r="L28" s="329">
        <v>2</v>
      </c>
      <c r="M28" s="329"/>
      <c r="N28" s="329"/>
      <c r="O28" s="294">
        <v>58</v>
      </c>
      <c r="P28" s="329" t="s">
        <v>117</v>
      </c>
      <c r="Q28" s="329">
        <v>3</v>
      </c>
    </row>
    <row r="29" spans="1:17" s="55" customFormat="1" ht="12" customHeight="1">
      <c r="A29" s="40">
        <v>13</v>
      </c>
      <c r="B29" s="281" t="s">
        <v>289</v>
      </c>
      <c r="C29" s="329" t="s">
        <v>39</v>
      </c>
      <c r="D29" s="329"/>
      <c r="E29" s="329"/>
      <c r="F29" s="329"/>
      <c r="G29" s="329"/>
      <c r="H29" s="326"/>
      <c r="I29" s="329"/>
      <c r="J29" s="329"/>
      <c r="K29" s="329">
        <v>2</v>
      </c>
      <c r="L29" s="329">
        <v>1</v>
      </c>
      <c r="M29" s="329"/>
      <c r="N29" s="329"/>
      <c r="O29" s="327">
        <v>58</v>
      </c>
      <c r="P29" s="329" t="s">
        <v>20</v>
      </c>
      <c r="Q29" s="329">
        <v>4</v>
      </c>
    </row>
    <row r="30" spans="1:17" s="55" customFormat="1" ht="12.75" customHeight="1">
      <c r="A30" s="40">
        <v>14</v>
      </c>
      <c r="B30" s="282" t="s">
        <v>330</v>
      </c>
      <c r="C30" s="329" t="s">
        <v>40</v>
      </c>
      <c r="D30" s="329"/>
      <c r="E30" s="329"/>
      <c r="F30" s="329"/>
      <c r="G30" s="329"/>
      <c r="H30" s="326"/>
      <c r="I30" s="329"/>
      <c r="J30" s="329"/>
      <c r="K30" s="329">
        <v>2</v>
      </c>
      <c r="L30" s="329">
        <v>1</v>
      </c>
      <c r="M30" s="329"/>
      <c r="N30" s="329"/>
      <c r="O30" s="327">
        <v>58</v>
      </c>
      <c r="P30" s="329" t="s">
        <v>20</v>
      </c>
      <c r="Q30" s="329">
        <v>4</v>
      </c>
    </row>
    <row r="31" spans="1:17" s="55" customFormat="1" ht="12.75" customHeight="1">
      <c r="A31" s="40">
        <v>15</v>
      </c>
      <c r="B31" s="138" t="s">
        <v>317</v>
      </c>
      <c r="C31" s="329" t="s">
        <v>41</v>
      </c>
      <c r="D31" s="329"/>
      <c r="E31" s="329"/>
      <c r="F31" s="329"/>
      <c r="G31" s="329"/>
      <c r="H31" s="326"/>
      <c r="I31" s="329"/>
      <c r="J31" s="329"/>
      <c r="K31" s="329"/>
      <c r="L31" s="329"/>
      <c r="M31" s="329">
        <v>4</v>
      </c>
      <c r="N31" s="329"/>
      <c r="O31" s="327">
        <v>69</v>
      </c>
      <c r="P31" s="329" t="s">
        <v>12</v>
      </c>
      <c r="Q31" s="329">
        <v>5</v>
      </c>
    </row>
    <row r="32" spans="1:17" ht="12.75" customHeight="1">
      <c r="A32" s="112">
        <v>16</v>
      </c>
      <c r="B32" s="138" t="s">
        <v>183</v>
      </c>
      <c r="C32" s="326" t="s">
        <v>185</v>
      </c>
      <c r="D32" s="326"/>
      <c r="E32" s="326"/>
      <c r="F32" s="326"/>
      <c r="G32" s="326"/>
      <c r="H32" s="326"/>
      <c r="I32" s="326"/>
      <c r="J32" s="326"/>
      <c r="K32" s="326"/>
      <c r="L32" s="326">
        <v>1</v>
      </c>
      <c r="M32" s="326"/>
      <c r="N32" s="326"/>
      <c r="O32" s="327">
        <v>11</v>
      </c>
      <c r="P32" s="326" t="s">
        <v>12</v>
      </c>
      <c r="Q32" s="326" t="s">
        <v>176</v>
      </c>
    </row>
    <row r="33" spans="1:17" ht="9.75" customHeight="1"/>
    <row r="34" spans="1:17" ht="12.75" customHeight="1">
      <c r="A34" s="377" t="s">
        <v>67</v>
      </c>
      <c r="B34" s="377"/>
      <c r="C34" s="377"/>
      <c r="D34" s="21">
        <f>SUM(D17:D31)</f>
        <v>12</v>
      </c>
      <c r="E34" s="21">
        <v>8</v>
      </c>
      <c r="F34" s="21">
        <f>SUM(F17:F32)</f>
        <v>4</v>
      </c>
      <c r="G34" s="21"/>
      <c r="H34" s="382">
        <v>439</v>
      </c>
      <c r="I34" s="383" t="s">
        <v>119</v>
      </c>
      <c r="J34" s="388">
        <f>SUM(J17:J31)</f>
        <v>30</v>
      </c>
      <c r="K34" s="21">
        <f>SUM(K17:K31)</f>
        <v>11</v>
      </c>
      <c r="L34" s="21">
        <v>9</v>
      </c>
      <c r="M34" s="21">
        <f>SUM(M17:M31)</f>
        <v>4</v>
      </c>
      <c r="N34" s="21"/>
      <c r="O34" s="382">
        <v>439</v>
      </c>
      <c r="P34" s="383" t="s">
        <v>119</v>
      </c>
      <c r="Q34" s="388">
        <f>SUM(Q17:Q32)</f>
        <v>30</v>
      </c>
    </row>
    <row r="35" spans="1:17" ht="12.75" customHeight="1">
      <c r="A35" s="377" t="s">
        <v>175</v>
      </c>
      <c r="B35" s="377"/>
      <c r="C35" s="377"/>
      <c r="D35" s="377">
        <f>SUM(D34:G34)</f>
        <v>24</v>
      </c>
      <c r="E35" s="377"/>
      <c r="F35" s="377"/>
      <c r="G35" s="377"/>
      <c r="H35" s="382"/>
      <c r="I35" s="383"/>
      <c r="J35" s="388"/>
      <c r="K35" s="377">
        <f>SUM(K34:N34)</f>
        <v>24</v>
      </c>
      <c r="L35" s="377"/>
      <c r="M35" s="377"/>
      <c r="N35" s="377"/>
      <c r="O35" s="382"/>
      <c r="P35" s="383"/>
      <c r="Q35" s="388"/>
    </row>
    <row r="36" spans="1:17" ht="9.75" customHeight="1" thickBot="1">
      <c r="A36" s="5"/>
      <c r="B36" s="5"/>
      <c r="C36" s="6"/>
      <c r="D36" s="7"/>
      <c r="E36" s="7"/>
      <c r="F36" s="7"/>
      <c r="G36" s="7"/>
      <c r="H36" s="168"/>
      <c r="I36" s="7"/>
      <c r="J36" s="7"/>
      <c r="K36" s="7"/>
      <c r="L36" s="7"/>
      <c r="M36" s="7"/>
      <c r="N36" s="7"/>
      <c r="O36" s="7"/>
      <c r="P36" s="7"/>
      <c r="Q36" s="7"/>
    </row>
    <row r="37" spans="1:17" ht="12.75" customHeight="1">
      <c r="A37" s="8"/>
      <c r="B37" s="101" t="s">
        <v>26</v>
      </c>
      <c r="C37" s="99"/>
      <c r="D37" s="114">
        <v>12</v>
      </c>
      <c r="E37" s="115">
        <v>8</v>
      </c>
      <c r="F37" s="115">
        <v>4</v>
      </c>
      <c r="G37" s="115"/>
      <c r="H37" s="380">
        <v>439</v>
      </c>
      <c r="I37" s="376" t="s">
        <v>119</v>
      </c>
      <c r="J37" s="356">
        <v>30</v>
      </c>
      <c r="K37" s="116">
        <v>11</v>
      </c>
      <c r="L37" s="115">
        <v>9</v>
      </c>
      <c r="M37" s="115">
        <v>4</v>
      </c>
      <c r="N37" s="115"/>
      <c r="O37" s="380">
        <v>439</v>
      </c>
      <c r="P37" s="354" t="s">
        <v>119</v>
      </c>
      <c r="Q37" s="356">
        <v>30</v>
      </c>
    </row>
    <row r="38" spans="1:17" ht="12.75" customHeight="1" thickBot="1">
      <c r="A38" s="8"/>
      <c r="B38" s="100"/>
      <c r="C38" s="99"/>
      <c r="D38" s="378">
        <v>24</v>
      </c>
      <c r="E38" s="379"/>
      <c r="F38" s="379"/>
      <c r="G38" s="379"/>
      <c r="H38" s="381"/>
      <c r="I38" s="355"/>
      <c r="J38" s="357"/>
      <c r="K38" s="384">
        <v>24</v>
      </c>
      <c r="L38" s="385"/>
      <c r="M38" s="385"/>
      <c r="N38" s="386"/>
      <c r="O38" s="366"/>
      <c r="P38" s="355"/>
      <c r="Q38" s="357"/>
    </row>
    <row r="39" spans="1:17" ht="8.25" customHeight="1">
      <c r="A39" s="81"/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69"/>
      <c r="P39" s="9"/>
      <c r="Q39" s="9"/>
    </row>
    <row r="40" spans="1:17" s="14" customFormat="1" ht="12.75" customHeight="1">
      <c r="A40" s="349" t="s">
        <v>8</v>
      </c>
      <c r="B40" s="532" t="s">
        <v>23</v>
      </c>
      <c r="C40" s="349" t="s">
        <v>311</v>
      </c>
      <c r="D40" s="346" t="s">
        <v>10</v>
      </c>
      <c r="E40" s="347"/>
      <c r="F40" s="347"/>
      <c r="G40" s="347"/>
      <c r="H40" s="347"/>
      <c r="I40" s="347"/>
      <c r="J40" s="348"/>
      <c r="K40" s="346" t="s">
        <v>11</v>
      </c>
      <c r="L40" s="347"/>
      <c r="M40" s="347"/>
      <c r="N40" s="347"/>
      <c r="O40" s="347"/>
      <c r="P40" s="347"/>
      <c r="Q40" s="348"/>
    </row>
    <row r="41" spans="1:17" s="14" customFormat="1" ht="12.75" customHeight="1">
      <c r="A41" s="353"/>
      <c r="B41" s="533"/>
      <c r="C41" s="353"/>
      <c r="D41" s="375" t="s">
        <v>12</v>
      </c>
      <c r="E41" s="353" t="s">
        <v>13</v>
      </c>
      <c r="F41" s="353" t="s">
        <v>14</v>
      </c>
      <c r="G41" s="353" t="s">
        <v>15</v>
      </c>
      <c r="H41" s="349" t="s">
        <v>69</v>
      </c>
      <c r="I41" s="352" t="s">
        <v>16</v>
      </c>
      <c r="J41" s="351" t="s">
        <v>17</v>
      </c>
      <c r="K41" s="349" t="s">
        <v>12</v>
      </c>
      <c r="L41" s="349" t="s">
        <v>13</v>
      </c>
      <c r="M41" s="349" t="s">
        <v>14</v>
      </c>
      <c r="N41" s="349" t="s">
        <v>15</v>
      </c>
      <c r="O41" s="349" t="s">
        <v>69</v>
      </c>
      <c r="P41" s="358" t="s">
        <v>16</v>
      </c>
      <c r="Q41" s="358" t="s">
        <v>17</v>
      </c>
    </row>
    <row r="42" spans="1:17" s="14" customFormat="1" ht="12.75" customHeight="1">
      <c r="A42" s="350"/>
      <c r="B42" s="534"/>
      <c r="C42" s="350"/>
      <c r="D42" s="375"/>
      <c r="E42" s="353"/>
      <c r="F42" s="353"/>
      <c r="G42" s="353"/>
      <c r="H42" s="350"/>
      <c r="I42" s="352"/>
      <c r="J42" s="351"/>
      <c r="K42" s="350"/>
      <c r="L42" s="350"/>
      <c r="M42" s="350"/>
      <c r="N42" s="350"/>
      <c r="O42" s="350"/>
      <c r="P42" s="359"/>
      <c r="Q42" s="359"/>
    </row>
    <row r="43" spans="1:17" s="14" customFormat="1" ht="12.75" customHeight="1">
      <c r="A43" s="26">
        <v>17</v>
      </c>
      <c r="B43" s="22" t="s">
        <v>33</v>
      </c>
      <c r="C43" s="20" t="s">
        <v>171</v>
      </c>
      <c r="D43" s="20"/>
      <c r="E43" s="20"/>
      <c r="F43" s="20">
        <v>2</v>
      </c>
      <c r="G43" s="20"/>
      <c r="H43" s="166"/>
      <c r="I43" s="20" t="s">
        <v>117</v>
      </c>
      <c r="J43" s="20">
        <v>2</v>
      </c>
      <c r="K43" s="26"/>
      <c r="L43" s="47"/>
      <c r="M43" s="47"/>
      <c r="N43" s="47"/>
      <c r="O43" s="47"/>
      <c r="P43" s="47"/>
      <c r="Q43" s="26"/>
    </row>
    <row r="44" spans="1:17" s="5" customFormat="1" ht="12.75" customHeight="1">
      <c r="A44" s="20">
        <v>18</v>
      </c>
      <c r="B44" s="30" t="s">
        <v>65</v>
      </c>
      <c r="C44" s="75" t="s">
        <v>187</v>
      </c>
      <c r="D44" s="49"/>
      <c r="E44" s="48"/>
      <c r="F44" s="48">
        <v>2</v>
      </c>
      <c r="G44" s="48"/>
      <c r="H44" s="170"/>
      <c r="I44" s="17" t="s">
        <v>117</v>
      </c>
      <c r="J44" s="29">
        <v>2</v>
      </c>
      <c r="K44" s="21"/>
      <c r="L44" s="48"/>
      <c r="M44" s="48"/>
      <c r="N44" s="48"/>
      <c r="O44" s="48"/>
      <c r="P44" s="17"/>
      <c r="Q44" s="20"/>
    </row>
    <row r="45" spans="1:17" s="5" customFormat="1" ht="12.75" customHeight="1">
      <c r="A45" s="26">
        <v>19</v>
      </c>
      <c r="B45" s="22" t="s">
        <v>33</v>
      </c>
      <c r="C45" s="20" t="s">
        <v>172</v>
      </c>
      <c r="D45" s="27"/>
      <c r="E45" s="17"/>
      <c r="F45" s="17"/>
      <c r="G45" s="17"/>
      <c r="H45" s="171"/>
      <c r="I45" s="17"/>
      <c r="J45" s="29"/>
      <c r="K45" s="26"/>
      <c r="L45" s="47"/>
      <c r="M45" s="47">
        <v>2</v>
      </c>
      <c r="N45" s="47"/>
      <c r="O45" s="163"/>
      <c r="P45" s="47" t="s">
        <v>117</v>
      </c>
      <c r="Q45" s="26">
        <v>2</v>
      </c>
    </row>
    <row r="46" spans="1:17" s="5" customFormat="1" ht="12.75" customHeight="1">
      <c r="A46" s="20">
        <v>20</v>
      </c>
      <c r="B46" s="30" t="s">
        <v>65</v>
      </c>
      <c r="C46" s="75" t="s">
        <v>188</v>
      </c>
      <c r="D46" s="21"/>
      <c r="E46" s="21"/>
      <c r="F46" s="21"/>
      <c r="G46" s="21"/>
      <c r="H46" s="167"/>
      <c r="I46" s="20"/>
      <c r="J46" s="20"/>
      <c r="K46" s="21"/>
      <c r="L46" s="21"/>
      <c r="M46" s="21">
        <v>2</v>
      </c>
      <c r="N46" s="21"/>
      <c r="O46" s="167"/>
      <c r="P46" s="20" t="s">
        <v>12</v>
      </c>
      <c r="Q46" s="20">
        <v>2</v>
      </c>
    </row>
    <row r="47" spans="1:17" s="14" customFormat="1" ht="18" customHeight="1">
      <c r="A47" s="26">
        <v>21</v>
      </c>
      <c r="B47" s="88" t="s">
        <v>72</v>
      </c>
      <c r="C47" s="87" t="s">
        <v>70</v>
      </c>
      <c r="D47" s="86">
        <v>2</v>
      </c>
      <c r="E47" s="83">
        <v>2</v>
      </c>
      <c r="F47" s="83"/>
      <c r="G47" s="83"/>
      <c r="H47" s="172"/>
      <c r="I47" s="83" t="s">
        <v>20</v>
      </c>
      <c r="J47" s="82">
        <v>5</v>
      </c>
      <c r="K47" s="84"/>
      <c r="L47" s="83"/>
      <c r="M47" s="83"/>
      <c r="N47" s="83"/>
      <c r="O47" s="172"/>
      <c r="P47" s="83"/>
      <c r="Q47" s="82"/>
    </row>
    <row r="48" spans="1:17" s="5" customFormat="1" ht="16.5" customHeight="1">
      <c r="A48" s="333">
        <v>22</v>
      </c>
      <c r="B48" s="88" t="s">
        <v>73</v>
      </c>
      <c r="C48" s="87" t="s">
        <v>71</v>
      </c>
      <c r="D48" s="89"/>
      <c r="E48" s="82"/>
      <c r="F48" s="82"/>
      <c r="G48" s="82"/>
      <c r="H48" s="173"/>
      <c r="I48" s="82"/>
      <c r="J48" s="82"/>
      <c r="K48" s="85">
        <v>2</v>
      </c>
      <c r="L48" s="82">
        <v>2</v>
      </c>
      <c r="M48" s="82"/>
      <c r="N48" s="82"/>
      <c r="O48" s="173"/>
      <c r="P48" s="82" t="s">
        <v>20</v>
      </c>
      <c r="Q48" s="82">
        <v>5</v>
      </c>
    </row>
    <row r="49" spans="1:31" s="14" customFormat="1" ht="12.75" customHeight="1">
      <c r="A49" s="363" t="s">
        <v>66</v>
      </c>
      <c r="B49" s="364"/>
      <c r="C49" s="365"/>
      <c r="D49" s="21">
        <v>2</v>
      </c>
      <c r="E49" s="21">
        <v>2</v>
      </c>
      <c r="F49" s="21">
        <v>4</v>
      </c>
      <c r="G49" s="21"/>
      <c r="H49" s="366"/>
      <c r="I49" s="344" t="s">
        <v>120</v>
      </c>
      <c r="J49" s="361">
        <v>9</v>
      </c>
      <c r="K49" s="21">
        <v>2</v>
      </c>
      <c r="L49" s="21">
        <v>2</v>
      </c>
      <c r="M49" s="21">
        <v>4</v>
      </c>
      <c r="N49" s="21"/>
      <c r="O49" s="366"/>
      <c r="P49" s="344" t="s">
        <v>120</v>
      </c>
      <c r="Q49" s="361">
        <v>9</v>
      </c>
    </row>
    <row r="50" spans="1:31" s="14" customFormat="1" ht="12.75" customHeight="1">
      <c r="A50" s="371" t="s">
        <v>111</v>
      </c>
      <c r="B50" s="372"/>
      <c r="C50" s="373"/>
      <c r="D50" s="368">
        <v>8</v>
      </c>
      <c r="E50" s="369"/>
      <c r="F50" s="369"/>
      <c r="G50" s="370"/>
      <c r="H50" s="367"/>
      <c r="I50" s="345"/>
      <c r="J50" s="362"/>
      <c r="K50" s="368">
        <v>8</v>
      </c>
      <c r="L50" s="369"/>
      <c r="M50" s="369"/>
      <c r="N50" s="370"/>
      <c r="O50" s="367"/>
      <c r="P50" s="345"/>
      <c r="Q50" s="362"/>
    </row>
    <row r="51" spans="1:31" s="14" customFormat="1">
      <c r="A51" s="2"/>
      <c r="B51" s="10" t="s">
        <v>237</v>
      </c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31" ht="25.5" customHeight="1">
      <c r="B52" s="374" t="s">
        <v>173</v>
      </c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</row>
    <row r="53" spans="1:31" ht="10.5" customHeight="1">
      <c r="B53" s="5"/>
      <c r="C53" s="5"/>
      <c r="D53" s="11"/>
      <c r="E53" s="11"/>
      <c r="F53" s="11"/>
      <c r="G53" s="11"/>
      <c r="H53" s="11"/>
      <c r="I53" s="11"/>
      <c r="J53" s="5"/>
      <c r="K53" s="11"/>
      <c r="L53" s="11"/>
      <c r="M53" s="11"/>
      <c r="N53" s="11"/>
      <c r="O53" s="11"/>
      <c r="P53" s="11"/>
    </row>
    <row r="54" spans="1:31" s="12" customFormat="1" ht="12.75" customHeight="1">
      <c r="A54" s="76" t="s">
        <v>273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31" s="12" customFormat="1" ht="12.75" customHeight="1">
      <c r="A55" s="332" t="s">
        <v>321</v>
      </c>
      <c r="R55" s="76"/>
      <c r="S55" s="76"/>
      <c r="V55" s="77"/>
      <c r="W55" s="77"/>
      <c r="X55" s="77"/>
      <c r="Y55" s="78"/>
      <c r="Z55" s="343"/>
      <c r="AA55" s="343"/>
      <c r="AE55" s="79"/>
    </row>
    <row r="56" spans="1:31" s="6" customFormat="1" ht="12.75" customHeight="1">
      <c r="C56" s="360"/>
      <c r="D56" s="360"/>
      <c r="E56" s="360"/>
      <c r="F56" s="360"/>
      <c r="G56" s="360"/>
      <c r="H56" s="360"/>
      <c r="I56" s="360"/>
      <c r="J56" s="9"/>
      <c r="K56" s="9"/>
      <c r="L56" s="9"/>
      <c r="M56" s="9"/>
      <c r="N56" s="9"/>
      <c r="O56" s="9"/>
      <c r="P56" s="9"/>
      <c r="Q56" s="9"/>
    </row>
    <row r="66" spans="3:3" ht="12.75" customHeight="1">
      <c r="C66" s="31"/>
    </row>
  </sheetData>
  <sheetProtection selectLockedCells="1" selectUnlockedCells="1"/>
  <mergeCells count="73">
    <mergeCell ref="A5:Q5"/>
    <mergeCell ref="A8:Q8"/>
    <mergeCell ref="K15:K16"/>
    <mergeCell ref="P15:P16"/>
    <mergeCell ref="H15:H16"/>
    <mergeCell ref="A9:Q9"/>
    <mergeCell ref="A13:Q13"/>
    <mergeCell ref="K14:Q14"/>
    <mergeCell ref="A14:A16"/>
    <mergeCell ref="B14:B16"/>
    <mergeCell ref="C14:C16"/>
    <mergeCell ref="D14:J14"/>
    <mergeCell ref="D15:D16"/>
    <mergeCell ref="E15:E16"/>
    <mergeCell ref="F15:F16"/>
    <mergeCell ref="G15:G16"/>
    <mergeCell ref="Q34:Q35"/>
    <mergeCell ref="P34:P35"/>
    <mergeCell ref="Q15:Q16"/>
    <mergeCell ref="I34:I35"/>
    <mergeCell ref="J34:J35"/>
    <mergeCell ref="K35:N35"/>
    <mergeCell ref="O34:O35"/>
    <mergeCell ref="I15:I16"/>
    <mergeCell ref="J37:J38"/>
    <mergeCell ref="O37:O38"/>
    <mergeCell ref="M15:M16"/>
    <mergeCell ref="N15:N16"/>
    <mergeCell ref="K38:N38"/>
    <mergeCell ref="L15:L16"/>
    <mergeCell ref="O15:O16"/>
    <mergeCell ref="J15:J16"/>
    <mergeCell ref="I37:I38"/>
    <mergeCell ref="A34:C34"/>
    <mergeCell ref="D38:G38"/>
    <mergeCell ref="H37:H38"/>
    <mergeCell ref="A35:C35"/>
    <mergeCell ref="H34:H35"/>
    <mergeCell ref="D35:G35"/>
    <mergeCell ref="A40:A42"/>
    <mergeCell ref="B40:B42"/>
    <mergeCell ref="C40:C42"/>
    <mergeCell ref="D41:D42"/>
    <mergeCell ref="E41:E42"/>
    <mergeCell ref="C56:I56"/>
    <mergeCell ref="P49:P50"/>
    <mergeCell ref="Q49:Q50"/>
    <mergeCell ref="A49:C49"/>
    <mergeCell ref="J49:J50"/>
    <mergeCell ref="H49:H50"/>
    <mergeCell ref="O49:O50"/>
    <mergeCell ref="K50:N50"/>
    <mergeCell ref="A50:C50"/>
    <mergeCell ref="D50:G50"/>
    <mergeCell ref="B52:Q52"/>
    <mergeCell ref="P37:P38"/>
    <mergeCell ref="Q37:Q38"/>
    <mergeCell ref="M41:M42"/>
    <mergeCell ref="N41:N42"/>
    <mergeCell ref="P41:P42"/>
    <mergeCell ref="Q41:Q42"/>
    <mergeCell ref="O41:O42"/>
    <mergeCell ref="Z55:AA55"/>
    <mergeCell ref="I49:I50"/>
    <mergeCell ref="K40:Q40"/>
    <mergeCell ref="K41:K42"/>
    <mergeCell ref="L41:L42"/>
    <mergeCell ref="D40:J40"/>
    <mergeCell ref="H41:H42"/>
    <mergeCell ref="J41:J42"/>
    <mergeCell ref="I41:I42"/>
    <mergeCell ref="F41:F42"/>
    <mergeCell ref="G41:G42"/>
  </mergeCells>
  <phoneticPr fontId="6" type="noConversion"/>
  <printOptions horizontalCentered="1"/>
  <pageMargins left="0.74791666666666701" right="0" top="0.5" bottom="0" header="0.51180555555555596" footer="0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3"/>
  <sheetViews>
    <sheetView topLeftCell="A21" zoomScaleSheetLayoutView="130" zoomScalePageLayoutView="240" workbookViewId="0">
      <selection activeCell="B30" sqref="B30:B32"/>
    </sheetView>
  </sheetViews>
  <sheetFormatPr defaultRowHeight="12.75" customHeight="1"/>
  <cols>
    <col min="1" max="1" width="3.28515625" style="5" customWidth="1"/>
    <col min="2" max="2" width="34.7109375" style="5" customWidth="1"/>
    <col min="3" max="3" width="10.42578125" style="6" customWidth="1"/>
    <col min="4" max="7" width="2.42578125" style="5" customWidth="1"/>
    <col min="8" max="8" width="3.28515625" style="5" customWidth="1"/>
    <col min="9" max="9" width="6.140625" style="5" customWidth="1"/>
    <col min="10" max="10" width="5" style="5" customWidth="1"/>
    <col min="11" max="14" width="2.42578125" style="5" customWidth="1"/>
    <col min="15" max="15" width="3.140625" style="5" customWidth="1"/>
    <col min="16" max="16" width="6.140625" style="5" customWidth="1"/>
    <col min="17" max="17" width="5" style="5" customWidth="1"/>
    <col min="18" max="16384" width="9.140625" style="2"/>
  </cols>
  <sheetData>
    <row r="1" spans="1:256" ht="12.75" customHeight="1">
      <c r="A1" t="s">
        <v>256</v>
      </c>
      <c r="B1"/>
      <c r="C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4" customFormat="1" ht="12.75" customHeight="1">
      <c r="A4" s="389" t="s">
        <v>124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</row>
    <row r="5" spans="1:256" s="14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/>
      <c r="M5"/>
      <c r="N5"/>
      <c r="O5"/>
      <c r="P5"/>
      <c r="Q5"/>
    </row>
    <row r="6" spans="1:256" s="14" customFormat="1" ht="12.75" customHeight="1">
      <c r="A6" t="s">
        <v>1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6" ht="12.75" customHeight="1">
      <c r="A7" s="390" t="s">
        <v>285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392" t="s">
        <v>287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112</v>
      </c>
      <c r="B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4" customFormat="1" ht="12.75" customHeight="1">
      <c r="A11" t="s">
        <v>251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6" ht="25.5" customHeight="1">
      <c r="A12" s="394" t="s">
        <v>25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</row>
    <row r="13" spans="1:256" s="12" customFormat="1" ht="11.1" customHeight="1" thickBot="1">
      <c r="A13" s="477" t="s">
        <v>8</v>
      </c>
      <c r="B13" s="487" t="s">
        <v>9</v>
      </c>
      <c r="C13" s="481" t="s">
        <v>310</v>
      </c>
      <c r="D13" s="462" t="s">
        <v>113</v>
      </c>
      <c r="E13" s="463"/>
      <c r="F13" s="463"/>
      <c r="G13" s="463"/>
      <c r="H13" s="463"/>
      <c r="I13" s="463"/>
      <c r="J13" s="464"/>
      <c r="K13" s="462" t="s">
        <v>114</v>
      </c>
      <c r="L13" s="463"/>
      <c r="M13" s="463"/>
      <c r="N13" s="463"/>
      <c r="O13" s="463"/>
      <c r="P13" s="463"/>
      <c r="Q13" s="464"/>
    </row>
    <row r="14" spans="1:256" s="12" customFormat="1" ht="11.1" customHeight="1" thickBot="1">
      <c r="A14" s="486"/>
      <c r="B14" s="488"/>
      <c r="C14" s="482"/>
      <c r="D14" s="484" t="s">
        <v>12</v>
      </c>
      <c r="E14" s="480" t="s">
        <v>13</v>
      </c>
      <c r="F14" s="480" t="s">
        <v>14</v>
      </c>
      <c r="G14" s="480" t="s">
        <v>15</v>
      </c>
      <c r="H14" s="424" t="s">
        <v>69</v>
      </c>
      <c r="I14" s="485" t="s">
        <v>16</v>
      </c>
      <c r="J14" s="489" t="s">
        <v>17</v>
      </c>
      <c r="K14" s="477" t="s">
        <v>12</v>
      </c>
      <c r="L14" s="477" t="s">
        <v>13</v>
      </c>
      <c r="M14" s="477" t="s">
        <v>14</v>
      </c>
      <c r="N14" s="475" t="s">
        <v>15</v>
      </c>
      <c r="O14" s="383" t="s">
        <v>69</v>
      </c>
      <c r="P14" s="472" t="s">
        <v>16</v>
      </c>
      <c r="Q14" s="474" t="s">
        <v>17</v>
      </c>
    </row>
    <row r="15" spans="1:256" s="12" customFormat="1" ht="11.1" customHeight="1">
      <c r="A15" s="454"/>
      <c r="B15" s="418"/>
      <c r="C15" s="420"/>
      <c r="D15" s="431"/>
      <c r="E15" s="423"/>
      <c r="F15" s="423"/>
      <c r="G15" s="423"/>
      <c r="H15" s="425"/>
      <c r="I15" s="430"/>
      <c r="J15" s="429"/>
      <c r="K15" s="350"/>
      <c r="L15" s="350"/>
      <c r="M15" s="350"/>
      <c r="N15" s="476"/>
      <c r="O15" s="383"/>
      <c r="P15" s="473"/>
      <c r="Q15" s="359"/>
    </row>
    <row r="16" spans="1:256" s="78" customFormat="1" ht="11.1" customHeight="1">
      <c r="A16" s="23">
        <v>1</v>
      </c>
      <c r="B16" s="132" t="s">
        <v>247</v>
      </c>
      <c r="C16" s="45" t="s">
        <v>32</v>
      </c>
      <c r="D16" s="312">
        <v>1</v>
      </c>
      <c r="E16" s="312">
        <v>2</v>
      </c>
      <c r="F16" s="312"/>
      <c r="G16" s="136"/>
      <c r="H16" s="165">
        <v>58</v>
      </c>
      <c r="I16" s="60" t="s">
        <v>20</v>
      </c>
      <c r="J16" s="312">
        <v>4</v>
      </c>
      <c r="K16" s="310"/>
      <c r="L16" s="180"/>
      <c r="M16" s="180"/>
      <c r="N16" s="181"/>
      <c r="O16" s="312"/>
      <c r="P16" s="60"/>
      <c r="Q16" s="312"/>
    </row>
    <row r="17" spans="1:17" s="78" customFormat="1" ht="11.1" customHeight="1">
      <c r="A17" s="69">
        <v>2</v>
      </c>
      <c r="B17" s="231" t="s">
        <v>277</v>
      </c>
      <c r="C17" s="112" t="s">
        <v>240</v>
      </c>
      <c r="D17" s="312">
        <v>2</v>
      </c>
      <c r="E17" s="66">
        <v>1</v>
      </c>
      <c r="F17" s="312"/>
      <c r="G17" s="136"/>
      <c r="H17" s="336">
        <v>58</v>
      </c>
      <c r="I17" s="60" t="s">
        <v>20</v>
      </c>
      <c r="J17" s="60">
        <v>4</v>
      </c>
      <c r="K17" s="312"/>
      <c r="L17" s="315"/>
      <c r="M17" s="302"/>
      <c r="N17" s="316"/>
      <c r="O17" s="312"/>
      <c r="P17" s="317"/>
      <c r="Q17" s="312"/>
    </row>
    <row r="18" spans="1:17" s="78" customFormat="1" ht="10.5" customHeight="1">
      <c r="A18" s="23">
        <v>3</v>
      </c>
      <c r="B18" s="229" t="s">
        <v>331</v>
      </c>
      <c r="C18" s="131" t="s">
        <v>42</v>
      </c>
      <c r="D18" s="309">
        <v>2</v>
      </c>
      <c r="E18" s="312">
        <v>1</v>
      </c>
      <c r="F18" s="300"/>
      <c r="G18" s="318"/>
      <c r="H18" s="337">
        <v>58</v>
      </c>
      <c r="I18" s="319" t="s">
        <v>20</v>
      </c>
      <c r="J18" s="65">
        <v>4</v>
      </c>
      <c r="K18" s="312"/>
      <c r="L18" s="37"/>
      <c r="M18" s="16"/>
      <c r="N18" s="36"/>
      <c r="O18" s="312"/>
      <c r="P18" s="299"/>
      <c r="Q18" s="312"/>
    </row>
    <row r="19" spans="1:17" s="78" customFormat="1" ht="12" customHeight="1">
      <c r="A19" s="136">
        <v>4</v>
      </c>
      <c r="B19" s="331" t="s">
        <v>290</v>
      </c>
      <c r="C19" s="40" t="s">
        <v>43</v>
      </c>
      <c r="D19" s="310">
        <v>2</v>
      </c>
      <c r="E19" s="298">
        <v>1</v>
      </c>
      <c r="F19" s="254"/>
      <c r="G19" s="136"/>
      <c r="H19" s="336">
        <v>58</v>
      </c>
      <c r="I19" s="268" t="s">
        <v>20</v>
      </c>
      <c r="J19" s="268">
        <v>4</v>
      </c>
      <c r="K19" s="312"/>
      <c r="L19" s="59"/>
      <c r="M19" s="303"/>
      <c r="N19" s="58"/>
      <c r="O19" s="312"/>
      <c r="P19" s="299"/>
      <c r="Q19" s="312"/>
    </row>
    <row r="20" spans="1:17" s="78" customFormat="1" ht="22.5" customHeight="1">
      <c r="A20" s="136">
        <v>5</v>
      </c>
      <c r="B20" s="285" t="s">
        <v>333</v>
      </c>
      <c r="C20" s="112" t="s">
        <v>44</v>
      </c>
      <c r="D20" s="305">
        <v>2</v>
      </c>
      <c r="E20" s="298">
        <v>1</v>
      </c>
      <c r="F20" s="65"/>
      <c r="G20" s="318"/>
      <c r="H20" s="336">
        <v>58</v>
      </c>
      <c r="I20" s="74" t="s">
        <v>20</v>
      </c>
      <c r="J20" s="65">
        <v>4</v>
      </c>
      <c r="K20" s="299"/>
      <c r="L20" s="305"/>
      <c r="M20" s="311"/>
      <c r="N20" s="64"/>
      <c r="O20" s="312"/>
      <c r="P20" s="312"/>
      <c r="Q20" s="299"/>
    </row>
    <row r="21" spans="1:17" s="78" customFormat="1" ht="11.1" customHeight="1">
      <c r="A21" s="52">
        <v>6</v>
      </c>
      <c r="B21" s="132" t="s">
        <v>183</v>
      </c>
      <c r="C21" s="23" t="s">
        <v>241</v>
      </c>
      <c r="D21" s="312"/>
      <c r="E21" s="312">
        <v>1</v>
      </c>
      <c r="F21" s="136"/>
      <c r="G21" s="136"/>
      <c r="H21" s="336">
        <v>11</v>
      </c>
      <c r="I21" s="60" t="s">
        <v>12</v>
      </c>
      <c r="J21" s="312" t="s">
        <v>176</v>
      </c>
      <c r="K21" s="296"/>
      <c r="L21" s="296"/>
      <c r="M21" s="296"/>
      <c r="N21" s="52"/>
      <c r="O21" s="296"/>
      <c r="P21" s="53"/>
      <c r="Q21" s="296"/>
    </row>
    <row r="22" spans="1:17" s="78" customFormat="1" ht="11.1" customHeight="1">
      <c r="A22" s="69">
        <v>7</v>
      </c>
      <c r="B22" s="132" t="s">
        <v>278</v>
      </c>
      <c r="C22" s="112" t="s">
        <v>242</v>
      </c>
      <c r="D22" s="312"/>
      <c r="E22" s="312"/>
      <c r="F22" s="312"/>
      <c r="G22" s="136"/>
      <c r="H22" s="336"/>
      <c r="I22" s="313"/>
      <c r="J22" s="64"/>
      <c r="K22" s="300">
        <v>2</v>
      </c>
      <c r="L22" s="312">
        <v>1</v>
      </c>
      <c r="M22" s="312"/>
      <c r="N22" s="136"/>
      <c r="O22" s="294">
        <v>58</v>
      </c>
      <c r="P22" s="60" t="s">
        <v>20</v>
      </c>
      <c r="Q22" s="301">
        <v>4</v>
      </c>
    </row>
    <row r="23" spans="1:17" s="78" customFormat="1" ht="12" customHeight="1">
      <c r="A23" s="69">
        <v>8</v>
      </c>
      <c r="B23" s="229" t="s">
        <v>279</v>
      </c>
      <c r="C23" s="112" t="s">
        <v>48</v>
      </c>
      <c r="D23" s="299"/>
      <c r="E23" s="299"/>
      <c r="F23" s="299"/>
      <c r="G23" s="80"/>
      <c r="H23" s="336"/>
      <c r="I23" s="320"/>
      <c r="J23" s="316"/>
      <c r="K23" s="299">
        <v>2</v>
      </c>
      <c r="L23" s="299">
        <v>1</v>
      </c>
      <c r="M23" s="299"/>
      <c r="N23" s="80"/>
      <c r="O23" s="294">
        <v>58</v>
      </c>
      <c r="P23" s="321" t="s">
        <v>20</v>
      </c>
      <c r="Q23" s="322">
        <v>4</v>
      </c>
    </row>
    <row r="24" spans="1:17" s="78" customFormat="1" ht="11.1" customHeight="1">
      <c r="A24" s="69">
        <v>9</v>
      </c>
      <c r="B24" s="281" t="s">
        <v>291</v>
      </c>
      <c r="C24" s="112" t="s">
        <v>45</v>
      </c>
      <c r="D24" s="299"/>
      <c r="E24" s="299"/>
      <c r="F24" s="299"/>
      <c r="G24" s="80"/>
      <c r="H24" s="336"/>
      <c r="I24" s="320"/>
      <c r="J24" s="307"/>
      <c r="K24" s="299">
        <v>2</v>
      </c>
      <c r="L24" s="299">
        <v>1</v>
      </c>
      <c r="M24" s="313"/>
      <c r="N24" s="181"/>
      <c r="O24" s="294">
        <v>33</v>
      </c>
      <c r="P24" s="60" t="s">
        <v>20</v>
      </c>
      <c r="Q24" s="322">
        <v>3</v>
      </c>
    </row>
    <row r="25" spans="1:17" s="78" customFormat="1" ht="10.5" customHeight="1">
      <c r="A25" s="136">
        <v>10</v>
      </c>
      <c r="B25" s="282" t="s">
        <v>332</v>
      </c>
      <c r="C25" s="112" t="s">
        <v>46</v>
      </c>
      <c r="D25" s="312"/>
      <c r="E25" s="312"/>
      <c r="F25" s="312"/>
      <c r="G25" s="136"/>
      <c r="H25" s="336"/>
      <c r="I25" s="313"/>
      <c r="J25" s="181"/>
      <c r="K25" s="312">
        <v>2</v>
      </c>
      <c r="L25" s="60">
        <v>1</v>
      </c>
      <c r="M25" s="306"/>
      <c r="N25" s="308"/>
      <c r="O25" s="294">
        <v>58</v>
      </c>
      <c r="P25" s="74" t="s">
        <v>20</v>
      </c>
      <c r="Q25" s="322">
        <v>4</v>
      </c>
    </row>
    <row r="26" spans="1:17" s="55" customFormat="1" ht="11.1" customHeight="1">
      <c r="A26" s="112">
        <v>11</v>
      </c>
      <c r="B26" s="132" t="s">
        <v>223</v>
      </c>
      <c r="C26" s="23" t="s">
        <v>47</v>
      </c>
      <c r="D26" s="223"/>
      <c r="E26" s="223"/>
      <c r="F26" s="223"/>
      <c r="G26" s="223"/>
      <c r="H26" s="336"/>
      <c r="I26" s="223"/>
      <c r="J26" s="223"/>
      <c r="K26" s="223"/>
      <c r="L26" s="223"/>
      <c r="M26" s="223"/>
      <c r="N26" s="312">
        <v>4</v>
      </c>
      <c r="O26" s="295">
        <v>19</v>
      </c>
      <c r="P26" s="312" t="s">
        <v>12</v>
      </c>
      <c r="Q26" s="322">
        <v>3</v>
      </c>
    </row>
    <row r="27" spans="1:17" s="78" customFormat="1" ht="11.1" customHeight="1" thickBot="1">
      <c r="A27" s="457" t="s">
        <v>67</v>
      </c>
      <c r="B27" s="458"/>
      <c r="C27" s="459"/>
      <c r="D27" s="225">
        <f>SUM(D16:D26)</f>
        <v>9</v>
      </c>
      <c r="E27" s="63">
        <v>7</v>
      </c>
      <c r="F27" s="70"/>
      <c r="G27" s="64"/>
      <c r="H27" s="483">
        <f>SUM(H16:H26)</f>
        <v>301</v>
      </c>
      <c r="I27" s="465" t="s">
        <v>253</v>
      </c>
      <c r="J27" s="467">
        <f>SUM(J16:J26)</f>
        <v>20</v>
      </c>
      <c r="K27" s="63">
        <f>SUM(K16:K26)</f>
        <v>8</v>
      </c>
      <c r="L27" s="70">
        <v>4</v>
      </c>
      <c r="M27" s="64"/>
      <c r="N27" s="80">
        <f>SUM(N16:N26)</f>
        <v>4</v>
      </c>
      <c r="O27" s="455">
        <v>226</v>
      </c>
      <c r="P27" s="465" t="s">
        <v>182</v>
      </c>
      <c r="Q27" s="467">
        <f>SUM(Q16:Q26)</f>
        <v>18</v>
      </c>
    </row>
    <row r="28" spans="1:17" s="78" customFormat="1" ht="11.1" customHeight="1">
      <c r="A28" s="447" t="s">
        <v>189</v>
      </c>
      <c r="B28" s="448"/>
      <c r="C28" s="449"/>
      <c r="D28" s="450">
        <f>SUM(D27:G27)</f>
        <v>16</v>
      </c>
      <c r="E28" s="451"/>
      <c r="F28" s="451"/>
      <c r="G28" s="479"/>
      <c r="H28" s="483"/>
      <c r="I28" s="466"/>
      <c r="J28" s="468"/>
      <c r="K28" s="478">
        <f>SUM(K27:N27)</f>
        <v>16</v>
      </c>
      <c r="L28" s="451"/>
      <c r="M28" s="451"/>
      <c r="N28" s="479"/>
      <c r="O28" s="456"/>
      <c r="P28" s="466"/>
      <c r="Q28" s="468"/>
    </row>
    <row r="29" spans="1:17" s="78" customFormat="1" ht="11.1" customHeight="1">
      <c r="A29" s="71"/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s="78" customFormat="1" ht="11.1" customHeight="1" thickBot="1">
      <c r="A30" s="349" t="s">
        <v>8</v>
      </c>
      <c r="B30" s="416" t="s">
        <v>336</v>
      </c>
      <c r="C30" s="481" t="s">
        <v>310</v>
      </c>
      <c r="D30" s="462" t="s">
        <v>113</v>
      </c>
      <c r="E30" s="463"/>
      <c r="F30" s="463"/>
      <c r="G30" s="463"/>
      <c r="H30" s="463"/>
      <c r="I30" s="463"/>
      <c r="J30" s="464"/>
      <c r="K30" s="462" t="s">
        <v>114</v>
      </c>
      <c r="L30" s="463"/>
      <c r="M30" s="463"/>
      <c r="N30" s="463"/>
      <c r="O30" s="463"/>
      <c r="P30" s="463"/>
      <c r="Q30" s="464"/>
    </row>
    <row r="31" spans="1:17" s="78" customFormat="1" ht="11.1" customHeight="1" thickBot="1">
      <c r="A31" s="453"/>
      <c r="B31" s="417"/>
      <c r="C31" s="419"/>
      <c r="D31" s="431" t="s">
        <v>12</v>
      </c>
      <c r="E31" s="423" t="s">
        <v>13</v>
      </c>
      <c r="F31" s="423" t="s">
        <v>14</v>
      </c>
      <c r="G31" s="423" t="s">
        <v>15</v>
      </c>
      <c r="H31" s="424" t="s">
        <v>69</v>
      </c>
      <c r="I31" s="430" t="s">
        <v>16</v>
      </c>
      <c r="J31" s="429" t="s">
        <v>17</v>
      </c>
      <c r="K31" s="349" t="s">
        <v>12</v>
      </c>
      <c r="L31" s="349" t="s">
        <v>13</v>
      </c>
      <c r="M31" s="349" t="s">
        <v>14</v>
      </c>
      <c r="N31" s="349" t="s">
        <v>15</v>
      </c>
      <c r="O31" s="349" t="s">
        <v>69</v>
      </c>
      <c r="P31" s="358" t="s">
        <v>16</v>
      </c>
      <c r="Q31" s="358" t="s">
        <v>17</v>
      </c>
    </row>
    <row r="32" spans="1:17" s="78" customFormat="1" ht="11.1" customHeight="1">
      <c r="A32" s="454"/>
      <c r="B32" s="417"/>
      <c r="C32" s="420"/>
      <c r="D32" s="431"/>
      <c r="E32" s="423"/>
      <c r="F32" s="423"/>
      <c r="G32" s="423"/>
      <c r="H32" s="425"/>
      <c r="I32" s="430"/>
      <c r="J32" s="429"/>
      <c r="K32" s="350"/>
      <c r="L32" s="350"/>
      <c r="M32" s="350"/>
      <c r="N32" s="350"/>
      <c r="O32" s="350"/>
      <c r="P32" s="359"/>
      <c r="Q32" s="359"/>
    </row>
    <row r="33" spans="1:19" s="78" customFormat="1" ht="11.1" customHeight="1">
      <c r="A33" s="280">
        <v>12</v>
      </c>
      <c r="B33" s="32" t="s">
        <v>191</v>
      </c>
      <c r="C33" s="73" t="s">
        <v>243</v>
      </c>
      <c r="D33" s="470">
        <v>1</v>
      </c>
      <c r="E33" s="470">
        <v>2</v>
      </c>
      <c r="F33" s="470"/>
      <c r="G33" s="470"/>
      <c r="H33" s="455">
        <v>33</v>
      </c>
      <c r="I33" s="470" t="s">
        <v>117</v>
      </c>
      <c r="J33" s="470">
        <v>3</v>
      </c>
      <c r="K33" s="59"/>
      <c r="L33" s="248"/>
      <c r="M33" s="248"/>
      <c r="N33" s="248"/>
      <c r="O33" s="58"/>
      <c r="P33" s="182"/>
      <c r="Q33" s="252"/>
    </row>
    <row r="34" spans="1:19" s="78" customFormat="1" ht="11.1" customHeight="1">
      <c r="A34" s="280">
        <v>13</v>
      </c>
      <c r="B34" s="32" t="s">
        <v>190</v>
      </c>
      <c r="C34" s="112" t="s">
        <v>197</v>
      </c>
      <c r="D34" s="470"/>
      <c r="E34" s="470"/>
      <c r="F34" s="470"/>
      <c r="G34" s="470"/>
      <c r="H34" s="456"/>
      <c r="I34" s="470"/>
      <c r="J34" s="470"/>
      <c r="K34" s="37"/>
      <c r="L34" s="16"/>
      <c r="M34" s="16"/>
      <c r="N34" s="16"/>
      <c r="O34" s="36"/>
      <c r="P34" s="182"/>
      <c r="Q34" s="252"/>
    </row>
    <row r="35" spans="1:19" s="78" customFormat="1" ht="11.1" customHeight="1">
      <c r="A35" s="280">
        <v>14</v>
      </c>
      <c r="B35" s="222" t="s">
        <v>192</v>
      </c>
      <c r="C35" s="131" t="s">
        <v>244</v>
      </c>
      <c r="D35" s="413"/>
      <c r="E35" s="396">
        <v>1</v>
      </c>
      <c r="F35" s="396"/>
      <c r="G35" s="396"/>
      <c r="H35" s="406">
        <v>36</v>
      </c>
      <c r="I35" s="402" t="s">
        <v>117</v>
      </c>
      <c r="J35" s="402">
        <v>2</v>
      </c>
      <c r="K35" s="37"/>
      <c r="L35" s="16"/>
      <c r="M35" s="16"/>
      <c r="N35" s="16"/>
      <c r="O35" s="36"/>
      <c r="P35" s="182"/>
      <c r="Q35" s="252"/>
    </row>
    <row r="36" spans="1:19" s="78" customFormat="1" ht="11.1" customHeight="1">
      <c r="A36" s="280">
        <v>15</v>
      </c>
      <c r="B36" s="222" t="s">
        <v>193</v>
      </c>
      <c r="C36" s="131" t="s">
        <v>224</v>
      </c>
      <c r="D36" s="446"/>
      <c r="E36" s="412"/>
      <c r="F36" s="412"/>
      <c r="G36" s="412"/>
      <c r="H36" s="407"/>
      <c r="I36" s="403"/>
      <c r="J36" s="403"/>
      <c r="K36" s="37"/>
      <c r="L36" s="16"/>
      <c r="M36" s="16"/>
      <c r="N36" s="16"/>
      <c r="O36" s="36"/>
      <c r="P36" s="182"/>
      <c r="Q36" s="252"/>
    </row>
    <row r="37" spans="1:19" s="78" customFormat="1" ht="11.1" customHeight="1">
      <c r="A37" s="280">
        <v>16</v>
      </c>
      <c r="B37" s="286" t="s">
        <v>292</v>
      </c>
      <c r="C37" s="112" t="s">
        <v>245</v>
      </c>
      <c r="D37" s="490">
        <v>1</v>
      </c>
      <c r="E37" s="404">
        <v>2</v>
      </c>
      <c r="F37" s="404"/>
      <c r="G37" s="404"/>
      <c r="H37" s="406">
        <v>33</v>
      </c>
      <c r="I37" s="408" t="s">
        <v>117</v>
      </c>
      <c r="J37" s="408">
        <v>3</v>
      </c>
      <c r="K37" s="37"/>
      <c r="L37" s="16"/>
      <c r="M37" s="16"/>
      <c r="N37" s="16"/>
      <c r="O37" s="36"/>
      <c r="P37" s="64"/>
      <c r="Q37" s="252"/>
    </row>
    <row r="38" spans="1:19" s="78" customFormat="1" ht="11.1" customHeight="1">
      <c r="A38" s="280">
        <v>17</v>
      </c>
      <c r="B38" s="286" t="s">
        <v>293</v>
      </c>
      <c r="C38" s="112" t="s">
        <v>225</v>
      </c>
      <c r="D38" s="491"/>
      <c r="E38" s="405"/>
      <c r="F38" s="405"/>
      <c r="G38" s="405"/>
      <c r="H38" s="407"/>
      <c r="I38" s="409"/>
      <c r="J38" s="409"/>
      <c r="K38" s="37"/>
      <c r="L38" s="16"/>
      <c r="M38" s="16"/>
      <c r="N38" s="16"/>
      <c r="O38" s="36"/>
      <c r="P38" s="251"/>
      <c r="Q38" s="252"/>
    </row>
    <row r="39" spans="1:19" s="78" customFormat="1" ht="12" customHeight="1">
      <c r="A39" s="280">
        <v>18</v>
      </c>
      <c r="B39" s="286" t="s">
        <v>312</v>
      </c>
      <c r="C39" s="112" t="s">
        <v>261</v>
      </c>
      <c r="D39" s="413">
        <v>1</v>
      </c>
      <c r="E39" s="396"/>
      <c r="F39" s="396"/>
      <c r="G39" s="396"/>
      <c r="H39" s="406">
        <v>36</v>
      </c>
      <c r="I39" s="402" t="s">
        <v>117</v>
      </c>
      <c r="J39" s="402">
        <v>2</v>
      </c>
      <c r="K39" s="37"/>
      <c r="L39" s="16"/>
      <c r="M39" s="16"/>
      <c r="N39" s="16"/>
      <c r="O39" s="36"/>
      <c r="P39" s="182"/>
      <c r="Q39" s="252"/>
      <c r="S39" s="230"/>
    </row>
    <row r="40" spans="1:19" s="78" customFormat="1" ht="11.25" customHeight="1">
      <c r="A40" s="280">
        <v>19</v>
      </c>
      <c r="B40" s="286" t="s">
        <v>313</v>
      </c>
      <c r="C40" s="112" t="s">
        <v>262</v>
      </c>
      <c r="D40" s="414"/>
      <c r="E40" s="397"/>
      <c r="F40" s="397"/>
      <c r="G40" s="397"/>
      <c r="H40" s="427"/>
      <c r="I40" s="403"/>
      <c r="J40" s="403"/>
      <c r="K40" s="37"/>
      <c r="L40" s="16"/>
      <c r="M40" s="16"/>
      <c r="N40" s="16"/>
      <c r="O40" s="36"/>
      <c r="P40" s="182"/>
      <c r="Q40" s="252"/>
    </row>
    <row r="41" spans="1:19" s="78" customFormat="1" ht="10.5" customHeight="1">
      <c r="A41" s="280">
        <v>20</v>
      </c>
      <c r="B41" s="33" t="s">
        <v>194</v>
      </c>
      <c r="C41" s="131" t="s">
        <v>246</v>
      </c>
      <c r="D41" s="247"/>
      <c r="E41" s="180"/>
      <c r="F41" s="180"/>
      <c r="G41" s="180"/>
      <c r="H41" s="181"/>
      <c r="I41" s="182"/>
      <c r="J41" s="252"/>
      <c r="K41" s="402"/>
      <c r="L41" s="445">
        <v>2</v>
      </c>
      <c r="M41" s="411"/>
      <c r="N41" s="411"/>
      <c r="O41" s="415">
        <v>47</v>
      </c>
      <c r="P41" s="410" t="s">
        <v>117</v>
      </c>
      <c r="Q41" s="402">
        <v>3</v>
      </c>
    </row>
    <row r="42" spans="1:19" s="78" customFormat="1" ht="11.25" customHeight="1">
      <c r="A42" s="280">
        <v>21</v>
      </c>
      <c r="B42" s="32" t="s">
        <v>255</v>
      </c>
      <c r="C42" s="131" t="s">
        <v>198</v>
      </c>
      <c r="D42" s="59"/>
      <c r="E42" s="248"/>
      <c r="F42" s="248"/>
      <c r="G42" s="248"/>
      <c r="H42" s="181"/>
      <c r="I42" s="182"/>
      <c r="J42" s="252"/>
      <c r="K42" s="403"/>
      <c r="L42" s="446"/>
      <c r="M42" s="412"/>
      <c r="N42" s="412"/>
      <c r="O42" s="471"/>
      <c r="P42" s="410"/>
      <c r="Q42" s="403"/>
    </row>
    <row r="43" spans="1:19" s="78" customFormat="1" ht="11.1" customHeight="1">
      <c r="A43" s="280">
        <v>22</v>
      </c>
      <c r="B43" s="33" t="s">
        <v>195</v>
      </c>
      <c r="C43" s="131" t="s">
        <v>199</v>
      </c>
      <c r="D43" s="37"/>
      <c r="E43" s="183"/>
      <c r="F43" s="183"/>
      <c r="G43" s="183"/>
      <c r="H43" s="184"/>
      <c r="I43" s="226"/>
      <c r="J43" s="252"/>
      <c r="K43" s="413"/>
      <c r="L43" s="411">
        <v>2</v>
      </c>
      <c r="M43" s="411"/>
      <c r="N43" s="411"/>
      <c r="O43" s="415">
        <v>47</v>
      </c>
      <c r="P43" s="400" t="s">
        <v>117</v>
      </c>
      <c r="Q43" s="402">
        <v>3</v>
      </c>
    </row>
    <row r="44" spans="1:19" s="78" customFormat="1" ht="11.25" customHeight="1">
      <c r="A44" s="280">
        <v>23</v>
      </c>
      <c r="B44" s="32" t="s">
        <v>196</v>
      </c>
      <c r="C44" s="131" t="s">
        <v>254</v>
      </c>
      <c r="D44" s="185"/>
      <c r="E44" s="179"/>
      <c r="F44" s="179"/>
      <c r="G44" s="179"/>
      <c r="H44" s="184"/>
      <c r="I44" s="226"/>
      <c r="J44" s="252"/>
      <c r="K44" s="414"/>
      <c r="L44" s="397"/>
      <c r="M44" s="397"/>
      <c r="N44" s="397"/>
      <c r="O44" s="399"/>
      <c r="P44" s="401"/>
      <c r="Q44" s="403"/>
    </row>
    <row r="45" spans="1:19" s="78" customFormat="1" ht="11.25" customHeight="1">
      <c r="A45" s="273">
        <v>24</v>
      </c>
      <c r="B45" s="286" t="s">
        <v>314</v>
      </c>
      <c r="C45" s="112" t="s">
        <v>265</v>
      </c>
      <c r="D45" s="247"/>
      <c r="E45" s="180"/>
      <c r="F45" s="180"/>
      <c r="G45" s="180"/>
      <c r="H45" s="181"/>
      <c r="I45" s="182"/>
      <c r="J45" s="249"/>
      <c r="K45" s="402">
        <v>1</v>
      </c>
      <c r="L45" s="413">
        <v>1</v>
      </c>
      <c r="M45" s="396"/>
      <c r="N45" s="396"/>
      <c r="O45" s="398">
        <v>47</v>
      </c>
      <c r="P45" s="400" t="s">
        <v>117</v>
      </c>
      <c r="Q45" s="402">
        <v>3</v>
      </c>
    </row>
    <row r="46" spans="1:19" s="78" customFormat="1" ht="11.25" customHeight="1">
      <c r="A46" s="273">
        <v>25</v>
      </c>
      <c r="B46" s="286" t="s">
        <v>315</v>
      </c>
      <c r="C46" s="112" t="s">
        <v>266</v>
      </c>
      <c r="D46" s="278"/>
      <c r="E46" s="180"/>
      <c r="F46" s="180"/>
      <c r="G46" s="180"/>
      <c r="H46" s="181"/>
      <c r="I46" s="182"/>
      <c r="J46" s="280"/>
      <c r="K46" s="403"/>
      <c r="L46" s="414"/>
      <c r="M46" s="397"/>
      <c r="N46" s="397"/>
      <c r="O46" s="399"/>
      <c r="P46" s="401"/>
      <c r="Q46" s="403"/>
    </row>
    <row r="47" spans="1:19" s="78" customFormat="1" ht="12" customHeight="1">
      <c r="A47" s="280">
        <v>26</v>
      </c>
      <c r="B47" s="286" t="s">
        <v>294</v>
      </c>
      <c r="C47" s="279" t="s">
        <v>263</v>
      </c>
      <c r="D47" s="275"/>
      <c r="E47" s="276"/>
      <c r="F47" s="276"/>
      <c r="G47" s="276"/>
      <c r="H47" s="277"/>
      <c r="I47" s="274"/>
      <c r="J47" s="274"/>
      <c r="K47" s="428">
        <v>1</v>
      </c>
      <c r="L47" s="426">
        <v>1</v>
      </c>
      <c r="M47" s="460"/>
      <c r="N47" s="460"/>
      <c r="O47" s="461">
        <v>47</v>
      </c>
      <c r="P47" s="410" t="s">
        <v>117</v>
      </c>
      <c r="Q47" s="428">
        <v>3</v>
      </c>
    </row>
    <row r="48" spans="1:19" s="78" customFormat="1" ht="11.25" customHeight="1">
      <c r="A48" s="323">
        <v>27</v>
      </c>
      <c r="B48" s="324" t="s">
        <v>295</v>
      </c>
      <c r="C48" s="325" t="s">
        <v>264</v>
      </c>
      <c r="D48" s="304"/>
      <c r="E48" s="297"/>
      <c r="F48" s="297"/>
      <c r="G48" s="297"/>
      <c r="H48" s="307"/>
      <c r="I48" s="299"/>
      <c r="J48" s="299"/>
      <c r="K48" s="428"/>
      <c r="L48" s="426"/>
      <c r="M48" s="460"/>
      <c r="N48" s="460"/>
      <c r="O48" s="461"/>
      <c r="P48" s="410"/>
      <c r="Q48" s="428"/>
    </row>
    <row r="49" spans="1:17" s="12" customFormat="1" ht="11.1" customHeight="1" thickBot="1">
      <c r="A49" s="457" t="s">
        <v>319</v>
      </c>
      <c r="B49" s="458"/>
      <c r="C49" s="459"/>
      <c r="D49" s="38">
        <v>3</v>
      </c>
      <c r="E49" s="38">
        <f>SUM(E33:E46)</f>
        <v>5</v>
      </c>
      <c r="F49" s="38"/>
      <c r="G49" s="38"/>
      <c r="H49" s="455">
        <v>138</v>
      </c>
      <c r="I49" s="402" t="s">
        <v>118</v>
      </c>
      <c r="J49" s="467">
        <v>10</v>
      </c>
      <c r="K49" s="38">
        <v>2</v>
      </c>
      <c r="L49" s="38">
        <v>6</v>
      </c>
      <c r="M49" s="38"/>
      <c r="N49" s="38"/>
      <c r="O49" s="455">
        <v>188</v>
      </c>
      <c r="P49" s="402" t="s">
        <v>118</v>
      </c>
      <c r="Q49" s="467">
        <v>12</v>
      </c>
    </row>
    <row r="50" spans="1:17" s="12" customFormat="1" ht="11.1" customHeight="1">
      <c r="A50" s="447" t="s">
        <v>200</v>
      </c>
      <c r="B50" s="448"/>
      <c r="C50" s="449"/>
      <c r="D50" s="450">
        <f>SUM(D49:G49)</f>
        <v>8</v>
      </c>
      <c r="E50" s="451"/>
      <c r="F50" s="451"/>
      <c r="G50" s="452"/>
      <c r="H50" s="456"/>
      <c r="I50" s="469"/>
      <c r="J50" s="468"/>
      <c r="K50" s="450">
        <f>SUM(K49:N49)</f>
        <v>8</v>
      </c>
      <c r="L50" s="451"/>
      <c r="M50" s="451"/>
      <c r="N50" s="452"/>
      <c r="O50" s="456"/>
      <c r="P50" s="469"/>
      <c r="Q50" s="468"/>
    </row>
    <row r="51" spans="1:17" s="12" customFormat="1" ht="11.1" customHeight="1" thickBot="1">
      <c r="A51" s="102"/>
      <c r="B51" s="102"/>
      <c r="C51" s="102"/>
      <c r="D51" s="65"/>
      <c r="E51" s="65"/>
      <c r="F51" s="65"/>
      <c r="G51" s="65"/>
      <c r="H51" s="65"/>
      <c r="I51" s="103"/>
      <c r="J51" s="104"/>
      <c r="K51" s="65"/>
      <c r="L51" s="65"/>
      <c r="M51" s="65"/>
      <c r="N51" s="65"/>
      <c r="O51" s="65"/>
      <c r="P51" s="103"/>
      <c r="Q51" s="104"/>
    </row>
    <row r="52" spans="1:17" s="12" customFormat="1" ht="11.1" customHeight="1">
      <c r="A52" s="8"/>
      <c r="B52" s="101" t="s">
        <v>26</v>
      </c>
      <c r="C52" s="99"/>
      <c r="D52" s="114">
        <v>12</v>
      </c>
      <c r="E52" s="115">
        <v>12</v>
      </c>
      <c r="F52" s="115"/>
      <c r="G52" s="115"/>
      <c r="H52" s="421">
        <v>439</v>
      </c>
      <c r="I52" s="376" t="s">
        <v>271</v>
      </c>
      <c r="J52" s="356">
        <v>30</v>
      </c>
      <c r="K52" s="116">
        <v>10</v>
      </c>
      <c r="L52" s="115">
        <v>10</v>
      </c>
      <c r="M52" s="115"/>
      <c r="N52" s="115">
        <v>4</v>
      </c>
      <c r="O52" s="421">
        <v>414</v>
      </c>
      <c r="P52" s="376" t="s">
        <v>121</v>
      </c>
      <c r="Q52" s="356">
        <f>Q27+Q49</f>
        <v>30</v>
      </c>
    </row>
    <row r="53" spans="1:17" s="12" customFormat="1" ht="11.1" customHeight="1" thickBot="1">
      <c r="A53" s="8"/>
      <c r="B53" s="100"/>
      <c r="C53" s="99"/>
      <c r="D53" s="378">
        <v>24</v>
      </c>
      <c r="E53" s="379"/>
      <c r="F53" s="379"/>
      <c r="G53" s="379"/>
      <c r="H53" s="422"/>
      <c r="I53" s="355"/>
      <c r="J53" s="357"/>
      <c r="K53" s="384">
        <v>24</v>
      </c>
      <c r="L53" s="385"/>
      <c r="M53" s="385"/>
      <c r="N53" s="386"/>
      <c r="O53" s="422"/>
      <c r="P53" s="355"/>
      <c r="Q53" s="357"/>
    </row>
    <row r="54" spans="1:17" s="12" customFormat="1" ht="7.5" customHeight="1">
      <c r="A54" s="8"/>
      <c r="B54" s="8"/>
      <c r="C54" s="8"/>
      <c r="D54" s="8"/>
      <c r="E54" s="8"/>
      <c r="F54" s="8"/>
      <c r="G54" s="8"/>
      <c r="H54" s="8"/>
      <c r="I54" s="8"/>
      <c r="J54" s="15"/>
      <c r="K54" s="8"/>
      <c r="L54" s="8"/>
      <c r="M54" s="8"/>
      <c r="N54" s="8"/>
      <c r="O54" s="8"/>
      <c r="P54" s="8"/>
      <c r="Q54" s="15"/>
    </row>
    <row r="55" spans="1:17" s="13" customFormat="1" ht="11.1" customHeight="1" thickBot="1">
      <c r="A55" s="349" t="s">
        <v>8</v>
      </c>
      <c r="B55" s="416" t="s">
        <v>23</v>
      </c>
      <c r="C55" s="349" t="s">
        <v>310</v>
      </c>
      <c r="D55" s="462" t="s">
        <v>113</v>
      </c>
      <c r="E55" s="463"/>
      <c r="F55" s="463"/>
      <c r="G55" s="463"/>
      <c r="H55" s="463"/>
      <c r="I55" s="463"/>
      <c r="J55" s="464"/>
      <c r="K55" s="462" t="s">
        <v>114</v>
      </c>
      <c r="L55" s="463"/>
      <c r="M55" s="463"/>
      <c r="N55" s="463"/>
      <c r="O55" s="463"/>
      <c r="P55" s="463"/>
      <c r="Q55" s="464"/>
    </row>
    <row r="56" spans="1:17" s="13" customFormat="1" ht="11.1" customHeight="1" thickBot="1">
      <c r="A56" s="453"/>
      <c r="B56" s="417"/>
      <c r="C56" s="419"/>
      <c r="D56" s="431" t="s">
        <v>12</v>
      </c>
      <c r="E56" s="423" t="s">
        <v>13</v>
      </c>
      <c r="F56" s="423" t="s">
        <v>14</v>
      </c>
      <c r="G56" s="423" t="s">
        <v>15</v>
      </c>
      <c r="H56" s="424" t="s">
        <v>69</v>
      </c>
      <c r="I56" s="430" t="s">
        <v>16</v>
      </c>
      <c r="J56" s="429" t="s">
        <v>17</v>
      </c>
      <c r="K56" s="349" t="s">
        <v>12</v>
      </c>
      <c r="L56" s="431" t="s">
        <v>13</v>
      </c>
      <c r="M56" s="423" t="s">
        <v>14</v>
      </c>
      <c r="N56" s="423" t="s">
        <v>15</v>
      </c>
      <c r="O56" s="424" t="s">
        <v>69</v>
      </c>
      <c r="P56" s="429" t="s">
        <v>16</v>
      </c>
      <c r="Q56" s="358" t="s">
        <v>17</v>
      </c>
    </row>
    <row r="57" spans="1:17" s="13" customFormat="1" ht="11.1" customHeight="1">
      <c r="A57" s="454"/>
      <c r="B57" s="418"/>
      <c r="C57" s="420"/>
      <c r="D57" s="431"/>
      <c r="E57" s="423"/>
      <c r="F57" s="423"/>
      <c r="G57" s="423"/>
      <c r="H57" s="425"/>
      <c r="I57" s="430"/>
      <c r="J57" s="429"/>
      <c r="K57" s="350"/>
      <c r="L57" s="431"/>
      <c r="M57" s="423"/>
      <c r="N57" s="423"/>
      <c r="O57" s="425"/>
      <c r="P57" s="429"/>
      <c r="Q57" s="359"/>
    </row>
    <row r="58" spans="1:17" s="13" customFormat="1" ht="11.1" customHeight="1">
      <c r="A58" s="26">
        <v>28</v>
      </c>
      <c r="B58" s="32" t="s">
        <v>24</v>
      </c>
      <c r="C58" s="40" t="s">
        <v>267</v>
      </c>
      <c r="D58" s="26"/>
      <c r="E58" s="26"/>
      <c r="F58" s="26">
        <v>2</v>
      </c>
      <c r="G58" s="26"/>
      <c r="H58" s="164"/>
      <c r="I58" s="26" t="s">
        <v>117</v>
      </c>
      <c r="J58" s="26">
        <v>2</v>
      </c>
      <c r="K58" s="26"/>
      <c r="L58" s="26"/>
      <c r="M58" s="26"/>
      <c r="N58" s="26"/>
      <c r="O58" s="26"/>
      <c r="P58" s="26"/>
      <c r="Q58" s="26"/>
    </row>
    <row r="59" spans="1:17" s="13" customFormat="1" ht="11.1" customHeight="1">
      <c r="A59" s="220">
        <v>29</v>
      </c>
      <c r="B59" s="22" t="s">
        <v>249</v>
      </c>
      <c r="C59" s="40" t="s">
        <v>201</v>
      </c>
      <c r="D59" s="220"/>
      <c r="E59" s="220"/>
      <c r="F59" s="220">
        <v>2</v>
      </c>
      <c r="G59" s="220"/>
      <c r="H59" s="221"/>
      <c r="I59" s="220" t="s">
        <v>117</v>
      </c>
      <c r="J59" s="220">
        <v>2</v>
      </c>
      <c r="K59" s="220"/>
      <c r="L59" s="220"/>
      <c r="M59" s="220"/>
      <c r="N59" s="220"/>
      <c r="O59" s="220"/>
      <c r="P59" s="220"/>
      <c r="Q59" s="220"/>
    </row>
    <row r="60" spans="1:17" s="12" customFormat="1" ht="11.1" customHeight="1">
      <c r="A60" s="20">
        <v>30</v>
      </c>
      <c r="B60" s="22" t="s">
        <v>248</v>
      </c>
      <c r="C60" s="40" t="s">
        <v>268</v>
      </c>
      <c r="D60" s="20"/>
      <c r="E60" s="20"/>
      <c r="F60" s="20">
        <v>2</v>
      </c>
      <c r="G60" s="20"/>
      <c r="H60" s="166"/>
      <c r="I60" s="20" t="s">
        <v>117</v>
      </c>
      <c r="J60" s="20">
        <v>2</v>
      </c>
      <c r="K60" s="20"/>
      <c r="L60" s="20"/>
      <c r="M60" s="20"/>
      <c r="N60" s="20"/>
      <c r="O60" s="20"/>
      <c r="P60" s="20"/>
      <c r="Q60" s="20"/>
    </row>
    <row r="61" spans="1:17" s="12" customFormat="1" ht="11.1" customHeight="1">
      <c r="A61" s="20">
        <v>31</v>
      </c>
      <c r="B61" s="32" t="s">
        <v>24</v>
      </c>
      <c r="C61" s="40" t="s">
        <v>269</v>
      </c>
      <c r="D61" s="26"/>
      <c r="E61" s="34"/>
      <c r="F61" s="19"/>
      <c r="G61" s="19"/>
      <c r="H61" s="174"/>
      <c r="I61" s="19"/>
      <c r="J61" s="35"/>
      <c r="K61" s="26"/>
      <c r="L61" s="34"/>
      <c r="M61" s="19">
        <v>2</v>
      </c>
      <c r="N61" s="19"/>
      <c r="O61" s="177"/>
      <c r="P61" s="35" t="s">
        <v>117</v>
      </c>
      <c r="Q61" s="26">
        <v>2</v>
      </c>
    </row>
    <row r="62" spans="1:17" s="12" customFormat="1" ht="11.1" customHeight="1">
      <c r="A62" s="20">
        <v>32</v>
      </c>
      <c r="B62" s="22" t="s">
        <v>65</v>
      </c>
      <c r="C62" s="40" t="s">
        <v>270</v>
      </c>
      <c r="D62" s="20"/>
      <c r="E62" s="20"/>
      <c r="F62" s="20"/>
      <c r="G62" s="20"/>
      <c r="H62" s="166"/>
      <c r="I62" s="20"/>
      <c r="J62" s="20"/>
      <c r="K62" s="20"/>
      <c r="L62" s="20"/>
      <c r="M62" s="20">
        <v>2</v>
      </c>
      <c r="N62" s="20"/>
      <c r="O62" s="166"/>
      <c r="P62" s="20" t="s">
        <v>12</v>
      </c>
      <c r="Q62" s="20">
        <v>2</v>
      </c>
    </row>
    <row r="63" spans="1:17" s="12" customFormat="1" ht="11.1" customHeight="1">
      <c r="A63" s="26">
        <v>33</v>
      </c>
      <c r="B63" s="109" t="s">
        <v>81</v>
      </c>
      <c r="C63" s="127" t="s">
        <v>80</v>
      </c>
      <c r="D63" s="107">
        <v>2</v>
      </c>
      <c r="E63" s="106">
        <v>2</v>
      </c>
      <c r="F63" s="106"/>
      <c r="G63" s="106"/>
      <c r="H63" s="175"/>
      <c r="I63" s="106" t="s">
        <v>20</v>
      </c>
      <c r="J63" s="105">
        <v>5</v>
      </c>
      <c r="K63" s="107"/>
      <c r="L63" s="106"/>
      <c r="M63" s="106"/>
      <c r="N63" s="106"/>
      <c r="O63" s="175"/>
      <c r="P63" s="106"/>
      <c r="Q63" s="105"/>
    </row>
    <row r="64" spans="1:17" s="12" customFormat="1" ht="11.1" customHeight="1">
      <c r="A64" s="110">
        <v>34</v>
      </c>
      <c r="B64" s="111" t="s">
        <v>258</v>
      </c>
      <c r="C64" s="127" t="s">
        <v>134</v>
      </c>
      <c r="D64" s="108"/>
      <c r="E64" s="105"/>
      <c r="F64" s="105"/>
      <c r="G64" s="105"/>
      <c r="H64" s="176"/>
      <c r="I64" s="105"/>
      <c r="J64" s="105"/>
      <c r="K64" s="108">
        <v>2</v>
      </c>
      <c r="L64" s="105">
        <v>2</v>
      </c>
      <c r="M64" s="105"/>
      <c r="N64" s="105"/>
      <c r="O64" s="176"/>
      <c r="P64" s="105" t="s">
        <v>20</v>
      </c>
      <c r="Q64" s="105">
        <v>5</v>
      </c>
    </row>
    <row r="65" spans="1:31" s="12" customFormat="1" ht="11.1" customHeight="1" thickBot="1">
      <c r="A65" s="440" t="s">
        <v>66</v>
      </c>
      <c r="B65" s="441"/>
      <c r="C65" s="442"/>
      <c r="D65" s="48">
        <v>2</v>
      </c>
      <c r="E65" s="25">
        <v>2</v>
      </c>
      <c r="F65" s="24">
        <v>6</v>
      </c>
      <c r="G65" s="48"/>
      <c r="H65" s="439"/>
      <c r="I65" s="443" t="s">
        <v>250</v>
      </c>
      <c r="J65" s="438">
        <v>11</v>
      </c>
      <c r="K65" s="28">
        <v>2</v>
      </c>
      <c r="L65" s="25">
        <v>2</v>
      </c>
      <c r="M65" s="4">
        <v>4</v>
      </c>
      <c r="N65" s="24"/>
      <c r="O65" s="367"/>
      <c r="P65" s="443" t="s">
        <v>120</v>
      </c>
      <c r="Q65" s="438">
        <v>9</v>
      </c>
    </row>
    <row r="66" spans="1:31" s="12" customFormat="1" ht="11.1" customHeight="1">
      <c r="A66" s="432" t="s">
        <v>326</v>
      </c>
      <c r="B66" s="433"/>
      <c r="C66" s="434"/>
      <c r="D66" s="435">
        <v>10</v>
      </c>
      <c r="E66" s="436"/>
      <c r="F66" s="436"/>
      <c r="G66" s="437"/>
      <c r="H66" s="367"/>
      <c r="I66" s="403"/>
      <c r="J66" s="362"/>
      <c r="K66" s="435">
        <v>8</v>
      </c>
      <c r="L66" s="436"/>
      <c r="M66" s="436"/>
      <c r="N66" s="444"/>
      <c r="O66" s="382"/>
      <c r="P66" s="403"/>
      <c r="Q66" s="362"/>
    </row>
    <row r="67" spans="1:31" s="12" customFormat="1" ht="11.1" customHeight="1">
      <c r="A67" s="5"/>
      <c r="B67" s="10" t="s">
        <v>237</v>
      </c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31" s="12" customFormat="1" ht="21.95" customHeight="1">
      <c r="A68" s="5"/>
      <c r="B68" s="374" t="s">
        <v>173</v>
      </c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</row>
    <row r="69" spans="1:31" s="12" customFormat="1" ht="9" customHeight="1">
      <c r="A69" s="5"/>
      <c r="B69" s="10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31" s="12" customFormat="1" ht="11.1" customHeight="1">
      <c r="A70" s="76" t="s">
        <v>318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31" s="12" customFormat="1" ht="11.1" customHeight="1">
      <c r="A71" s="332" t="s">
        <v>322</v>
      </c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76"/>
      <c r="S71" s="76"/>
      <c r="V71" s="77"/>
      <c r="W71" s="77"/>
      <c r="X71" s="77"/>
      <c r="Y71" s="78"/>
      <c r="Z71" s="343"/>
      <c r="AA71" s="343"/>
      <c r="AE71" s="79"/>
    </row>
    <row r="72" spans="1:31" s="12" customFormat="1" ht="9">
      <c r="R72" s="76"/>
      <c r="S72" s="76"/>
      <c r="V72" s="77"/>
      <c r="W72" s="77"/>
      <c r="X72" s="77"/>
      <c r="Y72" s="78"/>
      <c r="Z72" s="343"/>
      <c r="AA72" s="343"/>
      <c r="AE72" s="79"/>
    </row>
    <row r="73" spans="1:31" s="12" customFormat="1" ht="11.25" customHeight="1">
      <c r="A73" s="5"/>
      <c r="B73" s="5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</sheetData>
  <sheetProtection selectLockedCells="1" selectUnlockedCells="1"/>
  <mergeCells count="158">
    <mergeCell ref="A4:Q4"/>
    <mergeCell ref="P52:P53"/>
    <mergeCell ref="Q52:Q53"/>
    <mergeCell ref="L14:L15"/>
    <mergeCell ref="F31:F32"/>
    <mergeCell ref="G31:G32"/>
    <mergeCell ref="I14:I15"/>
    <mergeCell ref="A28:C28"/>
    <mergeCell ref="D28:G28"/>
    <mergeCell ref="A7:Q7"/>
    <mergeCell ref="A12:Q12"/>
    <mergeCell ref="A8:Q8"/>
    <mergeCell ref="C30:C32"/>
    <mergeCell ref="D31:D32"/>
    <mergeCell ref="E31:E32"/>
    <mergeCell ref="H31:H32"/>
    <mergeCell ref="D33:D34"/>
    <mergeCell ref="D35:D36"/>
    <mergeCell ref="A13:A15"/>
    <mergeCell ref="A27:C27"/>
    <mergeCell ref="D30:J30"/>
    <mergeCell ref="B13:B15"/>
    <mergeCell ref="J14:J15"/>
    <mergeCell ref="D37:D38"/>
    <mergeCell ref="C13:C15"/>
    <mergeCell ref="H14:H15"/>
    <mergeCell ref="A30:A32"/>
    <mergeCell ref="B30:B32"/>
    <mergeCell ref="H27:H28"/>
    <mergeCell ref="D13:J13"/>
    <mergeCell ref="D14:D15"/>
    <mergeCell ref="I33:I34"/>
    <mergeCell ref="J27:J28"/>
    <mergeCell ref="J31:J32"/>
    <mergeCell ref="G33:G34"/>
    <mergeCell ref="H33:H34"/>
    <mergeCell ref="E33:E34"/>
    <mergeCell ref="F33:F34"/>
    <mergeCell ref="K13:Q13"/>
    <mergeCell ref="P14:P15"/>
    <mergeCell ref="Q14:Q15"/>
    <mergeCell ref="N14:N15"/>
    <mergeCell ref="M14:M15"/>
    <mergeCell ref="K14:K15"/>
    <mergeCell ref="K28:N28"/>
    <mergeCell ref="E14:E15"/>
    <mergeCell ref="F14:F15"/>
    <mergeCell ref="G14:G15"/>
    <mergeCell ref="O14:O15"/>
    <mergeCell ref="Q27:Q28"/>
    <mergeCell ref="P27:P28"/>
    <mergeCell ref="K30:Q30"/>
    <mergeCell ref="M31:M32"/>
    <mergeCell ref="L31:L32"/>
    <mergeCell ref="O31:O32"/>
    <mergeCell ref="O27:O28"/>
    <mergeCell ref="I27:I28"/>
    <mergeCell ref="D55:J55"/>
    <mergeCell ref="K55:Q55"/>
    <mergeCell ref="Q49:Q50"/>
    <mergeCell ref="J49:J50"/>
    <mergeCell ref="P49:P50"/>
    <mergeCell ref="I49:I50"/>
    <mergeCell ref="N31:N32"/>
    <mergeCell ref="K31:K32"/>
    <mergeCell ref="I31:I32"/>
    <mergeCell ref="I35:I36"/>
    <mergeCell ref="J33:J34"/>
    <mergeCell ref="J37:J38"/>
    <mergeCell ref="J35:J36"/>
    <mergeCell ref="E35:E36"/>
    <mergeCell ref="F35:F36"/>
    <mergeCell ref="O41:O42"/>
    <mergeCell ref="G35:G36"/>
    <mergeCell ref="H35:H36"/>
    <mergeCell ref="Q31:Q32"/>
    <mergeCell ref="P31:P32"/>
    <mergeCell ref="K41:K42"/>
    <mergeCell ref="L41:L42"/>
    <mergeCell ref="K56:K57"/>
    <mergeCell ref="M56:M57"/>
    <mergeCell ref="A50:C50"/>
    <mergeCell ref="D50:G50"/>
    <mergeCell ref="A55:A57"/>
    <mergeCell ref="H49:H50"/>
    <mergeCell ref="A49:C49"/>
    <mergeCell ref="D56:D57"/>
    <mergeCell ref="E56:E57"/>
    <mergeCell ref="P56:P57"/>
    <mergeCell ref="Q56:Q57"/>
    <mergeCell ref="O49:O50"/>
    <mergeCell ref="O56:O57"/>
    <mergeCell ref="O52:O53"/>
    <mergeCell ref="K50:N50"/>
    <mergeCell ref="K47:K48"/>
    <mergeCell ref="M47:M48"/>
    <mergeCell ref="N47:N48"/>
    <mergeCell ref="O47:O48"/>
    <mergeCell ref="P47:P48"/>
    <mergeCell ref="Z72:AA72"/>
    <mergeCell ref="A66:C66"/>
    <mergeCell ref="D66:G66"/>
    <mergeCell ref="Q65:Q66"/>
    <mergeCell ref="H65:H66"/>
    <mergeCell ref="O65:O66"/>
    <mergeCell ref="A65:C65"/>
    <mergeCell ref="I65:I66"/>
    <mergeCell ref="J65:J66"/>
    <mergeCell ref="Z71:AA71"/>
    <mergeCell ref="P65:P66"/>
    <mergeCell ref="K66:N66"/>
    <mergeCell ref="B68:Q68"/>
    <mergeCell ref="Q47:Q48"/>
    <mergeCell ref="J56:J57"/>
    <mergeCell ref="I56:I57"/>
    <mergeCell ref="K53:N53"/>
    <mergeCell ref="I52:I53"/>
    <mergeCell ref="J52:J53"/>
    <mergeCell ref="L56:L57"/>
    <mergeCell ref="N56:N57"/>
    <mergeCell ref="G56:G57"/>
    <mergeCell ref="B55:B57"/>
    <mergeCell ref="C55:C57"/>
    <mergeCell ref="D53:G53"/>
    <mergeCell ref="H52:H53"/>
    <mergeCell ref="F56:F57"/>
    <mergeCell ref="H56:H57"/>
    <mergeCell ref="L47:L48"/>
    <mergeCell ref="D39:D40"/>
    <mergeCell ref="E39:E40"/>
    <mergeCell ref="F39:F40"/>
    <mergeCell ref="G39:G40"/>
    <mergeCell ref="H39:H40"/>
    <mergeCell ref="I39:I40"/>
    <mergeCell ref="J39:J40"/>
    <mergeCell ref="K45:K46"/>
    <mergeCell ref="L45:L46"/>
    <mergeCell ref="M45:M46"/>
    <mergeCell ref="N45:N46"/>
    <mergeCell ref="O45:O46"/>
    <mergeCell ref="P45:P46"/>
    <mergeCell ref="Q45:Q46"/>
    <mergeCell ref="E37:E38"/>
    <mergeCell ref="F37:F38"/>
    <mergeCell ref="G37:G38"/>
    <mergeCell ref="H37:H38"/>
    <mergeCell ref="I37:I38"/>
    <mergeCell ref="P41:P42"/>
    <mergeCell ref="M41:M42"/>
    <mergeCell ref="N41:N42"/>
    <mergeCell ref="Q41:Q42"/>
    <mergeCell ref="K43:K44"/>
    <mergeCell ref="L43:L44"/>
    <mergeCell ref="M43:M44"/>
    <mergeCell ref="N43:N44"/>
    <mergeCell ref="O43:O44"/>
    <mergeCell ref="P43:P44"/>
    <mergeCell ref="Q43:Q44"/>
  </mergeCells>
  <phoneticPr fontId="6" type="noConversion"/>
  <printOptions horizontalCentered="1"/>
  <pageMargins left="0.6" right="0" top="0.25" bottom="0" header="0" footer="0"/>
  <pageSetup paperSize="9" scale="95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1"/>
  <sheetViews>
    <sheetView topLeftCell="A9" workbookViewId="0">
      <selection activeCell="B29" sqref="B29:B31"/>
    </sheetView>
  </sheetViews>
  <sheetFormatPr defaultRowHeight="12.75" customHeight="1"/>
  <cols>
    <col min="1" max="1" width="3.28515625" style="2" customWidth="1"/>
    <col min="2" max="2" width="40" style="2" customWidth="1"/>
    <col min="3" max="3" width="10.140625" style="2" customWidth="1"/>
    <col min="4" max="7" width="2.42578125" style="2" customWidth="1"/>
    <col min="8" max="8" width="2.85546875" style="2" customWidth="1"/>
    <col min="9" max="9" width="6.42578125" style="2" customWidth="1"/>
    <col min="10" max="10" width="5" style="2" customWidth="1"/>
    <col min="11" max="14" width="2.42578125" style="2" customWidth="1"/>
    <col min="15" max="15" width="3.28515625" style="2" customWidth="1"/>
    <col min="16" max="16" width="6.42578125" style="2" customWidth="1"/>
    <col min="17" max="17" width="5.140625" style="2" customWidth="1"/>
    <col min="18" max="16384" width="9.140625" style="2"/>
  </cols>
  <sheetData>
    <row r="1" spans="1:256" ht="12.75" customHeight="1">
      <c r="A1" t="s">
        <v>256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389" t="s">
        <v>124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t="s">
        <v>1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390" t="s">
        <v>285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392" t="s">
        <v>287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112</v>
      </c>
      <c r="B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251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394" t="s">
        <v>27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</row>
    <row r="13" spans="1:256" ht="11.1" customHeight="1" thickBot="1">
      <c r="A13" s="477" t="s">
        <v>8</v>
      </c>
      <c r="B13" s="487" t="s">
        <v>9</v>
      </c>
      <c r="C13" s="481" t="s">
        <v>310</v>
      </c>
      <c r="D13" s="462" t="s">
        <v>115</v>
      </c>
      <c r="E13" s="463"/>
      <c r="F13" s="463"/>
      <c r="G13" s="463"/>
      <c r="H13" s="463"/>
      <c r="I13" s="463"/>
      <c r="J13" s="464"/>
      <c r="K13" s="462" t="s">
        <v>116</v>
      </c>
      <c r="L13" s="463"/>
      <c r="M13" s="463"/>
      <c r="N13" s="463"/>
      <c r="O13" s="463"/>
      <c r="P13" s="463"/>
      <c r="Q13" s="464"/>
    </row>
    <row r="14" spans="1:256" ht="11.1" customHeight="1" thickBot="1">
      <c r="A14" s="486"/>
      <c r="B14" s="488"/>
      <c r="C14" s="482"/>
      <c r="D14" s="484" t="s">
        <v>12</v>
      </c>
      <c r="E14" s="480" t="s">
        <v>13</v>
      </c>
      <c r="F14" s="480" t="s">
        <v>14</v>
      </c>
      <c r="G14" s="502" t="s">
        <v>15</v>
      </c>
      <c r="H14" s="349" t="s">
        <v>69</v>
      </c>
      <c r="I14" s="504" t="s">
        <v>16</v>
      </c>
      <c r="J14" s="489" t="s">
        <v>17</v>
      </c>
      <c r="K14" s="477" t="s">
        <v>12</v>
      </c>
      <c r="L14" s="477" t="s">
        <v>13</v>
      </c>
      <c r="M14" s="477" t="s">
        <v>14</v>
      </c>
      <c r="N14" s="477" t="s">
        <v>15</v>
      </c>
      <c r="O14" s="349" t="s">
        <v>69</v>
      </c>
      <c r="P14" s="472" t="s">
        <v>16</v>
      </c>
      <c r="Q14" s="474" t="s">
        <v>17</v>
      </c>
    </row>
    <row r="15" spans="1:256" ht="11.1" customHeight="1">
      <c r="A15" s="454"/>
      <c r="B15" s="417"/>
      <c r="C15" s="420"/>
      <c r="D15" s="431"/>
      <c r="E15" s="423"/>
      <c r="F15" s="423"/>
      <c r="G15" s="503"/>
      <c r="H15" s="350"/>
      <c r="I15" s="505"/>
      <c r="J15" s="429"/>
      <c r="K15" s="350"/>
      <c r="L15" s="350"/>
      <c r="M15" s="350"/>
      <c r="N15" s="350"/>
      <c r="O15" s="350"/>
      <c r="P15" s="473"/>
      <c r="Q15" s="359"/>
    </row>
    <row r="16" spans="1:256" s="55" customFormat="1" ht="11.1" customHeight="1">
      <c r="A16" s="23">
        <v>1</v>
      </c>
      <c r="B16" s="231" t="s">
        <v>280</v>
      </c>
      <c r="C16" s="112" t="s">
        <v>49</v>
      </c>
      <c r="D16" s="23">
        <v>2</v>
      </c>
      <c r="E16" s="57">
        <v>1</v>
      </c>
      <c r="F16" s="23"/>
      <c r="G16" s="61"/>
      <c r="H16" s="165">
        <v>58</v>
      </c>
      <c r="I16" s="61" t="s">
        <v>20</v>
      </c>
      <c r="J16" s="23">
        <v>4</v>
      </c>
      <c r="K16" s="23"/>
      <c r="L16" s="23"/>
      <c r="M16" s="23"/>
      <c r="N16" s="23"/>
      <c r="O16" s="23"/>
      <c r="P16" s="61"/>
      <c r="Q16" s="23"/>
    </row>
    <row r="17" spans="1:17" s="55" customFormat="1" ht="11.1" customHeight="1">
      <c r="A17" s="69">
        <v>2</v>
      </c>
      <c r="B17" s="132" t="s">
        <v>281</v>
      </c>
      <c r="C17" s="131" t="s">
        <v>50</v>
      </c>
      <c r="D17" s="56">
        <v>2</v>
      </c>
      <c r="E17" s="67">
        <v>1</v>
      </c>
      <c r="F17" s="56"/>
      <c r="G17" s="68"/>
      <c r="H17" s="165">
        <v>58</v>
      </c>
      <c r="I17" s="67" t="s">
        <v>20</v>
      </c>
      <c r="J17" s="23">
        <v>4</v>
      </c>
      <c r="K17" s="56"/>
      <c r="L17" s="56"/>
      <c r="M17" s="56"/>
      <c r="N17" s="56"/>
      <c r="O17" s="23"/>
      <c r="P17" s="68"/>
      <c r="Q17" s="23"/>
    </row>
    <row r="18" spans="1:17" s="55" customFormat="1" ht="11.1" customHeight="1">
      <c r="A18" s="23">
        <v>3</v>
      </c>
      <c r="B18" s="287" t="s">
        <v>296</v>
      </c>
      <c r="C18" s="112" t="s">
        <v>51</v>
      </c>
      <c r="D18" s="23">
        <v>2</v>
      </c>
      <c r="E18" s="57">
        <v>1</v>
      </c>
      <c r="F18" s="23"/>
      <c r="G18" s="61"/>
      <c r="H18" s="165">
        <v>58</v>
      </c>
      <c r="I18" s="57" t="s">
        <v>20</v>
      </c>
      <c r="J18" s="23">
        <v>4</v>
      </c>
      <c r="K18" s="23"/>
      <c r="L18" s="23"/>
      <c r="M18" s="23"/>
      <c r="N18" s="23"/>
      <c r="O18" s="23"/>
      <c r="P18" s="61"/>
      <c r="Q18" s="23"/>
    </row>
    <row r="19" spans="1:17" s="55" customFormat="1" ht="12" customHeight="1">
      <c r="A19" s="23">
        <v>4</v>
      </c>
      <c r="B19" s="282" t="s">
        <v>334</v>
      </c>
      <c r="C19" s="112" t="s">
        <v>52</v>
      </c>
      <c r="D19" s="23">
        <v>2</v>
      </c>
      <c r="E19" s="57">
        <v>1</v>
      </c>
      <c r="F19" s="23"/>
      <c r="G19" s="61"/>
      <c r="H19" s="165">
        <v>58</v>
      </c>
      <c r="I19" s="57" t="s">
        <v>20</v>
      </c>
      <c r="J19" s="23">
        <v>4</v>
      </c>
      <c r="K19" s="23"/>
      <c r="L19" s="23"/>
      <c r="M19" s="23"/>
      <c r="N19" s="23"/>
      <c r="O19" s="23"/>
      <c r="P19" s="61"/>
      <c r="Q19" s="23"/>
    </row>
    <row r="20" spans="1:17" s="55" customFormat="1" ht="23.25" customHeight="1">
      <c r="A20" s="252">
        <v>5</v>
      </c>
      <c r="B20" s="229" t="s">
        <v>137</v>
      </c>
      <c r="C20" s="23" t="s">
        <v>178</v>
      </c>
      <c r="D20" s="23"/>
      <c r="E20" s="23"/>
      <c r="F20" s="23">
        <v>2</v>
      </c>
      <c r="G20" s="62"/>
      <c r="H20" s="294">
        <v>22</v>
      </c>
      <c r="I20" s="23" t="s">
        <v>12</v>
      </c>
      <c r="J20" s="23">
        <v>2</v>
      </c>
      <c r="K20" s="23"/>
      <c r="L20" s="23"/>
      <c r="M20" s="23"/>
      <c r="N20" s="23"/>
      <c r="O20" s="23"/>
      <c r="P20" s="61"/>
      <c r="Q20" s="23"/>
    </row>
    <row r="21" spans="1:17" s="55" customFormat="1" ht="11.1" customHeight="1">
      <c r="A21" s="23">
        <v>6</v>
      </c>
      <c r="B21" s="227" t="s">
        <v>282</v>
      </c>
      <c r="C21" s="112" t="s">
        <v>53</v>
      </c>
      <c r="D21" s="23"/>
      <c r="E21" s="57"/>
      <c r="F21" s="23"/>
      <c r="G21" s="61"/>
      <c r="H21" s="23"/>
      <c r="I21" s="57"/>
      <c r="J21" s="23"/>
      <c r="K21" s="23">
        <v>2</v>
      </c>
      <c r="L21" s="23">
        <v>1</v>
      </c>
      <c r="M21" s="23"/>
      <c r="N21" s="23"/>
      <c r="O21" s="165">
        <v>64</v>
      </c>
      <c r="P21" s="61" t="s">
        <v>20</v>
      </c>
      <c r="Q21" s="23">
        <v>4</v>
      </c>
    </row>
    <row r="22" spans="1:17" s="55" customFormat="1" ht="11.1" customHeight="1">
      <c r="A22" s="69">
        <v>7</v>
      </c>
      <c r="B22" s="132" t="s">
        <v>283</v>
      </c>
      <c r="C22" s="112" t="s">
        <v>54</v>
      </c>
      <c r="D22" s="23"/>
      <c r="E22" s="57"/>
      <c r="F22" s="23"/>
      <c r="G22" s="61"/>
      <c r="H22" s="23"/>
      <c r="I22" s="57"/>
      <c r="J22" s="23"/>
      <c r="K22" s="23">
        <v>2</v>
      </c>
      <c r="L22" s="23">
        <v>1</v>
      </c>
      <c r="M22" s="23"/>
      <c r="N22" s="23"/>
      <c r="O22" s="165">
        <v>64</v>
      </c>
      <c r="P22" s="61" t="s">
        <v>20</v>
      </c>
      <c r="Q22" s="23">
        <v>4</v>
      </c>
    </row>
    <row r="23" spans="1:17" s="55" customFormat="1" ht="11.1" customHeight="1">
      <c r="A23" s="69">
        <v>8</v>
      </c>
      <c r="B23" s="281" t="s">
        <v>297</v>
      </c>
      <c r="C23" s="131" t="s">
        <v>55</v>
      </c>
      <c r="D23" s="23"/>
      <c r="E23" s="57"/>
      <c r="F23" s="23"/>
      <c r="G23" s="61"/>
      <c r="H23" s="23"/>
      <c r="I23" s="57"/>
      <c r="J23" s="23"/>
      <c r="K23" s="23">
        <v>2</v>
      </c>
      <c r="L23" s="23">
        <v>1</v>
      </c>
      <c r="M23" s="23"/>
      <c r="N23" s="23"/>
      <c r="O23" s="165">
        <v>39</v>
      </c>
      <c r="P23" s="61" t="s">
        <v>20</v>
      </c>
      <c r="Q23" s="23">
        <v>3</v>
      </c>
    </row>
    <row r="24" spans="1:17" s="55" customFormat="1" ht="12" customHeight="1">
      <c r="A24" s="136">
        <v>9</v>
      </c>
      <c r="B24" s="282" t="s">
        <v>335</v>
      </c>
      <c r="C24" s="112" t="s">
        <v>179</v>
      </c>
      <c r="D24" s="23"/>
      <c r="E24" s="57"/>
      <c r="F24" s="23"/>
      <c r="G24" s="61"/>
      <c r="H24" s="23"/>
      <c r="I24" s="57"/>
      <c r="J24" s="23"/>
      <c r="K24" s="23">
        <v>2</v>
      </c>
      <c r="L24" s="23">
        <v>1</v>
      </c>
      <c r="M24" s="23"/>
      <c r="N24" s="23"/>
      <c r="O24" s="165">
        <v>64</v>
      </c>
      <c r="P24" s="61" t="s">
        <v>20</v>
      </c>
      <c r="Q24" s="23">
        <v>4</v>
      </c>
    </row>
    <row r="25" spans="1:17" s="55" customFormat="1" ht="24.75" customHeight="1">
      <c r="A25" s="252">
        <v>10</v>
      </c>
      <c r="B25" s="232" t="s">
        <v>230</v>
      </c>
      <c r="C25" s="40" t="s">
        <v>180</v>
      </c>
      <c r="D25" s="250"/>
      <c r="E25" s="250"/>
      <c r="F25" s="250"/>
      <c r="G25" s="238"/>
      <c r="H25" s="289"/>
      <c r="I25" s="65"/>
      <c r="J25" s="238"/>
      <c r="K25" s="238"/>
      <c r="L25" s="238"/>
      <c r="M25" s="238"/>
      <c r="N25" s="239"/>
      <c r="O25" s="335">
        <v>27</v>
      </c>
      <c r="P25" s="65" t="s">
        <v>12</v>
      </c>
      <c r="Q25" s="334">
        <v>3</v>
      </c>
    </row>
    <row r="26" spans="1:17" s="55" customFormat="1" ht="11.1" customHeight="1" thickBot="1">
      <c r="A26" s="457" t="s">
        <v>67</v>
      </c>
      <c r="B26" s="458"/>
      <c r="C26" s="459"/>
      <c r="D26" s="252">
        <f>SUM(D16:D24)</f>
        <v>8</v>
      </c>
      <c r="E26" s="252">
        <f>SUM(E16:E24)</f>
        <v>4</v>
      </c>
      <c r="F26" s="60">
        <f>SUM(F16:F24)</f>
        <v>2</v>
      </c>
      <c r="G26" s="74"/>
      <c r="H26" s="455">
        <v>254</v>
      </c>
      <c r="I26" s="507" t="s">
        <v>182</v>
      </c>
      <c r="J26" s="467">
        <f>SUM(J16:J25)</f>
        <v>18</v>
      </c>
      <c r="K26" s="252">
        <f>SUM(K16:K24)</f>
        <v>8</v>
      </c>
      <c r="L26" s="252">
        <f>SUM(L16:L24)</f>
        <v>4</v>
      </c>
      <c r="M26" s="252"/>
      <c r="N26" s="252"/>
      <c r="O26" s="455">
        <v>258</v>
      </c>
      <c r="P26" s="465" t="s">
        <v>182</v>
      </c>
      <c r="Q26" s="467">
        <f>SUM(Q16:Q25)</f>
        <v>18</v>
      </c>
    </row>
    <row r="27" spans="1:17" s="55" customFormat="1" ht="11.1" customHeight="1">
      <c r="A27" s="447" t="s">
        <v>177</v>
      </c>
      <c r="B27" s="448"/>
      <c r="C27" s="449"/>
      <c r="D27" s="450">
        <f>SUM(D26:G26)</f>
        <v>14</v>
      </c>
      <c r="E27" s="451"/>
      <c r="F27" s="451"/>
      <c r="G27" s="452"/>
      <c r="H27" s="456"/>
      <c r="I27" s="508"/>
      <c r="J27" s="468"/>
      <c r="K27" s="450">
        <f>SUM(K26:N26)</f>
        <v>12</v>
      </c>
      <c r="L27" s="451"/>
      <c r="M27" s="451"/>
      <c r="N27" s="452"/>
      <c r="O27" s="456"/>
      <c r="P27" s="506"/>
      <c r="Q27" s="468"/>
    </row>
    <row r="28" spans="1:17" s="55" customFormat="1" ht="7.5" customHeight="1">
      <c r="A28" s="71"/>
      <c r="B28" s="7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s="55" customFormat="1" ht="11.1" customHeight="1" thickBot="1">
      <c r="A29" s="349" t="s">
        <v>8</v>
      </c>
      <c r="B29" s="487" t="s">
        <v>336</v>
      </c>
      <c r="C29" s="481" t="s">
        <v>310</v>
      </c>
      <c r="D29" s="462" t="s">
        <v>115</v>
      </c>
      <c r="E29" s="463"/>
      <c r="F29" s="463"/>
      <c r="G29" s="463"/>
      <c r="H29" s="463"/>
      <c r="I29" s="463"/>
      <c r="J29" s="464"/>
      <c r="K29" s="462" t="s">
        <v>116</v>
      </c>
      <c r="L29" s="463"/>
      <c r="M29" s="463"/>
      <c r="N29" s="463"/>
      <c r="O29" s="463"/>
      <c r="P29" s="463"/>
      <c r="Q29" s="464"/>
    </row>
    <row r="30" spans="1:17" s="55" customFormat="1" ht="11.1" customHeight="1" thickBot="1">
      <c r="A30" s="453"/>
      <c r="B30" s="417"/>
      <c r="C30" s="419"/>
      <c r="D30" s="477" t="s">
        <v>12</v>
      </c>
      <c r="E30" s="477" t="s">
        <v>13</v>
      </c>
      <c r="F30" s="477" t="s">
        <v>14</v>
      </c>
      <c r="G30" s="477" t="s">
        <v>15</v>
      </c>
      <c r="H30" s="383" t="s">
        <v>69</v>
      </c>
      <c r="I30" s="504" t="s">
        <v>16</v>
      </c>
      <c r="J30" s="489" t="s">
        <v>17</v>
      </c>
      <c r="K30" s="477" t="s">
        <v>12</v>
      </c>
      <c r="L30" s="477" t="s">
        <v>13</v>
      </c>
      <c r="M30" s="477" t="s">
        <v>14</v>
      </c>
      <c r="N30" s="477" t="s">
        <v>15</v>
      </c>
      <c r="O30" s="349" t="s">
        <v>69</v>
      </c>
      <c r="P30" s="472" t="s">
        <v>16</v>
      </c>
      <c r="Q30" s="474" t="s">
        <v>17</v>
      </c>
    </row>
    <row r="31" spans="1:17" s="55" customFormat="1" ht="11.1" customHeight="1">
      <c r="A31" s="454"/>
      <c r="B31" s="418"/>
      <c r="C31" s="420"/>
      <c r="D31" s="350"/>
      <c r="E31" s="350"/>
      <c r="F31" s="350"/>
      <c r="G31" s="350"/>
      <c r="H31" s="383"/>
      <c r="I31" s="505"/>
      <c r="J31" s="429"/>
      <c r="K31" s="350"/>
      <c r="L31" s="350"/>
      <c r="M31" s="350"/>
      <c r="N31" s="350"/>
      <c r="O31" s="350"/>
      <c r="P31" s="473"/>
      <c r="Q31" s="359"/>
    </row>
    <row r="32" spans="1:17" s="55" customFormat="1" ht="11.1" customHeight="1">
      <c r="A32" s="245">
        <v>11</v>
      </c>
      <c r="B32" s="140" t="s">
        <v>204</v>
      </c>
      <c r="C32" s="134" t="s">
        <v>210</v>
      </c>
      <c r="D32" s="402">
        <v>1</v>
      </c>
      <c r="E32" s="402">
        <v>1</v>
      </c>
      <c r="F32" s="402"/>
      <c r="G32" s="402"/>
      <c r="H32" s="455">
        <v>22</v>
      </c>
      <c r="I32" s="402" t="s">
        <v>117</v>
      </c>
      <c r="J32" s="402">
        <v>2</v>
      </c>
      <c r="K32" s="252"/>
      <c r="L32" s="252"/>
      <c r="M32" s="252"/>
      <c r="N32" s="252"/>
      <c r="O32" s="60"/>
      <c r="P32" s="60"/>
      <c r="Q32" s="245"/>
    </row>
    <row r="33" spans="1:19" s="55" customFormat="1" ht="11.1" customHeight="1">
      <c r="A33" s="245">
        <v>12</v>
      </c>
      <c r="B33" s="140" t="s">
        <v>205</v>
      </c>
      <c r="C33" s="134" t="s">
        <v>211</v>
      </c>
      <c r="D33" s="403"/>
      <c r="E33" s="403"/>
      <c r="F33" s="403"/>
      <c r="G33" s="403"/>
      <c r="H33" s="456"/>
      <c r="I33" s="403"/>
      <c r="J33" s="403"/>
      <c r="K33" s="252"/>
      <c r="L33" s="252"/>
      <c r="M33" s="252"/>
      <c r="N33" s="252"/>
      <c r="O33" s="60"/>
      <c r="P33" s="60"/>
      <c r="Q33" s="245"/>
    </row>
    <row r="34" spans="1:19" s="55" customFormat="1" ht="11.1" customHeight="1">
      <c r="A34" s="245">
        <v>13</v>
      </c>
      <c r="B34" s="133" t="s">
        <v>208</v>
      </c>
      <c r="C34" s="134" t="s">
        <v>226</v>
      </c>
      <c r="D34" s="402">
        <v>1</v>
      </c>
      <c r="E34" s="402">
        <v>2</v>
      </c>
      <c r="F34" s="402"/>
      <c r="G34" s="402"/>
      <c r="H34" s="455">
        <v>58</v>
      </c>
      <c r="I34" s="402" t="s">
        <v>117</v>
      </c>
      <c r="J34" s="402">
        <v>4</v>
      </c>
      <c r="K34" s="252"/>
      <c r="L34" s="252"/>
      <c r="M34" s="252"/>
      <c r="N34" s="252"/>
      <c r="O34" s="252"/>
      <c r="P34" s="252"/>
      <c r="Q34" s="245"/>
    </row>
    <row r="35" spans="1:19" s="55" customFormat="1" ht="11.1" customHeight="1">
      <c r="A35" s="245">
        <v>14</v>
      </c>
      <c r="B35" s="135" t="s">
        <v>209</v>
      </c>
      <c r="C35" s="134" t="s">
        <v>227</v>
      </c>
      <c r="D35" s="403"/>
      <c r="E35" s="403"/>
      <c r="F35" s="403"/>
      <c r="G35" s="403"/>
      <c r="H35" s="456"/>
      <c r="I35" s="403"/>
      <c r="J35" s="403"/>
      <c r="K35" s="252"/>
      <c r="L35" s="252"/>
      <c r="M35" s="252"/>
      <c r="N35" s="252"/>
      <c r="O35" s="252"/>
      <c r="P35" s="252"/>
      <c r="Q35" s="245"/>
    </row>
    <row r="36" spans="1:19" s="55" customFormat="1" ht="11.1" customHeight="1">
      <c r="A36" s="245">
        <v>15</v>
      </c>
      <c r="B36" s="281" t="s">
        <v>306</v>
      </c>
      <c r="C36" s="134" t="s">
        <v>212</v>
      </c>
      <c r="D36" s="402">
        <v>1</v>
      </c>
      <c r="E36" s="402">
        <v>1</v>
      </c>
      <c r="F36" s="402"/>
      <c r="G36" s="402"/>
      <c r="H36" s="455">
        <v>22</v>
      </c>
      <c r="I36" s="402" t="s">
        <v>117</v>
      </c>
      <c r="J36" s="402">
        <v>2</v>
      </c>
      <c r="K36" s="252"/>
      <c r="L36" s="250"/>
      <c r="M36" s="250"/>
      <c r="N36" s="250"/>
      <c r="O36" s="252"/>
      <c r="P36" s="254"/>
      <c r="Q36" s="245"/>
    </row>
    <row r="37" spans="1:19" s="55" customFormat="1" ht="11.1" customHeight="1">
      <c r="A37" s="245">
        <v>16</v>
      </c>
      <c r="B37" s="281" t="s">
        <v>304</v>
      </c>
      <c r="C37" s="134" t="s">
        <v>213</v>
      </c>
      <c r="D37" s="403"/>
      <c r="E37" s="403"/>
      <c r="F37" s="403"/>
      <c r="G37" s="403"/>
      <c r="H37" s="456"/>
      <c r="I37" s="403"/>
      <c r="J37" s="403"/>
      <c r="K37" s="252"/>
      <c r="L37" s="252"/>
      <c r="M37" s="252"/>
      <c r="N37" s="252"/>
      <c r="O37" s="252"/>
      <c r="P37" s="60"/>
      <c r="Q37" s="245"/>
    </row>
    <row r="38" spans="1:19" s="55" customFormat="1" ht="11.1" customHeight="1">
      <c r="A38" s="245">
        <v>17</v>
      </c>
      <c r="B38" s="281" t="s">
        <v>298</v>
      </c>
      <c r="C38" s="134" t="s">
        <v>214</v>
      </c>
      <c r="D38" s="402">
        <v>1</v>
      </c>
      <c r="E38" s="402">
        <v>2</v>
      </c>
      <c r="F38" s="402"/>
      <c r="G38" s="402"/>
      <c r="H38" s="455">
        <v>58</v>
      </c>
      <c r="I38" s="402" t="s">
        <v>117</v>
      </c>
      <c r="J38" s="402">
        <v>4</v>
      </c>
      <c r="K38" s="252"/>
      <c r="L38" s="252"/>
      <c r="M38" s="252"/>
      <c r="N38" s="252"/>
      <c r="O38" s="252"/>
      <c r="P38" s="60"/>
      <c r="Q38" s="245"/>
      <c r="S38" s="224"/>
    </row>
    <row r="39" spans="1:19" s="55" customFormat="1" ht="11.1" customHeight="1">
      <c r="A39" s="245">
        <v>18</v>
      </c>
      <c r="B39" s="281" t="s">
        <v>299</v>
      </c>
      <c r="C39" s="134" t="s">
        <v>215</v>
      </c>
      <c r="D39" s="403"/>
      <c r="E39" s="403"/>
      <c r="F39" s="403"/>
      <c r="G39" s="403"/>
      <c r="H39" s="456"/>
      <c r="I39" s="403"/>
      <c r="J39" s="403"/>
      <c r="K39" s="252"/>
      <c r="L39" s="252"/>
      <c r="M39" s="252"/>
      <c r="N39" s="252"/>
      <c r="O39" s="252"/>
      <c r="P39" s="60"/>
      <c r="Q39" s="245"/>
      <c r="S39" s="224"/>
    </row>
    <row r="40" spans="1:19" s="55" customFormat="1" ht="11.1" customHeight="1">
      <c r="A40" s="245">
        <v>19</v>
      </c>
      <c r="B40" s="135" t="s">
        <v>206</v>
      </c>
      <c r="C40" s="134" t="s">
        <v>228</v>
      </c>
      <c r="D40" s="252"/>
      <c r="E40" s="66"/>
      <c r="F40" s="252"/>
      <c r="G40" s="252"/>
      <c r="H40" s="293"/>
      <c r="I40" s="66"/>
      <c r="J40" s="252"/>
      <c r="K40" s="402">
        <v>1</v>
      </c>
      <c r="L40" s="402">
        <v>2</v>
      </c>
      <c r="M40" s="402"/>
      <c r="N40" s="402"/>
      <c r="O40" s="455">
        <v>39</v>
      </c>
      <c r="P40" s="402" t="s">
        <v>117</v>
      </c>
      <c r="Q40" s="349">
        <v>3</v>
      </c>
    </row>
    <row r="41" spans="1:19" s="55" customFormat="1" ht="11.1" customHeight="1">
      <c r="A41" s="245">
        <v>20</v>
      </c>
      <c r="B41" s="135" t="s">
        <v>207</v>
      </c>
      <c r="C41" s="137" t="s">
        <v>229</v>
      </c>
      <c r="D41" s="250"/>
      <c r="E41" s="136"/>
      <c r="F41" s="252"/>
      <c r="G41" s="252"/>
      <c r="H41" s="293"/>
      <c r="I41" s="66"/>
      <c r="J41" s="252"/>
      <c r="K41" s="403"/>
      <c r="L41" s="403"/>
      <c r="M41" s="403"/>
      <c r="N41" s="403"/>
      <c r="O41" s="456"/>
      <c r="P41" s="403"/>
      <c r="Q41" s="350"/>
    </row>
    <row r="42" spans="1:19" s="55" customFormat="1" ht="12.75" customHeight="1">
      <c r="A42" s="245">
        <v>21</v>
      </c>
      <c r="B42" s="133" t="s">
        <v>274</v>
      </c>
      <c r="C42" s="134" t="s">
        <v>216</v>
      </c>
      <c r="D42" s="252"/>
      <c r="E42" s="252"/>
      <c r="F42" s="252"/>
      <c r="G42" s="252"/>
      <c r="H42" s="293"/>
      <c r="I42" s="252"/>
      <c r="J42" s="252"/>
      <c r="K42" s="402">
        <v>1</v>
      </c>
      <c r="L42" s="402">
        <v>2</v>
      </c>
      <c r="M42" s="402"/>
      <c r="N42" s="402"/>
      <c r="O42" s="455">
        <v>39</v>
      </c>
      <c r="P42" s="402" t="s">
        <v>117</v>
      </c>
      <c r="Q42" s="349">
        <v>3</v>
      </c>
    </row>
    <row r="43" spans="1:19" s="55" customFormat="1" ht="11.1" customHeight="1">
      <c r="A43" s="245">
        <v>22</v>
      </c>
      <c r="B43" s="133" t="s">
        <v>203</v>
      </c>
      <c r="C43" s="134" t="s">
        <v>217</v>
      </c>
      <c r="D43" s="252"/>
      <c r="E43" s="252"/>
      <c r="F43" s="252"/>
      <c r="G43" s="252"/>
      <c r="H43" s="293"/>
      <c r="I43" s="252"/>
      <c r="J43" s="252"/>
      <c r="K43" s="403"/>
      <c r="L43" s="403"/>
      <c r="M43" s="403"/>
      <c r="N43" s="403"/>
      <c r="O43" s="456"/>
      <c r="P43" s="403"/>
      <c r="Q43" s="350"/>
    </row>
    <row r="44" spans="1:19" s="55" customFormat="1" ht="11.1" customHeight="1">
      <c r="A44" s="245">
        <v>23</v>
      </c>
      <c r="B44" s="281" t="s">
        <v>300</v>
      </c>
      <c r="C44" s="134" t="s">
        <v>218</v>
      </c>
      <c r="D44" s="252"/>
      <c r="E44" s="136"/>
      <c r="F44" s="252"/>
      <c r="G44" s="252"/>
      <c r="H44" s="293"/>
      <c r="I44" s="66"/>
      <c r="J44" s="252"/>
      <c r="K44" s="402">
        <v>1</v>
      </c>
      <c r="L44" s="402">
        <v>2</v>
      </c>
      <c r="M44" s="402"/>
      <c r="N44" s="402"/>
      <c r="O44" s="455">
        <v>39</v>
      </c>
      <c r="P44" s="402" t="s">
        <v>117</v>
      </c>
      <c r="Q44" s="349">
        <v>3</v>
      </c>
    </row>
    <row r="45" spans="1:19" s="55" customFormat="1" ht="11.1" customHeight="1">
      <c r="A45" s="245">
        <v>24</v>
      </c>
      <c r="B45" s="288" t="s">
        <v>301</v>
      </c>
      <c r="C45" s="134" t="s">
        <v>219</v>
      </c>
      <c r="D45" s="252"/>
      <c r="E45" s="136"/>
      <c r="F45" s="252"/>
      <c r="G45" s="252"/>
      <c r="H45" s="293"/>
      <c r="I45" s="66"/>
      <c r="J45" s="252"/>
      <c r="K45" s="403"/>
      <c r="L45" s="403"/>
      <c r="M45" s="403"/>
      <c r="N45" s="403"/>
      <c r="O45" s="456"/>
      <c r="P45" s="403"/>
      <c r="Q45" s="350"/>
    </row>
    <row r="46" spans="1:19" s="55" customFormat="1" ht="11.1" customHeight="1">
      <c r="A46" s="245">
        <v>25</v>
      </c>
      <c r="B46" s="281" t="s">
        <v>307</v>
      </c>
      <c r="C46" s="134" t="s">
        <v>302</v>
      </c>
      <c r="D46" s="252"/>
      <c r="E46" s="66"/>
      <c r="F46" s="252"/>
      <c r="G46" s="252"/>
      <c r="H46" s="293"/>
      <c r="I46" s="66"/>
      <c r="J46" s="252"/>
      <c r="K46" s="402">
        <v>1</v>
      </c>
      <c r="L46" s="402">
        <v>2</v>
      </c>
      <c r="M46" s="402"/>
      <c r="N46" s="402"/>
      <c r="O46" s="455">
        <v>39</v>
      </c>
      <c r="P46" s="402" t="s">
        <v>117</v>
      </c>
      <c r="Q46" s="349">
        <v>3</v>
      </c>
    </row>
    <row r="47" spans="1:19" s="55" customFormat="1" ht="11.1" customHeight="1">
      <c r="A47" s="245">
        <v>26</v>
      </c>
      <c r="B47" s="281" t="s">
        <v>305</v>
      </c>
      <c r="C47" s="134" t="s">
        <v>303</v>
      </c>
      <c r="D47" s="250"/>
      <c r="E47" s="255"/>
      <c r="F47" s="250"/>
      <c r="G47" s="250"/>
      <c r="H47" s="291"/>
      <c r="I47" s="255"/>
      <c r="J47" s="250"/>
      <c r="K47" s="403"/>
      <c r="L47" s="403"/>
      <c r="M47" s="403"/>
      <c r="N47" s="403"/>
      <c r="O47" s="456"/>
      <c r="P47" s="403"/>
      <c r="Q47" s="350"/>
    </row>
    <row r="48" spans="1:19" s="55" customFormat="1" ht="11.1" customHeight="1" thickBot="1">
      <c r="A48" s="457" t="s">
        <v>139</v>
      </c>
      <c r="B48" s="458"/>
      <c r="C48" s="459"/>
      <c r="D48" s="252">
        <v>4</v>
      </c>
      <c r="E48" s="252">
        <v>6</v>
      </c>
      <c r="F48" s="252"/>
      <c r="G48" s="252"/>
      <c r="H48" s="366">
        <v>160</v>
      </c>
      <c r="I48" s="465" t="s">
        <v>118</v>
      </c>
      <c r="J48" s="467">
        <v>12</v>
      </c>
      <c r="K48" s="252">
        <v>4</v>
      </c>
      <c r="L48" s="60">
        <v>8</v>
      </c>
      <c r="M48" s="252"/>
      <c r="N48" s="252"/>
      <c r="O48" s="366">
        <v>156</v>
      </c>
      <c r="P48" s="465" t="s">
        <v>118</v>
      </c>
      <c r="Q48" s="467">
        <v>12</v>
      </c>
    </row>
    <row r="49" spans="1:18" s="55" customFormat="1" ht="11.1" customHeight="1">
      <c r="A49" s="447" t="s">
        <v>308</v>
      </c>
      <c r="B49" s="448"/>
      <c r="C49" s="449"/>
      <c r="D49" s="450">
        <f>SUM(D48:G48)</f>
        <v>10</v>
      </c>
      <c r="E49" s="451"/>
      <c r="F49" s="451"/>
      <c r="G49" s="452"/>
      <c r="H49" s="367"/>
      <c r="I49" s="506"/>
      <c r="J49" s="468"/>
      <c r="K49" s="450">
        <f>SUM(K48:N48)</f>
        <v>12</v>
      </c>
      <c r="L49" s="451"/>
      <c r="M49" s="451"/>
      <c r="N49" s="452"/>
      <c r="O49" s="367"/>
      <c r="P49" s="506"/>
      <c r="Q49" s="468"/>
    </row>
    <row r="50" spans="1:18" s="55" customFormat="1" ht="8.25" customHeight="1" thickBot="1">
      <c r="A50" s="233"/>
      <c r="B50" s="233"/>
      <c r="C50" s="233"/>
      <c r="D50" s="234"/>
      <c r="E50" s="234"/>
      <c r="F50" s="234"/>
      <c r="G50" s="234"/>
      <c r="H50" s="314"/>
      <c r="I50" s="128"/>
      <c r="J50" s="235"/>
      <c r="K50" s="234"/>
      <c r="L50" s="234"/>
      <c r="M50" s="234"/>
      <c r="N50" s="234"/>
      <c r="O50" s="314"/>
      <c r="P50" s="128"/>
      <c r="Q50" s="235"/>
    </row>
    <row r="51" spans="1:18" s="55" customFormat="1" ht="10.5" customHeight="1">
      <c r="A51" s="65"/>
      <c r="B51" s="260" t="s">
        <v>26</v>
      </c>
      <c r="C51" s="261"/>
      <c r="D51" s="262">
        <v>12</v>
      </c>
      <c r="E51" s="263">
        <v>8</v>
      </c>
      <c r="F51" s="263">
        <v>4</v>
      </c>
      <c r="G51" s="263"/>
      <c r="H51" s="421">
        <v>414</v>
      </c>
      <c r="I51" s="494" t="s">
        <v>121</v>
      </c>
      <c r="J51" s="492">
        <f>J26+J48</f>
        <v>30</v>
      </c>
      <c r="K51" s="264">
        <v>12</v>
      </c>
      <c r="L51" s="263">
        <v>12</v>
      </c>
      <c r="M51" s="263"/>
      <c r="N51" s="263"/>
      <c r="O51" s="421">
        <v>414</v>
      </c>
      <c r="P51" s="494" t="s">
        <v>121</v>
      </c>
      <c r="Q51" s="492">
        <f>Q26+Q48</f>
        <v>30</v>
      </c>
    </row>
    <row r="52" spans="1:18" s="55" customFormat="1" ht="11.1" customHeight="1" thickBot="1">
      <c r="A52" s="65"/>
      <c r="B52" s="265"/>
      <c r="C52" s="261"/>
      <c r="D52" s="497">
        <v>24</v>
      </c>
      <c r="E52" s="498"/>
      <c r="F52" s="498"/>
      <c r="G52" s="498"/>
      <c r="H52" s="422"/>
      <c r="I52" s="495"/>
      <c r="J52" s="493"/>
      <c r="K52" s="499">
        <v>24</v>
      </c>
      <c r="L52" s="500"/>
      <c r="M52" s="500"/>
      <c r="N52" s="501"/>
      <c r="O52" s="422"/>
      <c r="P52" s="495"/>
      <c r="Q52" s="493"/>
    </row>
    <row r="53" spans="1:18" s="55" customFormat="1" ht="6.75" customHeight="1">
      <c r="A53" s="71"/>
      <c r="B53" s="71"/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8" s="78" customFormat="1" ht="11.1" customHeight="1" thickBot="1">
      <c r="A54" s="349" t="s">
        <v>8</v>
      </c>
      <c r="B54" s="416" t="s">
        <v>23</v>
      </c>
      <c r="C54" s="349" t="s">
        <v>310</v>
      </c>
      <c r="D54" s="462" t="s">
        <v>115</v>
      </c>
      <c r="E54" s="463"/>
      <c r="F54" s="463"/>
      <c r="G54" s="463"/>
      <c r="H54" s="463"/>
      <c r="I54" s="463"/>
      <c r="J54" s="464"/>
      <c r="K54" s="462" t="s">
        <v>116</v>
      </c>
      <c r="L54" s="463"/>
      <c r="M54" s="463"/>
      <c r="N54" s="463"/>
      <c r="O54" s="463"/>
      <c r="P54" s="463"/>
      <c r="Q54" s="464"/>
    </row>
    <row r="55" spans="1:18" s="12" customFormat="1" ht="21.75" customHeight="1">
      <c r="A55" s="454"/>
      <c r="B55" s="418"/>
      <c r="C55" s="454"/>
      <c r="D55" s="245" t="s">
        <v>12</v>
      </c>
      <c r="E55" s="245" t="s">
        <v>13</v>
      </c>
      <c r="F55" s="245" t="s">
        <v>14</v>
      </c>
      <c r="G55" s="245" t="s">
        <v>15</v>
      </c>
      <c r="H55" s="245" t="s">
        <v>69</v>
      </c>
      <c r="I55" s="246" t="s">
        <v>16</v>
      </c>
      <c r="J55" s="246" t="s">
        <v>17</v>
      </c>
      <c r="K55" s="245" t="s">
        <v>12</v>
      </c>
      <c r="L55" s="245" t="s">
        <v>13</v>
      </c>
      <c r="M55" s="245" t="s">
        <v>14</v>
      </c>
      <c r="N55" s="245" t="s">
        <v>15</v>
      </c>
      <c r="O55" s="245" t="s">
        <v>69</v>
      </c>
      <c r="P55" s="246" t="s">
        <v>16</v>
      </c>
      <c r="Q55" s="246" t="s">
        <v>17</v>
      </c>
      <c r="R55" s="253"/>
    </row>
    <row r="56" spans="1:18" s="12" customFormat="1" ht="11.1" customHeight="1">
      <c r="A56" s="245">
        <v>27</v>
      </c>
      <c r="B56" s="32" t="s">
        <v>28</v>
      </c>
      <c r="C56" s="40" t="s">
        <v>220</v>
      </c>
      <c r="D56" s="245">
        <v>2</v>
      </c>
      <c r="E56" s="237"/>
      <c r="F56" s="51"/>
      <c r="G56" s="52"/>
      <c r="H56" s="290">
        <v>22</v>
      </c>
      <c r="I56" s="54" t="s">
        <v>117</v>
      </c>
      <c r="J56" s="237">
        <v>2</v>
      </c>
      <c r="K56" s="51"/>
      <c r="L56" s="245"/>
      <c r="M56" s="52"/>
      <c r="N56" s="52"/>
      <c r="O56" s="245"/>
      <c r="P56" s="245"/>
      <c r="Q56" s="245"/>
      <c r="R56" s="253"/>
    </row>
    <row r="57" spans="1:18" s="12" customFormat="1" ht="11.1" customHeight="1">
      <c r="A57" s="245">
        <v>28</v>
      </c>
      <c r="B57" s="32" t="s">
        <v>202</v>
      </c>
      <c r="C57" s="40" t="s">
        <v>221</v>
      </c>
      <c r="D57" s="245">
        <v>2</v>
      </c>
      <c r="E57" s="245"/>
      <c r="F57" s="53">
        <v>1</v>
      </c>
      <c r="G57" s="52"/>
      <c r="H57" s="290">
        <v>8</v>
      </c>
      <c r="I57" s="50" t="s">
        <v>12</v>
      </c>
      <c r="J57" s="245">
        <v>2</v>
      </c>
      <c r="K57" s="245"/>
      <c r="L57" s="245"/>
      <c r="M57" s="245"/>
      <c r="N57" s="52"/>
      <c r="O57" s="245"/>
      <c r="P57" s="53"/>
      <c r="Q57" s="245"/>
      <c r="R57" s="253"/>
    </row>
    <row r="58" spans="1:18" s="12" customFormat="1" ht="11.1" customHeight="1">
      <c r="A58" s="20">
        <v>29</v>
      </c>
      <c r="B58" s="39" t="s">
        <v>29</v>
      </c>
      <c r="C58" s="159" t="s">
        <v>222</v>
      </c>
      <c r="D58" s="244"/>
      <c r="E58" s="244"/>
      <c r="F58" s="244"/>
      <c r="G58" s="241"/>
      <c r="H58" s="292"/>
      <c r="I58" s="54"/>
      <c r="J58" s="20"/>
      <c r="K58" s="244">
        <v>2</v>
      </c>
      <c r="L58" s="244"/>
      <c r="M58" s="244"/>
      <c r="N58" s="241"/>
      <c r="O58" s="292">
        <v>26</v>
      </c>
      <c r="P58" s="20" t="s">
        <v>12</v>
      </c>
      <c r="Q58" s="20">
        <v>2</v>
      </c>
      <c r="R58" s="253"/>
    </row>
    <row r="59" spans="1:18" s="12" customFormat="1" ht="11.1" customHeight="1">
      <c r="A59" s="244">
        <v>30</v>
      </c>
      <c r="B59" s="256" t="s">
        <v>259</v>
      </c>
      <c r="C59" s="124" t="s">
        <v>74</v>
      </c>
      <c r="D59" s="266">
        <v>1</v>
      </c>
      <c r="E59" s="91">
        <v>1</v>
      </c>
      <c r="F59" s="91"/>
      <c r="G59" s="91"/>
      <c r="H59" s="92">
        <v>22</v>
      </c>
      <c r="I59" s="242" t="s">
        <v>12</v>
      </c>
      <c r="J59" s="98">
        <v>2</v>
      </c>
      <c r="K59" s="95"/>
      <c r="L59" s="91"/>
      <c r="M59" s="91"/>
      <c r="N59" s="91"/>
      <c r="O59" s="92"/>
      <c r="P59" s="92"/>
      <c r="Q59" s="98"/>
      <c r="R59" s="253"/>
    </row>
    <row r="60" spans="1:18" s="12" customFormat="1" ht="11.1" customHeight="1">
      <c r="A60" s="244">
        <v>31</v>
      </c>
      <c r="B60" s="257" t="s">
        <v>77</v>
      </c>
      <c r="C60" s="125" t="s">
        <v>133</v>
      </c>
      <c r="D60" s="85"/>
      <c r="E60" s="82"/>
      <c r="F60" s="82"/>
      <c r="G60" s="82"/>
      <c r="H60" s="173"/>
      <c r="I60" s="82"/>
      <c r="J60" s="82"/>
      <c r="K60" s="85">
        <v>1</v>
      </c>
      <c r="L60" s="82">
        <v>1</v>
      </c>
      <c r="M60" s="82"/>
      <c r="N60" s="82"/>
      <c r="O60" s="173">
        <v>51</v>
      </c>
      <c r="P60" s="82" t="s">
        <v>20</v>
      </c>
      <c r="Q60" s="82">
        <v>3</v>
      </c>
      <c r="R60" s="253"/>
    </row>
    <row r="61" spans="1:18" s="12" customFormat="1" ht="11.1" customHeight="1">
      <c r="A61" s="244">
        <v>32</v>
      </c>
      <c r="B61" s="258" t="s">
        <v>79</v>
      </c>
      <c r="C61" s="126" t="s">
        <v>75</v>
      </c>
      <c r="D61" s="96"/>
      <c r="E61" s="90"/>
      <c r="F61" s="90"/>
      <c r="G61" s="90">
        <v>3</v>
      </c>
      <c r="H61" s="178">
        <v>33</v>
      </c>
      <c r="I61" s="242" t="s">
        <v>12</v>
      </c>
      <c r="J61" s="90">
        <v>3</v>
      </c>
      <c r="K61" s="96"/>
      <c r="L61" s="90"/>
      <c r="M61" s="90"/>
      <c r="N61" s="90"/>
      <c r="O61" s="178"/>
      <c r="P61" s="90"/>
      <c r="Q61" s="90"/>
      <c r="R61" s="253"/>
    </row>
    <row r="62" spans="1:18" s="12" customFormat="1" ht="11.1" customHeight="1">
      <c r="A62" s="244">
        <v>33</v>
      </c>
      <c r="B62" s="258" t="s">
        <v>78</v>
      </c>
      <c r="C62" s="125" t="s">
        <v>76</v>
      </c>
      <c r="D62" s="96"/>
      <c r="E62" s="90"/>
      <c r="F62" s="90"/>
      <c r="G62" s="90"/>
      <c r="H62" s="178"/>
      <c r="I62" s="90"/>
      <c r="J62" s="90"/>
      <c r="K62" s="96"/>
      <c r="L62" s="90"/>
      <c r="M62" s="90"/>
      <c r="N62" s="90">
        <v>3</v>
      </c>
      <c r="O62" s="178">
        <v>14</v>
      </c>
      <c r="P62" s="90" t="s">
        <v>12</v>
      </c>
      <c r="Q62" s="90">
        <v>2</v>
      </c>
      <c r="R62" s="253"/>
    </row>
    <row r="63" spans="1:18" s="12" customFormat="1" ht="11.1" customHeight="1">
      <c r="A63" s="236">
        <v>34</v>
      </c>
      <c r="B63" s="259" t="s">
        <v>260</v>
      </c>
      <c r="C63" s="126" t="s">
        <v>132</v>
      </c>
      <c r="D63" s="267"/>
      <c r="E63" s="82"/>
      <c r="F63" s="82"/>
      <c r="G63" s="82"/>
      <c r="H63" s="173"/>
      <c r="I63" s="82"/>
      <c r="J63" s="82"/>
      <c r="K63" s="97"/>
      <c r="L63" s="94"/>
      <c r="M63" s="94"/>
      <c r="N63" s="88"/>
      <c r="O63" s="93">
        <v>125</v>
      </c>
      <c r="P63" s="82" t="s">
        <v>20</v>
      </c>
      <c r="Q63" s="82">
        <v>5</v>
      </c>
      <c r="R63" s="253"/>
    </row>
    <row r="64" spans="1:18" s="12" customFormat="1" ht="11.1" customHeight="1">
      <c r="A64" s="363" t="s">
        <v>66</v>
      </c>
      <c r="B64" s="364"/>
      <c r="C64" s="365"/>
      <c r="D64" s="28">
        <v>5</v>
      </c>
      <c r="E64" s="8">
        <v>1</v>
      </c>
      <c r="F64" s="243">
        <v>1</v>
      </c>
      <c r="G64" s="236">
        <v>3</v>
      </c>
      <c r="H64" s="366">
        <v>85</v>
      </c>
      <c r="I64" s="402" t="s">
        <v>118</v>
      </c>
      <c r="J64" s="361">
        <v>9</v>
      </c>
      <c r="K64" s="8">
        <v>3</v>
      </c>
      <c r="L64" s="236">
        <v>1</v>
      </c>
      <c r="M64" s="243"/>
      <c r="N64" s="243">
        <v>3</v>
      </c>
      <c r="O64" s="366">
        <v>216</v>
      </c>
      <c r="P64" s="402" t="s">
        <v>122</v>
      </c>
      <c r="Q64" s="361">
        <v>12</v>
      </c>
      <c r="R64" s="253"/>
    </row>
    <row r="65" spans="1:31" s="12" customFormat="1" ht="11.1" customHeight="1">
      <c r="A65" s="371" t="s">
        <v>131</v>
      </c>
      <c r="B65" s="372"/>
      <c r="C65" s="373"/>
      <c r="D65" s="368">
        <v>10</v>
      </c>
      <c r="E65" s="369"/>
      <c r="F65" s="369"/>
      <c r="G65" s="370"/>
      <c r="H65" s="367"/>
      <c r="I65" s="403"/>
      <c r="J65" s="362"/>
      <c r="K65" s="368">
        <v>7</v>
      </c>
      <c r="L65" s="369"/>
      <c r="M65" s="369"/>
      <c r="N65" s="370"/>
      <c r="O65" s="367"/>
      <c r="P65" s="403"/>
      <c r="Q65" s="362"/>
      <c r="R65" s="253"/>
    </row>
    <row r="66" spans="1:31" s="5" customFormat="1" ht="11.1" customHeight="1">
      <c r="B66" s="10" t="s">
        <v>237</v>
      </c>
    </row>
    <row r="67" spans="1:31" s="5" customFormat="1" ht="6.75" customHeight="1">
      <c r="D67" s="11"/>
      <c r="E67" s="11"/>
      <c r="F67" s="11"/>
      <c r="G67" s="11"/>
      <c r="H67" s="11"/>
      <c r="I67" s="11"/>
      <c r="K67" s="9"/>
      <c r="L67" s="9"/>
      <c r="M67" s="9"/>
      <c r="N67" s="9"/>
      <c r="O67" s="9"/>
      <c r="P67" s="9"/>
      <c r="Q67" s="240"/>
    </row>
    <row r="68" spans="1:31" s="12" customFormat="1" ht="12.75" customHeight="1">
      <c r="A68" s="76" t="s">
        <v>318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253"/>
    </row>
    <row r="69" spans="1:31" s="12" customFormat="1" ht="12.75" customHeight="1">
      <c r="A69" s="332" t="s">
        <v>323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76"/>
      <c r="S69" s="76"/>
      <c r="V69" s="77"/>
      <c r="W69" s="77"/>
      <c r="X69" s="77"/>
      <c r="Y69" s="78"/>
      <c r="Z69" s="343"/>
      <c r="AA69" s="343"/>
      <c r="AE69" s="79"/>
    </row>
    <row r="70" spans="1:31" s="12" customFormat="1" ht="9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V70" s="77"/>
      <c r="W70" s="77"/>
      <c r="X70" s="77"/>
      <c r="Y70" s="78"/>
      <c r="Z70" s="343"/>
      <c r="AA70" s="343"/>
      <c r="AE70" s="79"/>
    </row>
    <row r="71" spans="1:31" s="12" customFormat="1" ht="11.25" customHeight="1">
      <c r="A71" s="496"/>
      <c r="B71" s="496"/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</row>
  </sheetData>
  <sheetProtection selectLockedCells="1" selectUnlockedCells="1"/>
  <mergeCells count="144">
    <mergeCell ref="D34:D35"/>
    <mergeCell ref="E34:E35"/>
    <mergeCell ref="F34:F35"/>
    <mergeCell ref="G34:G35"/>
    <mergeCell ref="H34:H35"/>
    <mergeCell ref="I34:I35"/>
    <mergeCell ref="J34:J35"/>
    <mergeCell ref="K42:K43"/>
    <mergeCell ref="L42:L43"/>
    <mergeCell ref="E36:E37"/>
    <mergeCell ref="D36:D37"/>
    <mergeCell ref="F36:F37"/>
    <mergeCell ref="D38:D39"/>
    <mergeCell ref="E38:E39"/>
    <mergeCell ref="F38:F39"/>
    <mergeCell ref="G38:G39"/>
    <mergeCell ref="G36:G37"/>
    <mergeCell ref="H38:H39"/>
    <mergeCell ref="H36:H37"/>
    <mergeCell ref="J36:J37"/>
    <mergeCell ref="I38:I39"/>
    <mergeCell ref="J38:J39"/>
    <mergeCell ref="I36:I37"/>
    <mergeCell ref="E32:E33"/>
    <mergeCell ref="A29:A31"/>
    <mergeCell ref="D30:D31"/>
    <mergeCell ref="G32:G33"/>
    <mergeCell ref="D32:D33"/>
    <mergeCell ref="F30:F31"/>
    <mergeCell ref="C29:C31"/>
    <mergeCell ref="D29:J29"/>
    <mergeCell ref="H30:H31"/>
    <mergeCell ref="B29:B31"/>
    <mergeCell ref="G30:G31"/>
    <mergeCell ref="I30:I31"/>
    <mergeCell ref="E30:E31"/>
    <mergeCell ref="J30:J31"/>
    <mergeCell ref="F32:F33"/>
    <mergeCell ref="A4:Q4"/>
    <mergeCell ref="A7:Q7"/>
    <mergeCell ref="J26:J27"/>
    <mergeCell ref="C13:C15"/>
    <mergeCell ref="D13:J13"/>
    <mergeCell ref="D14:D15"/>
    <mergeCell ref="N14:N15"/>
    <mergeCell ref="K14:K15"/>
    <mergeCell ref="O14:O15"/>
    <mergeCell ref="E14:E15"/>
    <mergeCell ref="P14:P15"/>
    <mergeCell ref="I26:I27"/>
    <mergeCell ref="A26:C26"/>
    <mergeCell ref="D27:G27"/>
    <mergeCell ref="B13:B15"/>
    <mergeCell ref="A27:C27"/>
    <mergeCell ref="A13:A15"/>
    <mergeCell ref="H14:H15"/>
    <mergeCell ref="H26:H27"/>
    <mergeCell ref="K27:N27"/>
    <mergeCell ref="A8:Q8"/>
    <mergeCell ref="A12:Q12"/>
    <mergeCell ref="K13:Q13"/>
    <mergeCell ref="L14:L15"/>
    <mergeCell ref="Q14:Q15"/>
    <mergeCell ref="M14:M15"/>
    <mergeCell ref="O26:O27"/>
    <mergeCell ref="O30:O31"/>
    <mergeCell ref="F14:F15"/>
    <mergeCell ref="J14:J15"/>
    <mergeCell ref="G14:G15"/>
    <mergeCell ref="I14:I15"/>
    <mergeCell ref="A49:C49"/>
    <mergeCell ref="D49:G49"/>
    <mergeCell ref="K49:N49"/>
    <mergeCell ref="A48:C48"/>
    <mergeCell ref="I48:I49"/>
    <mergeCell ref="J48:J49"/>
    <mergeCell ref="Q48:Q49"/>
    <mergeCell ref="P48:P49"/>
    <mergeCell ref="H48:H49"/>
    <mergeCell ref="O48:O49"/>
    <mergeCell ref="I32:I33"/>
    <mergeCell ref="J32:J33"/>
    <mergeCell ref="H32:H33"/>
    <mergeCell ref="Q26:Q27"/>
    <mergeCell ref="K29:Q29"/>
    <mergeCell ref="P26:P27"/>
    <mergeCell ref="Q30:Q31"/>
    <mergeCell ref="L30:L31"/>
    <mergeCell ref="M30:M31"/>
    <mergeCell ref="P30:P31"/>
    <mergeCell ref="K30:K31"/>
    <mergeCell ref="N30:N31"/>
    <mergeCell ref="M42:M43"/>
    <mergeCell ref="N42:N43"/>
    <mergeCell ref="O42:O43"/>
    <mergeCell ref="P42:P43"/>
    <mergeCell ref="Q42:Q43"/>
    <mergeCell ref="D52:G52"/>
    <mergeCell ref="K52:N52"/>
    <mergeCell ref="H51:H52"/>
    <mergeCell ref="I51:I52"/>
    <mergeCell ref="J51:J52"/>
    <mergeCell ref="O40:O41"/>
    <mergeCell ref="L46:L47"/>
    <mergeCell ref="M44:M45"/>
    <mergeCell ref="N44:N45"/>
    <mergeCell ref="M46:M47"/>
    <mergeCell ref="K40:K41"/>
    <mergeCell ref="M40:M41"/>
    <mergeCell ref="N40:N41"/>
    <mergeCell ref="A71:R71"/>
    <mergeCell ref="K54:Q54"/>
    <mergeCell ref="D54:J54"/>
    <mergeCell ref="A64:C64"/>
    <mergeCell ref="I64:I65"/>
    <mergeCell ref="J64:J65"/>
    <mergeCell ref="P64:P65"/>
    <mergeCell ref="A65:C65"/>
    <mergeCell ref="A54:A55"/>
    <mergeCell ref="B54:B55"/>
    <mergeCell ref="C54:C55"/>
    <mergeCell ref="Q64:Q65"/>
    <mergeCell ref="D65:G65"/>
    <mergeCell ref="K65:N65"/>
    <mergeCell ref="H64:H65"/>
    <mergeCell ref="O64:O65"/>
    <mergeCell ref="Z70:AA70"/>
    <mergeCell ref="Q51:Q52"/>
    <mergeCell ref="O51:O52"/>
    <mergeCell ref="P51:P52"/>
    <mergeCell ref="K44:K45"/>
    <mergeCell ref="N46:N47"/>
    <mergeCell ref="L44:L45"/>
    <mergeCell ref="K46:K47"/>
    <mergeCell ref="P40:P41"/>
    <mergeCell ref="L40:L41"/>
    <mergeCell ref="Z69:AA69"/>
    <mergeCell ref="Q46:Q47"/>
    <mergeCell ref="O44:O45"/>
    <mergeCell ref="P44:P45"/>
    <mergeCell ref="Q44:Q45"/>
    <mergeCell ref="O46:O47"/>
    <mergeCell ref="P46:P47"/>
    <mergeCell ref="Q40:Q41"/>
  </mergeCells>
  <phoneticPr fontId="6" type="noConversion"/>
  <printOptions horizontalCentered="1"/>
  <pageMargins left="0.6" right="0" top="0.25" bottom="0" header="0" footer="0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"/>
  <sheetViews>
    <sheetView topLeftCell="A14" workbookViewId="0">
      <selection activeCell="E18" sqref="E18:F18"/>
    </sheetView>
  </sheetViews>
  <sheetFormatPr defaultColWidth="8.85546875" defaultRowHeight="12.75"/>
  <cols>
    <col min="1" max="1" width="4.42578125" customWidth="1"/>
    <col min="2" max="2" width="28.42578125" customWidth="1"/>
    <col min="3" max="3" width="9.5703125" customWidth="1"/>
    <col min="4" max="4" width="9.42578125" customWidth="1"/>
  </cols>
  <sheetData>
    <row r="1" spans="1:17" s="142" customFormat="1">
      <c r="A1" t="s">
        <v>256</v>
      </c>
    </row>
    <row r="2" spans="1:17" s="142" customFormat="1">
      <c r="A2" s="142" t="s">
        <v>0</v>
      </c>
    </row>
    <row r="3" spans="1:17" s="142" customFormat="1"/>
    <row r="4" spans="1:17" s="14" customFormat="1">
      <c r="A4" s="389" t="s">
        <v>124</v>
      </c>
      <c r="B4" s="389"/>
      <c r="C4" s="389"/>
      <c r="D4" s="389"/>
      <c r="E4" s="389"/>
      <c r="F4" s="389"/>
      <c r="G4" s="389"/>
      <c r="H4" s="389"/>
      <c r="I4" s="122"/>
      <c r="J4" s="122"/>
      <c r="K4" s="122"/>
      <c r="L4" s="122"/>
      <c r="M4" s="122"/>
      <c r="N4" s="122"/>
      <c r="O4" s="122"/>
      <c r="P4" s="122"/>
      <c r="Q4" s="122"/>
    </row>
    <row r="5" spans="1:17" s="144" customForma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7" s="14" customFormat="1">
      <c r="A6" s="14" t="s">
        <v>1</v>
      </c>
    </row>
    <row r="7" spans="1:17" s="14" customFormat="1">
      <c r="A7" s="390" t="s">
        <v>285</v>
      </c>
      <c r="B7" s="522"/>
      <c r="C7" s="522"/>
      <c r="D7" s="522"/>
      <c r="E7" s="522"/>
      <c r="F7" s="522"/>
      <c r="G7" s="522"/>
      <c r="H7" s="522"/>
      <c r="I7" s="145"/>
      <c r="J7" s="145"/>
      <c r="K7" s="145"/>
      <c r="L7" s="145"/>
      <c r="M7" s="145"/>
      <c r="N7" s="145"/>
      <c r="O7" s="145"/>
      <c r="P7" s="145"/>
      <c r="Q7" s="145"/>
    </row>
    <row r="8" spans="1:17" s="14" customFormat="1">
      <c r="A8" s="392" t="s">
        <v>287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</row>
    <row r="9" spans="1:17" s="14" customFormat="1">
      <c r="A9" s="14" t="s">
        <v>112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7" s="14" customFormat="1">
      <c r="A10" s="14" t="s">
        <v>2</v>
      </c>
    </row>
    <row r="11" spans="1:17" s="14" customFormat="1">
      <c r="A11" t="s">
        <v>251</v>
      </c>
    </row>
    <row r="12" spans="1:17" s="14" customFormat="1"/>
    <row r="13" spans="1:17" s="144" customFormat="1" ht="26.25" customHeight="1">
      <c r="A13" s="14"/>
      <c r="B13" s="189" t="s">
        <v>126</v>
      </c>
      <c r="C13" s="524" t="s">
        <v>127</v>
      </c>
      <c r="D13" s="524"/>
      <c r="E13" s="525" t="s">
        <v>238</v>
      </c>
      <c r="F13" s="526"/>
      <c r="G13" s="526" t="s">
        <v>128</v>
      </c>
      <c r="H13" s="526"/>
    </row>
    <row r="14" spans="1:17" s="144" customFormat="1">
      <c r="B14" s="152" t="s">
        <v>129</v>
      </c>
      <c r="C14" s="191" t="s">
        <v>239</v>
      </c>
      <c r="D14" s="191" t="s">
        <v>130</v>
      </c>
      <c r="E14" s="191" t="s">
        <v>239</v>
      </c>
      <c r="F14" s="152" t="s">
        <v>130</v>
      </c>
      <c r="G14" s="191" t="s">
        <v>239</v>
      </c>
      <c r="H14" s="152" t="s">
        <v>130</v>
      </c>
    </row>
    <row r="15" spans="1:17" s="144" customFormat="1">
      <c r="B15" s="152" t="s">
        <v>3</v>
      </c>
      <c r="C15" s="152">
        <v>14</v>
      </c>
      <c r="D15" s="152">
        <v>14</v>
      </c>
      <c r="E15" s="152"/>
      <c r="F15" s="152"/>
      <c r="G15" s="152">
        <v>24</v>
      </c>
      <c r="H15" s="152">
        <v>24</v>
      </c>
    </row>
    <row r="16" spans="1:17" s="144" customFormat="1">
      <c r="B16" s="152" t="s">
        <v>4</v>
      </c>
      <c r="C16" s="152">
        <v>14</v>
      </c>
      <c r="D16" s="152">
        <v>14</v>
      </c>
      <c r="E16" s="152"/>
      <c r="F16" s="152">
        <v>56</v>
      </c>
      <c r="G16" s="152">
        <v>24</v>
      </c>
      <c r="H16" s="152">
        <v>24</v>
      </c>
    </row>
    <row r="17" spans="1:14" s="144" customFormat="1">
      <c r="B17" s="152" t="s">
        <v>5</v>
      </c>
      <c r="C17" s="152">
        <v>14</v>
      </c>
      <c r="D17" s="191" t="s">
        <v>231</v>
      </c>
      <c r="E17" s="152"/>
      <c r="F17" s="152">
        <v>48</v>
      </c>
      <c r="G17" s="152">
        <v>24</v>
      </c>
      <c r="H17" s="152">
        <v>24</v>
      </c>
    </row>
    <row r="18" spans="1:14" s="14" customFormat="1">
      <c r="A18" s="144"/>
      <c r="B18" s="152" t="s">
        <v>6</v>
      </c>
      <c r="C18" s="513">
        <f>AVERAGE(C15:D17)</f>
        <v>14</v>
      </c>
      <c r="D18" s="513"/>
      <c r="E18" s="513"/>
      <c r="F18" s="513"/>
      <c r="G18" s="513">
        <v>24</v>
      </c>
      <c r="H18" s="513"/>
      <c r="I18" s="6"/>
      <c r="J18" s="6"/>
      <c r="K18" s="6"/>
      <c r="L18" s="6"/>
      <c r="M18" s="6"/>
      <c r="N18" s="6"/>
    </row>
    <row r="19" spans="1:14" s="147" customFormat="1">
      <c r="A19" s="14"/>
      <c r="B19" s="161"/>
      <c r="C19" s="14"/>
      <c r="D19" s="14"/>
      <c r="E19" s="14"/>
      <c r="F19" s="14"/>
      <c r="G19" s="146"/>
      <c r="H19" s="146"/>
      <c r="I19" s="146"/>
      <c r="J19" s="146"/>
      <c r="K19" s="146"/>
      <c r="L19" s="146"/>
      <c r="M19" s="146"/>
      <c r="N19" s="146"/>
    </row>
    <row r="20" spans="1:14" s="147" customFormat="1">
      <c r="A20" s="14"/>
      <c r="B20" s="515" t="s">
        <v>232</v>
      </c>
      <c r="C20" s="516"/>
      <c r="D20" s="516"/>
      <c r="E20" s="516"/>
      <c r="F20" s="516"/>
      <c r="G20" s="516"/>
      <c r="H20" s="146"/>
      <c r="I20" s="146"/>
      <c r="J20" s="146"/>
      <c r="K20" s="146"/>
      <c r="L20" s="146"/>
      <c r="M20" s="146"/>
      <c r="N20" s="146"/>
    </row>
    <row r="21" spans="1:14" s="147" customFormat="1">
      <c r="A21" s="14"/>
      <c r="B21" s="520" t="s">
        <v>181</v>
      </c>
      <c r="C21" s="521"/>
      <c r="D21" s="521"/>
      <c r="E21" s="521"/>
      <c r="F21" s="521"/>
      <c r="G21" s="521"/>
      <c r="H21" s="146"/>
      <c r="I21" s="146"/>
      <c r="J21" s="146"/>
      <c r="K21" s="146"/>
      <c r="L21" s="146"/>
      <c r="M21" s="146"/>
      <c r="N21" s="146"/>
    </row>
    <row r="22" spans="1:14" s="14" customFormat="1">
      <c r="A22" s="147"/>
      <c r="B22" s="160"/>
      <c r="C22" s="147"/>
      <c r="D22" s="147"/>
      <c r="E22" s="147"/>
      <c r="F22" s="147"/>
      <c r="G22" s="6"/>
      <c r="H22" s="6"/>
      <c r="I22" s="6"/>
      <c r="J22" s="6"/>
      <c r="K22" s="6"/>
      <c r="L22" s="6"/>
      <c r="M22" s="6"/>
      <c r="N22" s="6"/>
    </row>
    <row r="23" spans="1:14" s="144" customFormat="1" ht="18">
      <c r="A23" s="517" t="s">
        <v>125</v>
      </c>
      <c r="B23" s="517"/>
      <c r="C23" s="517"/>
      <c r="D23" s="517"/>
      <c r="E23" s="517"/>
      <c r="F23" s="517"/>
      <c r="G23" s="517"/>
      <c r="H23" s="517"/>
      <c r="I23" s="141"/>
      <c r="J23" s="141"/>
      <c r="K23" s="141"/>
      <c r="L23" s="141"/>
      <c r="M23" s="141"/>
    </row>
    <row r="24" spans="1:14" s="14" customFormat="1" ht="18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4" s="14" customFormat="1">
      <c r="A25" s="510" t="s">
        <v>8</v>
      </c>
      <c r="B25" s="510" t="s">
        <v>93</v>
      </c>
      <c r="C25" s="511" t="s">
        <v>94</v>
      </c>
      <c r="D25" s="200" t="s">
        <v>95</v>
      </c>
      <c r="E25" s="200" t="s">
        <v>95</v>
      </c>
    </row>
    <row r="26" spans="1:14" s="14" customFormat="1">
      <c r="A26" s="510"/>
      <c r="B26" s="510"/>
      <c r="C26" s="511"/>
      <c r="D26" s="200" t="s">
        <v>96</v>
      </c>
      <c r="E26" s="200" t="s">
        <v>97</v>
      </c>
    </row>
    <row r="27" spans="1:14" s="14" customFormat="1" ht="14.25" customHeight="1">
      <c r="A27" s="519">
        <v>1</v>
      </c>
      <c r="B27" s="201" t="s">
        <v>98</v>
      </c>
      <c r="C27" s="202">
        <v>1404</v>
      </c>
      <c r="D27" s="518">
        <f>(C27+C28)/C30</f>
        <v>0.74801587301587302</v>
      </c>
      <c r="E27" s="514" t="s">
        <v>107</v>
      </c>
    </row>
    <row r="28" spans="1:14" s="14" customFormat="1">
      <c r="A28" s="519"/>
      <c r="B28" s="201" t="s">
        <v>99</v>
      </c>
      <c r="C28" s="202">
        <v>104</v>
      </c>
      <c r="D28" s="518"/>
      <c r="E28" s="514"/>
    </row>
    <row r="29" spans="1:14" s="14" customFormat="1" ht="14.25" customHeight="1">
      <c r="A29" s="202">
        <v>2</v>
      </c>
      <c r="B29" s="201" t="s">
        <v>100</v>
      </c>
      <c r="C29" s="202">
        <f>calcule!C34</f>
        <v>508</v>
      </c>
      <c r="D29" s="203">
        <f>C29/C30</f>
        <v>0.25198412698412698</v>
      </c>
      <c r="E29" s="204" t="s">
        <v>108</v>
      </c>
    </row>
    <row r="30" spans="1:14" s="144" customFormat="1" ht="14.25" customHeight="1">
      <c r="A30" s="202"/>
      <c r="B30" s="205" t="s">
        <v>101</v>
      </c>
      <c r="C30" s="206">
        <f>SUM(C27:C29)</f>
        <v>2016</v>
      </c>
      <c r="D30" s="207">
        <f>C30/C$30</f>
        <v>1</v>
      </c>
      <c r="E30" s="208">
        <v>100</v>
      </c>
    </row>
    <row r="31" spans="1:14" s="144" customFormat="1" ht="27.75" customHeight="1">
      <c r="A31" s="209">
        <v>3</v>
      </c>
      <c r="B31" s="210" t="s">
        <v>233</v>
      </c>
      <c r="C31" s="206">
        <v>346</v>
      </c>
      <c r="D31" s="211"/>
      <c r="E31" s="212"/>
    </row>
    <row r="32" spans="1:14" s="14" customFormat="1" ht="19.5" customHeight="1">
      <c r="A32" s="206"/>
      <c r="B32" s="213" t="s">
        <v>102</v>
      </c>
      <c r="C32" s="202">
        <f>C30+C31</f>
        <v>2362</v>
      </c>
      <c r="D32" s="204">
        <v>100</v>
      </c>
      <c r="E32" s="204">
        <v>100</v>
      </c>
    </row>
    <row r="33" spans="1:8" s="14" customFormat="1"/>
    <row r="34" spans="1:8" s="14" customFormat="1">
      <c r="A34" s="510" t="s">
        <v>8</v>
      </c>
      <c r="B34" s="510" t="s">
        <v>93</v>
      </c>
      <c r="C34" s="511" t="s">
        <v>94</v>
      </c>
      <c r="D34" s="200" t="s">
        <v>95</v>
      </c>
      <c r="E34" s="200" t="s">
        <v>95</v>
      </c>
      <c r="F34" s="509" t="s">
        <v>103</v>
      </c>
      <c r="G34" s="509"/>
    </row>
    <row r="35" spans="1:8" s="14" customFormat="1">
      <c r="A35" s="510"/>
      <c r="B35" s="510"/>
      <c r="C35" s="511"/>
      <c r="D35" s="200" t="s">
        <v>96</v>
      </c>
      <c r="E35" s="200" t="s">
        <v>97</v>
      </c>
      <c r="F35" s="192" t="s">
        <v>104</v>
      </c>
      <c r="G35" s="192" t="s">
        <v>105</v>
      </c>
    </row>
    <row r="36" spans="1:8" s="14" customFormat="1">
      <c r="A36" s="202">
        <v>1</v>
      </c>
      <c r="B36" s="214" t="s">
        <v>18</v>
      </c>
      <c r="C36" s="200">
        <v>258</v>
      </c>
      <c r="D36" s="215">
        <v>0.128</v>
      </c>
      <c r="E36" s="216" t="s">
        <v>164</v>
      </c>
      <c r="F36" s="192">
        <v>98</v>
      </c>
      <c r="G36" s="192">
        <v>160</v>
      </c>
    </row>
    <row r="37" spans="1:8" s="14" customFormat="1">
      <c r="A37" s="202">
        <v>2</v>
      </c>
      <c r="B37" s="201" t="s">
        <v>21</v>
      </c>
      <c r="C37" s="200">
        <v>1604</v>
      </c>
      <c r="D37" s="215">
        <v>0.79559999999999997</v>
      </c>
      <c r="E37" s="216" t="s">
        <v>165</v>
      </c>
      <c r="F37" s="192">
        <v>816</v>
      </c>
      <c r="G37" s="192">
        <v>788</v>
      </c>
    </row>
    <row r="38" spans="1:8" s="14" customFormat="1" ht="15.75" customHeight="1">
      <c r="A38" s="271">
        <v>3</v>
      </c>
      <c r="B38" s="272" t="s">
        <v>22</v>
      </c>
      <c r="C38" s="271">
        <v>154</v>
      </c>
      <c r="D38" s="270">
        <v>7.6399999999999996E-2</v>
      </c>
      <c r="E38" s="269" t="s">
        <v>166</v>
      </c>
      <c r="F38" s="271">
        <v>28</v>
      </c>
      <c r="G38" s="271">
        <v>126</v>
      </c>
    </row>
    <row r="39" spans="1:8" s="14" customFormat="1" ht="25.5">
      <c r="A39" s="217"/>
      <c r="B39" s="218" t="s">
        <v>167</v>
      </c>
      <c r="C39" s="200">
        <v>2016</v>
      </c>
      <c r="D39" s="215">
        <v>1</v>
      </c>
      <c r="E39" s="216">
        <v>100</v>
      </c>
      <c r="F39" s="219">
        <v>942</v>
      </c>
      <c r="G39" s="219">
        <v>1074</v>
      </c>
      <c r="H39" s="148"/>
    </row>
    <row r="40" spans="1:8" s="147" customFormat="1">
      <c r="A40" s="149"/>
      <c r="B40" s="150"/>
      <c r="C40" s="151"/>
      <c r="D40" s="151"/>
      <c r="E40" s="151"/>
    </row>
    <row r="41" spans="1:8" s="14" customFormat="1" ht="24.75" customHeight="1">
      <c r="A41" s="147"/>
      <c r="B41" s="512" t="s">
        <v>106</v>
      </c>
      <c r="C41" s="157" t="s">
        <v>168</v>
      </c>
      <c r="D41" s="157" t="s">
        <v>169</v>
      </c>
    </row>
    <row r="42" spans="1:8" s="14" customFormat="1">
      <c r="B42" s="512"/>
      <c r="C42" s="158">
        <v>0.97099999999999997</v>
      </c>
      <c r="D42" s="158">
        <v>0.877</v>
      </c>
    </row>
    <row r="43" spans="1:8" s="14" customFormat="1">
      <c r="B43" s="155"/>
      <c r="C43" s="156"/>
      <c r="D43" s="156"/>
    </row>
    <row r="44" spans="1:8" s="14" customFormat="1">
      <c r="A44" s="192" t="s">
        <v>82</v>
      </c>
      <c r="B44" s="192" t="s">
        <v>83</v>
      </c>
      <c r="C44" s="509" t="s">
        <v>84</v>
      </c>
      <c r="D44" s="509"/>
      <c r="E44" s="509"/>
      <c r="F44" s="509" t="s">
        <v>31</v>
      </c>
      <c r="G44" s="509"/>
    </row>
    <row r="45" spans="1:8" s="14" customFormat="1">
      <c r="A45" s="192" t="s">
        <v>85</v>
      </c>
      <c r="B45" s="192" t="s">
        <v>86</v>
      </c>
      <c r="C45" s="192" t="s">
        <v>87</v>
      </c>
      <c r="D45" s="192" t="s">
        <v>88</v>
      </c>
      <c r="E45" s="193" t="s">
        <v>89</v>
      </c>
      <c r="F45" s="192" t="s">
        <v>82</v>
      </c>
      <c r="G45" s="192" t="s">
        <v>30</v>
      </c>
    </row>
    <row r="46" spans="1:8" s="144" customFormat="1">
      <c r="A46" s="192">
        <v>1</v>
      </c>
      <c r="B46" s="194" t="s">
        <v>90</v>
      </c>
      <c r="C46" s="192">
        <v>10</v>
      </c>
      <c r="D46" s="192">
        <v>9</v>
      </c>
      <c r="E46" s="192">
        <v>8</v>
      </c>
      <c r="F46" s="192">
        <f>SUM(C46:E46)</f>
        <v>27</v>
      </c>
      <c r="G46" s="195">
        <v>50.94</v>
      </c>
    </row>
    <row r="47" spans="1:8" s="14" customFormat="1">
      <c r="A47" s="152">
        <v>2</v>
      </c>
      <c r="B47" s="190" t="s">
        <v>91</v>
      </c>
      <c r="C47" s="152">
        <v>6</v>
      </c>
      <c r="D47" s="152">
        <v>10</v>
      </c>
      <c r="E47" s="152">
        <v>10</v>
      </c>
      <c r="F47" s="152">
        <f>SUM(C47:E47)</f>
        <v>26</v>
      </c>
      <c r="G47" s="196">
        <v>49.06</v>
      </c>
    </row>
    <row r="48" spans="1:8" s="144" customFormat="1">
      <c r="A48" s="152"/>
      <c r="B48" s="197" t="s">
        <v>92</v>
      </c>
      <c r="C48" s="198">
        <f>SUM(C46:C47)</f>
        <v>16</v>
      </c>
      <c r="D48" s="198">
        <f>SUM(D46:D47)</f>
        <v>19</v>
      </c>
      <c r="E48" s="198">
        <f>SUM(E46:E47)</f>
        <v>18</v>
      </c>
      <c r="F48" s="199">
        <f>SUM(F46:F47)</f>
        <v>53</v>
      </c>
      <c r="G48" s="199">
        <v>100</v>
      </c>
    </row>
    <row r="49" spans="1:31" s="144" customFormat="1"/>
    <row r="50" spans="1:31" s="14" customFormat="1"/>
    <row r="51" spans="1:31" s="153" customFormat="1" ht="12.75" customHeight="1">
      <c r="A51" s="76" t="s">
        <v>309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31" s="153" customFormat="1" ht="12.75" customHeight="1">
      <c r="A52" s="332" t="s">
        <v>324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76"/>
      <c r="S52" s="76"/>
      <c r="V52" s="77"/>
      <c r="W52" s="77"/>
      <c r="X52" s="77"/>
      <c r="Y52" s="154"/>
      <c r="Z52" s="343"/>
      <c r="AA52" s="343"/>
      <c r="AE52" s="79"/>
    </row>
    <row r="53" spans="1:31" s="12" customFormat="1" ht="9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V53" s="77"/>
      <c r="W53" s="77"/>
      <c r="X53" s="77"/>
      <c r="Y53" s="78"/>
      <c r="Z53" s="343"/>
      <c r="AA53" s="343"/>
      <c r="AE53" s="79"/>
    </row>
    <row r="54" spans="1:31" s="12" customFormat="1" ht="11.25" customHeight="1">
      <c r="A54" s="496"/>
      <c r="B54" s="496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</row>
  </sheetData>
  <mergeCells count="28">
    <mergeCell ref="A4:H4"/>
    <mergeCell ref="A7:H7"/>
    <mergeCell ref="A8:Q8"/>
    <mergeCell ref="C13:D13"/>
    <mergeCell ref="E13:F13"/>
    <mergeCell ref="G13:H13"/>
    <mergeCell ref="Z53:AA53"/>
    <mergeCell ref="A54:R54"/>
    <mergeCell ref="Z52:AA52"/>
    <mergeCell ref="E18:F18"/>
    <mergeCell ref="C18:D18"/>
    <mergeCell ref="C25:C26"/>
    <mergeCell ref="E27:E28"/>
    <mergeCell ref="B20:G20"/>
    <mergeCell ref="A23:H23"/>
    <mergeCell ref="D27:D28"/>
    <mergeCell ref="A25:A26"/>
    <mergeCell ref="B25:B26"/>
    <mergeCell ref="A27:A28"/>
    <mergeCell ref="B21:G21"/>
    <mergeCell ref="G18:H18"/>
    <mergeCell ref="F44:G44"/>
    <mergeCell ref="C44:E44"/>
    <mergeCell ref="A34:A35"/>
    <mergeCell ref="C34:C35"/>
    <mergeCell ref="B34:B35"/>
    <mergeCell ref="F34:G34"/>
    <mergeCell ref="B41:B42"/>
  </mergeCells>
  <phoneticPr fontId="6" type="noConversion"/>
  <pageMargins left="0.75" right="0" top="1" bottom="0" header="0" footer="0"/>
  <pageSetup paperSize="9" scale="9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0"/>
  <sheetViews>
    <sheetView tabSelected="1" topLeftCell="A23" zoomScaleSheetLayoutView="100" zoomScalePageLayoutView="150" workbookViewId="0">
      <selection activeCell="B26" sqref="B26:B38"/>
    </sheetView>
  </sheetViews>
  <sheetFormatPr defaultRowHeight="12.75"/>
  <cols>
    <col min="1" max="1" width="4.140625" style="14" customWidth="1"/>
    <col min="2" max="2" width="34.28515625" style="14" customWidth="1"/>
    <col min="3" max="3" width="10.42578125" style="14" customWidth="1"/>
    <col min="4" max="4" width="4.42578125" style="14" customWidth="1"/>
    <col min="5" max="6" width="2.7109375" style="14" customWidth="1"/>
    <col min="7" max="7" width="5.7109375" style="14" customWidth="1"/>
    <col min="8" max="8" width="2.42578125" style="14" customWidth="1"/>
    <col min="9" max="9" width="3.28515625" style="14" customWidth="1"/>
    <col min="10" max="10" width="2.7109375" style="14" customWidth="1"/>
    <col min="11" max="11" width="2.85546875" style="14" customWidth="1"/>
    <col min="12" max="12" width="4" style="14" customWidth="1"/>
    <col min="13" max="13" width="5.42578125" style="14" customWidth="1"/>
    <col min="14" max="14" width="3.7109375" style="14" customWidth="1"/>
    <col min="15" max="16384" width="9.140625" style="14"/>
  </cols>
  <sheetData>
    <row r="1" spans="1:256" customFormat="1">
      <c r="A1" t="s">
        <v>256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6" customFormat="1">
      <c r="A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56" customForma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6" customFormat="1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56" customForma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56" s="2" customFormat="1" ht="12.75" customHeight="1">
      <c r="A6" s="389" t="s">
        <v>124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122"/>
      <c r="P6" s="122"/>
      <c r="Q6" s="12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256" customForma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256" customForma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56" customFormat="1">
      <c r="A10" t="s">
        <v>1</v>
      </c>
    </row>
    <row r="11" spans="1:256" customFormat="1">
      <c r="A11" s="390" t="s">
        <v>285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46"/>
      <c r="P11" s="46"/>
      <c r="Q11" s="46"/>
    </row>
    <row r="12" spans="1:256" s="2" customFormat="1" ht="12.75" customHeight="1">
      <c r="A12" s="392" t="s">
        <v>287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12.75" customHeight="1">
      <c r="A13" t="s">
        <v>112</v>
      </c>
      <c r="B1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customFormat="1">
      <c r="A14" t="s">
        <v>2</v>
      </c>
    </row>
    <row r="15" spans="1:256" customFormat="1">
      <c r="A15" t="s">
        <v>251</v>
      </c>
    </row>
    <row r="16" spans="1:256" customFormat="1"/>
    <row r="17" spans="1:15" customFormat="1"/>
    <row r="18" spans="1:15" ht="12.75" customHeight="1">
      <c r="C18" s="1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6"/>
    </row>
    <row r="19" spans="1:15" s="2" customFormat="1" ht="18">
      <c r="A19" s="517" t="s">
        <v>57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</row>
    <row r="20" spans="1:15" s="2" customFormat="1"/>
    <row r="21" spans="1:15" s="2" customFormat="1"/>
    <row r="22" spans="1:15" s="2" customFormat="1"/>
    <row r="23" spans="1:15" s="2" customFormat="1"/>
    <row r="24" spans="1:15" s="2" customFormat="1">
      <c r="B24" s="42" t="s">
        <v>58</v>
      </c>
      <c r="C24" s="42"/>
      <c r="D24" s="527" t="s">
        <v>59</v>
      </c>
      <c r="E24" s="527"/>
      <c r="F24" s="527"/>
      <c r="G24" s="527"/>
      <c r="H24" s="527"/>
      <c r="I24" s="527"/>
      <c r="J24" s="527"/>
      <c r="K24" s="527"/>
      <c r="L24" s="527"/>
      <c r="M24" s="527"/>
    </row>
    <row r="25" spans="1:15" s="2" customFormat="1"/>
    <row r="26" spans="1:15" s="43" customFormat="1" ht="42" customHeight="1">
      <c r="B26" s="528" t="s">
        <v>60</v>
      </c>
      <c r="D26" s="528" t="s">
        <v>61</v>
      </c>
      <c r="E26" s="528"/>
      <c r="F26" s="528"/>
      <c r="G26" s="528"/>
      <c r="H26" s="528"/>
      <c r="I26" s="528"/>
      <c r="J26" s="528"/>
      <c r="K26" s="528"/>
      <c r="L26" s="528"/>
      <c r="M26" s="528"/>
    </row>
    <row r="27" spans="1:15" s="43" customFormat="1">
      <c r="B27" s="528"/>
    </row>
    <row r="28" spans="1:15" s="43" customFormat="1"/>
    <row r="29" spans="1:15" s="43" customFormat="1" ht="27" customHeight="1">
      <c r="B29" s="535" t="s">
        <v>337</v>
      </c>
      <c r="D29" s="528" t="s">
        <v>62</v>
      </c>
      <c r="E29" s="528"/>
      <c r="F29" s="528"/>
      <c r="G29" s="528"/>
      <c r="H29" s="528"/>
      <c r="I29" s="528"/>
      <c r="J29" s="528"/>
      <c r="K29" s="528"/>
      <c r="L29" s="528"/>
      <c r="M29" s="528"/>
    </row>
    <row r="30" spans="1:15" s="43" customFormat="1">
      <c r="D30" s="528"/>
      <c r="E30" s="528"/>
      <c r="F30" s="528"/>
      <c r="G30" s="528"/>
      <c r="H30" s="528"/>
      <c r="I30" s="528"/>
      <c r="J30" s="528"/>
      <c r="K30" s="528"/>
      <c r="L30" s="528"/>
      <c r="M30" s="528"/>
    </row>
    <row r="31" spans="1:15" s="43" customFormat="1"/>
    <row r="32" spans="1:15" s="43" customFormat="1" ht="25.5" customHeight="1">
      <c r="B32" s="43" t="s">
        <v>63</v>
      </c>
      <c r="D32" s="528" t="s">
        <v>68</v>
      </c>
      <c r="E32" s="528"/>
      <c r="F32" s="528"/>
      <c r="G32" s="528"/>
      <c r="H32" s="528"/>
      <c r="I32" s="528"/>
      <c r="J32" s="528"/>
      <c r="K32" s="528"/>
      <c r="L32" s="528"/>
      <c r="M32" s="528"/>
    </row>
    <row r="33" spans="1:31" s="43" customFormat="1">
      <c r="D33" s="528"/>
      <c r="E33" s="528"/>
      <c r="F33" s="528"/>
      <c r="G33" s="528"/>
      <c r="H33" s="528"/>
      <c r="I33" s="528"/>
      <c r="J33" s="528"/>
      <c r="K33" s="528"/>
      <c r="L33" s="528"/>
      <c r="M33" s="528"/>
    </row>
    <row r="34" spans="1:31" s="43" customFormat="1" ht="38.25">
      <c r="B34" s="43" t="s">
        <v>64</v>
      </c>
      <c r="D34" s="528"/>
      <c r="E34" s="528"/>
      <c r="F34" s="528"/>
      <c r="G34" s="528"/>
      <c r="H34" s="528"/>
      <c r="I34" s="528"/>
      <c r="J34" s="528"/>
      <c r="K34" s="528"/>
      <c r="L34" s="528"/>
      <c r="M34" s="528"/>
    </row>
    <row r="35" spans="1:31" s="43" customFormat="1"/>
    <row r="36" spans="1:31" s="43" customFormat="1" ht="63.75">
      <c r="B36" s="535" t="s">
        <v>338</v>
      </c>
    </row>
    <row r="37" spans="1:31" s="43" customFormat="1"/>
    <row r="38" spans="1:31" s="43" customFormat="1" ht="38.25">
      <c r="B38" s="535" t="s">
        <v>339</v>
      </c>
    </row>
    <row r="39" spans="1:31" ht="12.75" customHeight="1">
      <c r="G39" s="44"/>
    </row>
    <row r="40" spans="1:31" s="12" customFormat="1" ht="12.75" customHeight="1">
      <c r="A40" s="76" t="s">
        <v>320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330"/>
    </row>
    <row r="41" spans="1:31" s="12" customFormat="1" ht="12.75" customHeight="1">
      <c r="A41" s="332" t="s">
        <v>325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76"/>
      <c r="S41" s="76"/>
      <c r="V41" s="77"/>
      <c r="W41" s="77"/>
      <c r="X41" s="77"/>
      <c r="Y41" s="78"/>
      <c r="Z41" s="343"/>
      <c r="AA41" s="343"/>
      <c r="AE41" s="79"/>
    </row>
    <row r="42" spans="1:31" s="12" customFormat="1" ht="9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V42" s="77"/>
      <c r="W42" s="77"/>
      <c r="X42" s="77"/>
      <c r="Y42" s="78"/>
      <c r="Z42" s="343"/>
      <c r="AA42" s="343"/>
      <c r="AE42" s="79"/>
    </row>
    <row r="43" spans="1:31" s="12" customFormat="1" ht="11.25" customHeight="1">
      <c r="A43" s="496"/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</row>
    <row r="44" spans="1:31" s="6" customFormat="1" ht="11.25"/>
    <row r="45" spans="1:31" s="6" customFormat="1" ht="11.25"/>
    <row r="46" spans="1:31" s="5" customFormat="1" ht="11.25">
      <c r="C46" s="6"/>
    </row>
    <row r="47" spans="1:31" s="5" customFormat="1" ht="11.25">
      <c r="C47" s="6"/>
    </row>
    <row r="48" spans="1:31" s="5" customFormat="1" ht="12.75" customHeight="1">
      <c r="A48" s="529"/>
      <c r="B48" s="529"/>
      <c r="C48" s="529"/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</row>
    <row r="49" spans="1:15" s="5" customFormat="1" ht="11.25">
      <c r="C49" s="6"/>
    </row>
    <row r="50" spans="1:15" s="5" customFormat="1" ht="12.75" customHeight="1">
      <c r="A50" s="360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</row>
  </sheetData>
  <mergeCells count="14">
    <mergeCell ref="A50:O50"/>
    <mergeCell ref="B26:B27"/>
    <mergeCell ref="D26:M26"/>
    <mergeCell ref="D29:M30"/>
    <mergeCell ref="D32:M34"/>
    <mergeCell ref="A48:O48"/>
    <mergeCell ref="A43:R43"/>
    <mergeCell ref="Z42:AA42"/>
    <mergeCell ref="D24:M24"/>
    <mergeCell ref="A19:N19"/>
    <mergeCell ref="A6:N6"/>
    <mergeCell ref="A11:N11"/>
    <mergeCell ref="A12:Q12"/>
    <mergeCell ref="Z41:AA41"/>
  </mergeCells>
  <phoneticPr fontId="6" type="noConversion"/>
  <printOptions horizontalCentered="1"/>
  <pageMargins left="0.6" right="0" top="1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6"/>
  <sheetViews>
    <sheetView showRuler="0" zoomScale="198" zoomScaleNormal="198" workbookViewId="0">
      <selection activeCell="J15" sqref="J15"/>
    </sheetView>
  </sheetViews>
  <sheetFormatPr defaultColWidth="11.42578125" defaultRowHeight="12.75"/>
  <cols>
    <col min="2" max="2" width="13.42578125" customWidth="1"/>
    <col min="3" max="3" width="20" customWidth="1"/>
    <col min="4" max="4" width="18" customWidth="1"/>
  </cols>
  <sheetData>
    <row r="2" spans="2:8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31</v>
      </c>
    </row>
    <row r="3" spans="2:8">
      <c r="B3" t="s">
        <v>146</v>
      </c>
      <c r="C3">
        <f>SUMIFS('an I'!D17:D32,'an I'!C17:C32,"DF*")*14</f>
        <v>28</v>
      </c>
      <c r="D3">
        <f>SUMIFS('an I'!K17:K32,'an I'!C17:C32,"DF*")*14</f>
        <v>28</v>
      </c>
      <c r="E3">
        <f>(SUMIFS('an I'!E17:E32,'an I'!C17:C32,"DF*")+SUMIFS('an I'!F17:F32,'an I'!C17:C32,"DF*"))*14</f>
        <v>14</v>
      </c>
      <c r="F3" s="2">
        <f>(SUMIFS('an I'!L17:L32,'an I'!C17:C32,"DF*")+SUMIFS('an I'!M17:M32,'an I'!C17:C32,"DF*"))*14</f>
        <v>14</v>
      </c>
      <c r="H3">
        <f>SUM(C3:G3)</f>
        <v>84</v>
      </c>
    </row>
    <row r="4" spans="2:8">
      <c r="B4" t="s">
        <v>147</v>
      </c>
      <c r="C4" s="2">
        <f>SUMIFS('an I'!D17:D32,'an I'!C17:C32,"DS*")*14</f>
        <v>140</v>
      </c>
      <c r="D4">
        <f>SUMIFS('an I'!K17:K32,'an I'!C17:C32,"DS*")*14</f>
        <v>126</v>
      </c>
      <c r="E4" s="2">
        <f>(SUMIFS('an I'!E17:E32,'an I'!C17:C32,"DS*")+SUMIFS('an I'!F17:F32,'an I'!C17:C32,"DS*"))*14</f>
        <v>140</v>
      </c>
      <c r="F4" s="2">
        <f>(SUMIFS('an I'!L17:L32,'an I'!C17:C32,"DS*")+SUMIFS('an I'!M17:M32,'an I'!C17:C32,"DS*"))*14</f>
        <v>154</v>
      </c>
      <c r="G4">
        <v>60</v>
      </c>
      <c r="H4">
        <f>SUM(C4:G4)</f>
        <v>620</v>
      </c>
    </row>
    <row r="5" spans="2:8">
      <c r="B5" t="s">
        <v>148</v>
      </c>
      <c r="C5" s="2">
        <f>SUMIFS('an I'!D17:D32,'an I'!C17:C32,"DC*")*14</f>
        <v>0</v>
      </c>
      <c r="D5" s="2">
        <f>SUMIFS('an I'!K17:K32,'an I'!C17:C32,"DC*")*14</f>
        <v>0</v>
      </c>
      <c r="E5" s="2">
        <f>(SUMIFS('an I'!E17:E32,'an I'!C17:C32,"DC*")+SUMIFS('an I'!F17:F32,'an I'!C17:C32,"DC*"))*14</f>
        <v>14</v>
      </c>
      <c r="F5" s="2">
        <f>(SUMIFS('an I'!L17:L32,'an I'!C17:C32,"DC*")+SUMIFS('an I'!M17:M32,'an I'!C17:C32,"DC*"))*14</f>
        <v>14</v>
      </c>
      <c r="H5">
        <f>SUM(C5:G5)</f>
        <v>28</v>
      </c>
    </row>
    <row r="6" spans="2:8">
      <c r="C6">
        <f t="shared" ref="C6:H6" si="0">SUM(C3:C5)</f>
        <v>168</v>
      </c>
      <c r="D6">
        <f t="shared" si="0"/>
        <v>154</v>
      </c>
      <c r="E6">
        <f t="shared" si="0"/>
        <v>168</v>
      </c>
      <c r="F6">
        <f t="shared" si="0"/>
        <v>182</v>
      </c>
      <c r="G6">
        <f t="shared" si="0"/>
        <v>60</v>
      </c>
      <c r="H6">
        <f t="shared" si="0"/>
        <v>732</v>
      </c>
    </row>
    <row r="7" spans="2:8">
      <c r="C7" s="530">
        <f>SUM(C6:D6)</f>
        <v>322</v>
      </c>
      <c r="D7" s="530"/>
      <c r="E7" s="530">
        <f>SUM(E6:F6)</f>
        <v>350</v>
      </c>
      <c r="F7" s="530"/>
      <c r="G7">
        <f>G6</f>
        <v>60</v>
      </c>
      <c r="H7">
        <f>SUM(C7:G7)</f>
        <v>732</v>
      </c>
    </row>
    <row r="9" spans="2:8">
      <c r="B9" t="s">
        <v>149</v>
      </c>
      <c r="C9" t="s">
        <v>141</v>
      </c>
      <c r="D9" t="s">
        <v>142</v>
      </c>
      <c r="E9" t="s">
        <v>143</v>
      </c>
      <c r="F9" t="s">
        <v>144</v>
      </c>
      <c r="G9" t="s">
        <v>145</v>
      </c>
      <c r="H9" t="s">
        <v>31</v>
      </c>
    </row>
    <row r="10" spans="2:8">
      <c r="B10" t="s">
        <v>146</v>
      </c>
      <c r="C10">
        <f>14*(SUMIFS('an II'!D16:D26,'an II'!C16:C26,"DF*")+SUMIFS('an II'!D33:D48,'an II'!C33:C48,"DF*"))</f>
        <v>42</v>
      </c>
      <c r="D10" s="2">
        <f>14*(SUMIFS('an II'!K16:K26,'an II'!C16:C26,"DF*")+SUMIFS('an II'!K33:K48,'an II'!C33:C48,"DF*"))</f>
        <v>0</v>
      </c>
      <c r="E10" s="2">
        <f>14*(SUMIFS('an II'!E16:E26,'an II'!C16:C26,"DF*")+SUMIFS('an II'!E33:E48,'an II'!C33:C48,"DF*")+SUMIFS('an II'!F16:F26,'an II'!C16:C26,"DF*")+SUMIFS('an II'!F33:F48,'an II'!C33:C48,"DF*"))</f>
        <v>84</v>
      </c>
      <c r="F10" s="2">
        <f>14*(SUMIFS('an II'!L16:L26,'an II'!C16:C26,"DF*")+SUMIFS('an II'!L33:L48,'an II'!C33:C48,"DF*")+SUMIFS('an II'!M16:M26,'an II'!C16:C26,"DF*")+SUMIFS('an II'!M33:M48,'an II'!C33:C48,"DF*"))</f>
        <v>0</v>
      </c>
      <c r="H10">
        <f>SUM(C10:G10)</f>
        <v>126</v>
      </c>
    </row>
    <row r="11" spans="2:8">
      <c r="B11" t="s">
        <v>147</v>
      </c>
      <c r="C11" s="2">
        <f>14*(SUMIFS('an II'!D16:D26,'an II'!C16:C26,"DS*")+SUMIFS('an II'!D33:D48,'an II'!C33:C48,"DS*"))</f>
        <v>126</v>
      </c>
      <c r="D11" s="2">
        <f>14*(SUMIFS('an II'!K16:K26,'an II'!C16:C26,"DS*")+SUMIFS('an II'!K33:K48,'an II'!C33:C48,"DS*"))</f>
        <v>140</v>
      </c>
      <c r="E11">
        <f>14*(SUMIFS('an II'!E16:E26,'an II'!C16:C26,"DS*")+SUMIFS('an II'!E33:E48,'an II'!C33:C48,"DS*")+SUMIFS('an II'!F16:F26,'an II'!C16:C26,"DS*")+SUMIFS('an II'!F33:F48,'an II'!C33:C48,"DS*"))</f>
        <v>70</v>
      </c>
      <c r="F11" s="2">
        <f>14*(SUMIFS('an II'!L16:L26,'an II'!C16:C26,"DS*")+SUMIFS('an II'!L33:L48,'an II'!C33:C48,"DS*")+SUMIFS('an II'!M16:M26,'an II'!C16:C26,"DS*")+SUMIFS('an II'!M33:M48,'an II'!C33:C48,"DS*"))</f>
        <v>140</v>
      </c>
      <c r="H11">
        <f>SUM(C11:G11)</f>
        <v>476</v>
      </c>
    </row>
    <row r="12" spans="2:8">
      <c r="B12" t="s">
        <v>148</v>
      </c>
      <c r="C12" s="2">
        <f>14*(SUMIFS('an II'!D16:D26,'an II'!C16:C26,"DC*")+SUMIFS('an II'!D33:D48,'an II'!C33:C48,"DC*"))</f>
        <v>0</v>
      </c>
      <c r="D12">
        <f>14*(SUMIFS('an II'!K16:K26,'an II'!C16:C26,"DC*")+SUMIFS('an II'!K33:K48,'an II'!C33:C48,"DC*"))</f>
        <v>0</v>
      </c>
      <c r="E12" s="2">
        <f>14*(SUMIFS('an II'!E16:E26,'an II'!C16:C26,"DC*")+SUMIFS('an II'!E33:E48,'an II'!C33:C48,"DC*")+SUMIFS('an II'!F16:F26,'an II'!C16:C26,"DC*")+SUMIFS('an II'!F33:F48,'an II'!C33:C48,"DC*"))</f>
        <v>14</v>
      </c>
      <c r="F12" s="2">
        <f>14*(SUMIFS('an II'!L16:L26,'an II'!C16:C26,"DC*")+SUMIFS('an II'!L33:L48,'an II'!C33:C48,"DC*")+SUMIFS('an II'!M16:M26,'an II'!C16:C26,"DC*")+SUMIFS('an II'!M33:M48,'an II'!C33:C48,"DC*"))</f>
        <v>0</v>
      </c>
      <c r="H12">
        <f>SUM(C12:G12)</f>
        <v>14</v>
      </c>
    </row>
    <row r="13" spans="2:8">
      <c r="C13">
        <f>SUM(C10:C12)</f>
        <v>168</v>
      </c>
      <c r="D13">
        <f>SUM(D10:D12)</f>
        <v>140</v>
      </c>
      <c r="E13">
        <f>SUM(E10:E12)</f>
        <v>168</v>
      </c>
      <c r="F13">
        <f>SUM(F10:F12)</f>
        <v>140</v>
      </c>
      <c r="H13">
        <f>SUM(C13:G13)</f>
        <v>616</v>
      </c>
    </row>
    <row r="14" spans="2:8">
      <c r="C14" s="530">
        <f>SUM(C13:D13)</f>
        <v>308</v>
      </c>
      <c r="D14" s="530"/>
      <c r="E14" s="530">
        <f>SUM(E13:F13)</f>
        <v>308</v>
      </c>
      <c r="F14" s="530"/>
    </row>
    <row r="16" spans="2:8">
      <c r="B16" t="s">
        <v>150</v>
      </c>
      <c r="C16" t="s">
        <v>141</v>
      </c>
      <c r="D16" t="s">
        <v>142</v>
      </c>
      <c r="E16" t="s">
        <v>143</v>
      </c>
      <c r="F16" t="s">
        <v>144</v>
      </c>
      <c r="G16" t="s">
        <v>145</v>
      </c>
      <c r="H16" t="s">
        <v>31</v>
      </c>
    </row>
    <row r="17" spans="2:9">
      <c r="B17" t="s">
        <v>146</v>
      </c>
      <c r="C17">
        <f>14*(SUMIFS('an III'!D16:D25,'an III'!C16:C25,"DF*")+SUMIFS('an III'!D36:D47,'an III'!C36:C47,"DF*"))</f>
        <v>0</v>
      </c>
      <c r="D17" s="2">
        <f>12*(SUMIFS('an III'!K16:K25,'an III'!C16:C25,"DF*")+SUMIFS('an III'!K36:K47,'an III'!C36:C47,"DF*"))</f>
        <v>0</v>
      </c>
      <c r="E17" s="2">
        <f>14*(SUMIFS('an III'!E16:E25,'an III'!C16:C25,"DF*")+SUMIFS('an III'!E36:E47,'an III'!C36:C47,"DF*")+SUMIFS('an III'!F16:F25,'an III'!C16:C25,"DF*")+SUMIFS('an III'!F36:F47,'an III'!C36:C47,"DF*"))</f>
        <v>0</v>
      </c>
      <c r="F17" s="2">
        <f>12*(SUMIFS('an III'!L16:L25,'an III'!C16:C25,"DF*")+SUMIFS('an III'!L36:L47,'an III'!C36:C47,"DF*")+SUMIFS('an III'!M16:M25,'an III'!C16:C25,"DF*")+SUMIFS('an III'!M36:M47,'an III'!C36:C47,"DF*"))</f>
        <v>0</v>
      </c>
      <c r="G17">
        <v>60</v>
      </c>
      <c r="H17">
        <f>SUM(C17:G17)</f>
        <v>60</v>
      </c>
    </row>
    <row r="18" spans="2:9">
      <c r="B18" t="s">
        <v>147</v>
      </c>
      <c r="C18" s="2">
        <f>14*(SUMIFS('an III'!D16:D25,'an III'!C16:C25,"DS*")+SUMIFS('an III'!D36:D47,'an III'!C36:C47,"DS*"))</f>
        <v>126</v>
      </c>
      <c r="D18" s="2">
        <f>12*(SUMIFS('an III'!K16:K25,'an III'!C16:C25,"DS*")+SUMIFS('an III'!K36:K47,'an III'!C36:C47,"DS*"))</f>
        <v>144</v>
      </c>
      <c r="E18">
        <f>14*(SUMIFS('an III'!E16:E25,'an III'!C16:C25,"DS*")+SUMIFS('an III'!E36:E47,'an III'!C36:C47,"DS*")+SUMIFS('an III'!F16:F25,'an III'!C16:C25,"DS*")+SUMIFS('an III'!F36:F47,'an III'!C36:C47,"DS*"))</f>
        <v>70</v>
      </c>
      <c r="F18" s="2">
        <f>12*(SUMIFS('an III'!L16:L25,'an III'!C16:C25,"DS*")+SUMIFS('an III'!L36:L47,'an III'!C36:C47,"DS*")+SUMIFS('an III'!M16:M25,'an III'!C16:C25,"DS*")+SUMIFS('an III'!M36:M47,'an III'!C36:C47,"DS*"))</f>
        <v>144</v>
      </c>
      <c r="H18">
        <f>SUM(C18:G18)</f>
        <v>484</v>
      </c>
    </row>
    <row r="19" spans="2:9">
      <c r="B19" t="s">
        <v>148</v>
      </c>
      <c r="C19" s="2">
        <f>14*(SUMIFS('an III'!D16:D25,'an III'!C16:C25,"DC*")+SUMIFS('an III'!D36:D47,'an III'!C36:C47,"DC*"))</f>
        <v>14</v>
      </c>
      <c r="D19" s="2">
        <f>12*(SUMIFS('an III'!K16:K25,'an III'!C16:C25,"DC*")+SUMIFS('an III'!K36:K47,'an III'!C36:C47,"DC*"))</f>
        <v>0</v>
      </c>
      <c r="E19">
        <f>14*(SUMIFS('an III'!E16:E25,'an III'!C16:C25,"DC*")+SUMIFS('an III'!E36:E47,'an III'!C36:C47,"DC*")+SUMIFS('an III'!F16:F25,'an III'!C16:C25,"DC*")+SUMIFS('an III'!F36:F47,'an III'!C36:C47,"DC*"))</f>
        <v>56</v>
      </c>
      <c r="F19">
        <f>12*(SUMIFS('an III'!L16:L25,'an III'!C16:C25,"DC*")+SUMIFS('an III'!L36:L47,'an III'!C36:C47,"DC*")+SUMIFS('an III'!M16:M25,'an III'!C16:C25,"DC*")+SUMIFS('an III'!M36:M47,'an III'!C36:C47,"DC*"))</f>
        <v>0</v>
      </c>
      <c r="H19">
        <f>SUM(C19:G19)</f>
        <v>70</v>
      </c>
    </row>
    <row r="20" spans="2:9">
      <c r="C20">
        <f>SUM(C17:C19)</f>
        <v>140</v>
      </c>
      <c r="D20">
        <f>SUM(D17:D19)</f>
        <v>144</v>
      </c>
      <c r="E20">
        <f>SUM(E17:E19)</f>
        <v>126</v>
      </c>
      <c r="F20">
        <f>SUM(F17:F19)</f>
        <v>144</v>
      </c>
      <c r="G20">
        <f>SUM(G17:G19)</f>
        <v>60</v>
      </c>
      <c r="H20">
        <f>SUM(C20:G20)</f>
        <v>614</v>
      </c>
    </row>
    <row r="21" spans="2:9">
      <c r="C21" s="530">
        <f>SUM(C20:D20)</f>
        <v>284</v>
      </c>
      <c r="D21" s="530"/>
      <c r="E21" s="530">
        <f>SUM(E20:F20)</f>
        <v>270</v>
      </c>
      <c r="F21" s="530"/>
      <c r="G21">
        <f>G20</f>
        <v>60</v>
      </c>
    </row>
    <row r="23" spans="2:9">
      <c r="B23" t="s">
        <v>104</v>
      </c>
      <c r="C23" t="s">
        <v>151</v>
      </c>
      <c r="D23" t="s">
        <v>152</v>
      </c>
      <c r="F23" t="s">
        <v>153</v>
      </c>
      <c r="H23" t="s">
        <v>154</v>
      </c>
    </row>
    <row r="24" spans="2:9">
      <c r="B24">
        <f>SUM(C7,C14,C21)</f>
        <v>914</v>
      </c>
      <c r="C24">
        <f>SUM(E7,E14,E21)</f>
        <v>928</v>
      </c>
      <c r="D24" s="130">
        <f>B24/C24</f>
        <v>0.98491379310344829</v>
      </c>
      <c r="F24">
        <f>C24+120</f>
        <v>1048</v>
      </c>
      <c r="G24" s="130">
        <f>B24/F24</f>
        <v>0.87213740458015265</v>
      </c>
      <c r="H24" s="2">
        <f>C24+60</f>
        <v>988</v>
      </c>
      <c r="I24">
        <f>B24/H24</f>
        <v>0.9251012145748988</v>
      </c>
    </row>
    <row r="26" spans="2:9">
      <c r="F26" t="s">
        <v>155</v>
      </c>
      <c r="H26" t="s">
        <v>12</v>
      </c>
      <c r="I26" t="s">
        <v>156</v>
      </c>
    </row>
    <row r="27" spans="2:9">
      <c r="B27" t="s">
        <v>146</v>
      </c>
      <c r="C27">
        <f>SUM(H3,H10,H17)</f>
        <v>270</v>
      </c>
      <c r="D27" s="130">
        <f>C27/C$30</f>
        <v>0.13761467889908258</v>
      </c>
      <c r="F27" t="s">
        <v>157</v>
      </c>
      <c r="H27">
        <f>SUM(C3:D3,C10:D10,C17:D17)</f>
        <v>98</v>
      </c>
      <c r="I27">
        <f>SUM(E3:F3,E10:F10,E17:F17,G17)</f>
        <v>172</v>
      </c>
    </row>
    <row r="28" spans="2:9">
      <c r="B28" t="s">
        <v>147</v>
      </c>
      <c r="C28">
        <f>SUM(H4,H11,H18)</f>
        <v>1580</v>
      </c>
      <c r="D28" s="130">
        <f>C28/C$30</f>
        <v>0.80530071355759425</v>
      </c>
      <c r="F28" t="s">
        <v>158</v>
      </c>
      <c r="H28">
        <f>SUM(C4:D4,C11:D11,C18:D18)</f>
        <v>802</v>
      </c>
      <c r="I28">
        <f>SUM(E4:F4,G4,E11:F11,E18:F18)</f>
        <v>778</v>
      </c>
    </row>
    <row r="29" spans="2:9">
      <c r="B29" t="s">
        <v>148</v>
      </c>
      <c r="C29">
        <f>SUM(H5,H12,H19)</f>
        <v>112</v>
      </c>
      <c r="D29" s="130">
        <f>C29/C$30</f>
        <v>5.7084607543323139E-2</v>
      </c>
      <c r="F29" t="s">
        <v>159</v>
      </c>
      <c r="H29">
        <f>SUM(C5:D5,C12:D12,C19:D19)</f>
        <v>14</v>
      </c>
      <c r="I29">
        <f>SUM(E5:F5,E12:F12,E19:F19)</f>
        <v>98</v>
      </c>
    </row>
    <row r="30" spans="2:9">
      <c r="B30" t="s">
        <v>31</v>
      </c>
      <c r="C30">
        <f>SUM(C27:C29)</f>
        <v>1962</v>
      </c>
      <c r="D30" s="130">
        <f>C30/C$30</f>
        <v>1</v>
      </c>
    </row>
    <row r="31" spans="2:9">
      <c r="B31" t="s">
        <v>160</v>
      </c>
      <c r="C31">
        <f>C30/(6*14)</f>
        <v>23.357142857142858</v>
      </c>
      <c r="D31">
        <f>(C30-120)/(5*14+12)</f>
        <v>22.463414634146343</v>
      </c>
    </row>
    <row r="34" spans="2:6">
      <c r="B34" t="s">
        <v>161</v>
      </c>
      <c r="C34">
        <f>14*('an II'!D50+'an II'!K50+'an III'!D49)+12*'an III'!K49</f>
        <v>508</v>
      </c>
      <c r="D34" s="130">
        <f>C34/C$36</f>
        <v>0.24329501915708812</v>
      </c>
      <c r="F34" t="s">
        <v>162</v>
      </c>
    </row>
    <row r="35" spans="2:6">
      <c r="B35" t="s">
        <v>163</v>
      </c>
      <c r="C35">
        <f>14*('an I'!D35+'an I'!K35+'an II'!D28+'an II'!K28+'an III'!D27)+12*'an III'!K27+G7+G21</f>
        <v>1580</v>
      </c>
      <c r="D35" s="130">
        <f>C35/C$36</f>
        <v>0.75670498084291182</v>
      </c>
      <c r="F35" t="s">
        <v>158</v>
      </c>
    </row>
    <row r="36" spans="2:6">
      <c r="B36" t="s">
        <v>31</v>
      </c>
      <c r="C36">
        <f>SUM(C34:C35)</f>
        <v>2088</v>
      </c>
      <c r="D36" s="130">
        <f>C36/C$36</f>
        <v>1</v>
      </c>
    </row>
  </sheetData>
  <mergeCells count="6">
    <mergeCell ref="C21:D21"/>
    <mergeCell ref="E21:F21"/>
    <mergeCell ref="C7:D7"/>
    <mergeCell ref="E7:F7"/>
    <mergeCell ref="C14:D14"/>
    <mergeCell ref="E14:F14"/>
  </mergeCells>
  <phoneticPr fontId="6" type="noConversion"/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pagina 0</vt:lpstr>
      <vt:lpstr>an I</vt:lpstr>
      <vt:lpstr>an II</vt:lpstr>
      <vt:lpstr>an III</vt:lpstr>
      <vt:lpstr>bilant</vt:lpstr>
      <vt:lpstr>competente</vt:lpstr>
      <vt:lpstr>calcule</vt:lpstr>
      <vt:lpstr>competente!Print_Area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Simona</cp:lastModifiedBy>
  <cp:lastPrinted>2021-07-14T09:59:41Z</cp:lastPrinted>
  <dcterms:created xsi:type="dcterms:W3CDTF">2012-06-12T11:05:37Z</dcterms:created>
  <dcterms:modified xsi:type="dcterms:W3CDTF">2021-09-09T23:33:48Z</dcterms:modified>
</cp:coreProperties>
</file>