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500" activeTab="5"/>
  </bookViews>
  <sheets>
    <sheet name="pagina 0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  <sheet name="Tally" sheetId="7" r:id="rId7"/>
  </sheets>
  <calcPr calcId="124519"/>
</workbook>
</file>

<file path=xl/calcChain.xml><?xml version="1.0" encoding="utf-8"?>
<calcChain xmlns="http://schemas.openxmlformats.org/spreadsheetml/2006/main">
  <c r="F46" i="5"/>
  <c r="F45"/>
  <c r="F47" s="1"/>
  <c r="C18"/>
  <c r="C3" i="7"/>
  <c r="E3"/>
  <c r="C4"/>
  <c r="E4"/>
  <c r="C5"/>
  <c r="E5"/>
  <c r="F38" i="5"/>
  <c r="C38"/>
  <c r="D37" s="1"/>
  <c r="D32" i="2"/>
  <c r="D35" s="1"/>
  <c r="F32"/>
  <c r="F35" s="1"/>
  <c r="J32"/>
  <c r="J35" s="1"/>
  <c r="K32"/>
  <c r="K35"/>
  <c r="L35"/>
  <c r="M32"/>
  <c r="K33" s="1"/>
  <c r="K36" s="1"/>
  <c r="Q32"/>
  <c r="Q35" s="1"/>
  <c r="D27" i="3"/>
  <c r="D28"/>
  <c r="J27"/>
  <c r="K27"/>
  <c r="N27"/>
  <c r="Q27"/>
  <c r="Q52"/>
  <c r="K49"/>
  <c r="L49"/>
  <c r="Q49"/>
  <c r="D26" i="4"/>
  <c r="D51"/>
  <c r="E26"/>
  <c r="E51"/>
  <c r="E48"/>
  <c r="D49"/>
  <c r="F26"/>
  <c r="J26"/>
  <c r="J48"/>
  <c r="K26"/>
  <c r="L26"/>
  <c r="L51"/>
  <c r="L48"/>
  <c r="Q26"/>
  <c r="D48"/>
  <c r="K48"/>
  <c r="K49"/>
  <c r="C34" i="7"/>
  <c r="C28" i="5" s="1"/>
  <c r="Q48" i="4"/>
  <c r="G6" i="7"/>
  <c r="G7"/>
  <c r="G20"/>
  <c r="G21"/>
  <c r="C47" i="5"/>
  <c r="D47"/>
  <c r="E47"/>
  <c r="D3" i="7"/>
  <c r="H3" s="1"/>
  <c r="F3"/>
  <c r="D4"/>
  <c r="F4"/>
  <c r="D5"/>
  <c r="F5"/>
  <c r="C10"/>
  <c r="D10"/>
  <c r="E10"/>
  <c r="F10"/>
  <c r="C11"/>
  <c r="D11"/>
  <c r="E11"/>
  <c r="H11" s="1"/>
  <c r="F11"/>
  <c r="F13" s="1"/>
  <c r="C12"/>
  <c r="D12"/>
  <c r="E12"/>
  <c r="E13" s="1"/>
  <c r="E14" s="1"/>
  <c r="F12"/>
  <c r="G13"/>
  <c r="G14"/>
  <c r="C17"/>
  <c r="D17"/>
  <c r="D20" s="1"/>
  <c r="E17"/>
  <c r="F17"/>
  <c r="C18"/>
  <c r="D18"/>
  <c r="E18"/>
  <c r="F18"/>
  <c r="H18" s="1"/>
  <c r="H20" s="1"/>
  <c r="C19"/>
  <c r="H19" s="1"/>
  <c r="D19"/>
  <c r="E19"/>
  <c r="F19"/>
  <c r="K27" i="4"/>
  <c r="K51"/>
  <c r="F51"/>
  <c r="D52"/>
  <c r="E35" i="2"/>
  <c r="H17" i="7"/>
  <c r="D27" i="4"/>
  <c r="J51"/>
  <c r="Q51"/>
  <c r="D50" i="3"/>
  <c r="K50"/>
  <c r="K28"/>
  <c r="D13" i="7"/>
  <c r="J52" i="3"/>
  <c r="H10" i="7"/>
  <c r="C13"/>
  <c r="I27"/>
  <c r="H28"/>
  <c r="C6"/>
  <c r="D33" i="2"/>
  <c r="D36" s="1"/>
  <c r="H13" i="7" l="1"/>
  <c r="H29"/>
  <c r="C27"/>
  <c r="H12"/>
  <c r="I29"/>
  <c r="C14"/>
  <c r="H14" s="1"/>
  <c r="D35" i="5"/>
  <c r="D36"/>
  <c r="H27" i="7"/>
  <c r="H5"/>
  <c r="C29" s="1"/>
  <c r="M35" i="2"/>
  <c r="D6" i="7"/>
  <c r="C7" s="1"/>
  <c r="H4"/>
  <c r="C28" s="1"/>
  <c r="F6"/>
  <c r="C35"/>
  <c r="C36" s="1"/>
  <c r="E6"/>
  <c r="E7" s="1"/>
  <c r="H6"/>
  <c r="C29" i="5"/>
  <c r="C20" i="7"/>
  <c r="C21" s="1"/>
  <c r="E20"/>
  <c r="E21" s="1"/>
  <c r="F20"/>
  <c r="I28"/>
  <c r="C30" l="1"/>
  <c r="D27" s="1"/>
  <c r="H7"/>
  <c r="B24"/>
  <c r="C24"/>
  <c r="F24" s="1"/>
  <c r="C31" i="5"/>
  <c r="D29"/>
  <c r="D26"/>
  <c r="C31" i="7"/>
  <c r="D34"/>
  <c r="D36"/>
  <c r="D35"/>
  <c r="H21"/>
  <c r="D28" i="5"/>
  <c r="D29" i="7" l="1"/>
  <c r="D30"/>
  <c r="D28"/>
  <c r="D31"/>
  <c r="G24"/>
  <c r="D24"/>
</calcChain>
</file>

<file path=xl/sharedStrings.xml><?xml version="1.0" encoding="utf-8"?>
<sst xmlns="http://schemas.openxmlformats.org/spreadsheetml/2006/main" count="657" uniqueCount="335">
  <si>
    <t>Facultatea de Litere şi Ştiinţe ale Comunicării</t>
  </si>
  <si>
    <t>PLAN DE ÎNVĂŢĂMÂNT</t>
  </si>
  <si>
    <t>Domeniul: Limbă şi Literatură</t>
  </si>
  <si>
    <t>Forma de învăţământ: cu frecvenţă</t>
  </si>
  <si>
    <t>Durata studiilor: 3 ani</t>
  </si>
  <si>
    <t xml:space="preserve">PLAN  DE ÎNVĂŢĂMÂNT 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</si>
  <si>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</si>
  <si>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</si>
  <si>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</si>
  <si>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</si>
  <si>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</si>
  <si>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</si>
  <si>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</si>
  <si>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</si>
  <si>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</si>
  <si>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</si>
  <si>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</si>
  <si>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</si>
  <si>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l*</t>
  </si>
  <si>
    <t>Lingvistică generală</t>
  </si>
  <si>
    <t>DF0101</t>
  </si>
  <si>
    <t>E</t>
  </si>
  <si>
    <t>Introducere în metodologia de cercetare ştiinţifică filologică</t>
  </si>
  <si>
    <t xml:space="preserve">C </t>
  </si>
  <si>
    <t>DS0105</t>
  </si>
  <si>
    <t>DS0106</t>
  </si>
  <si>
    <t>DS0107</t>
  </si>
  <si>
    <t>Teoria literaturii</t>
  </si>
  <si>
    <t>DS0213</t>
  </si>
  <si>
    <t>DS0214</t>
  </si>
  <si>
    <t>DS0215</t>
  </si>
  <si>
    <t>Total ore obligatorii pe săptămână</t>
  </si>
  <si>
    <t>TOTAL OBLIGATORII ŞI OPŢIONALE</t>
  </si>
  <si>
    <t>Discipline facultative</t>
  </si>
  <si>
    <t>Metode de scriere academică</t>
  </si>
  <si>
    <t>DID0117</t>
  </si>
  <si>
    <t xml:space="preserve">Limba străină </t>
  </si>
  <si>
    <t>DID0219</t>
  </si>
  <si>
    <r>
      <rPr>
        <sz val="8"/>
        <rFont val="Arial"/>
        <family val="2"/>
      </rP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</si>
  <si>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</si>
  <si>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</si>
  <si>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</si>
  <si>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Total ore facultative pe săptămână</t>
  </si>
  <si>
    <t>1E+2C</t>
  </si>
  <si>
    <t>2C/2S/4L +2C/2S/4L</t>
  </si>
  <si>
    <t>ANUL II</t>
  </si>
  <si>
    <t>Sem. 3</t>
  </si>
  <si>
    <t>Sem. 4</t>
  </si>
  <si>
    <t>Literatură comparată</t>
  </si>
  <si>
    <t>DF0301</t>
  </si>
  <si>
    <t>DS0303</t>
  </si>
  <si>
    <t>DS0304</t>
  </si>
  <si>
    <t>DS0305</t>
  </si>
  <si>
    <t>Educaţie fizică</t>
  </si>
  <si>
    <t>1**</t>
  </si>
  <si>
    <t>DS0408</t>
  </si>
  <si>
    <t>DS0409</t>
  </si>
  <si>
    <t>DS0410</t>
  </si>
  <si>
    <t>DS0411</t>
  </si>
  <si>
    <t>4C</t>
  </si>
  <si>
    <t>Informatică</t>
  </si>
  <si>
    <t>Pedagogie II</t>
  </si>
  <si>
    <t>DPPD NIV1 DF 0303</t>
  </si>
  <si>
    <t>ANUL III</t>
  </si>
  <si>
    <t>Sem. 5</t>
  </si>
  <si>
    <t>Sem. 6</t>
  </si>
  <si>
    <t>DS0503</t>
  </si>
  <si>
    <t>DS0504</t>
  </si>
  <si>
    <t>DS0608</t>
  </si>
  <si>
    <t>4E
1C</t>
  </si>
  <si>
    <r>
      <rPr>
        <sz val="8"/>
        <rFont val="Arial"/>
        <family val="2"/>
      </rP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săptămână</t>
    </r>
  </si>
  <si>
    <t>4E+5C</t>
  </si>
  <si>
    <t>Istoria filosofiei</t>
  </si>
  <si>
    <t>Estetică</t>
  </si>
  <si>
    <t>Instruire asistată pe calculator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</si>
  <si>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</si>
  <si>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</si>
  <si>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</si>
  <si>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</si>
  <si>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</si>
  <si>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</si>
  <si>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</si>
  <si>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>Evaluarea finală - Portofoliu didactic</t>
  </si>
  <si>
    <t xml:space="preserve">DPPD NIV1  </t>
  </si>
  <si>
    <t>2E+2C</t>
  </si>
  <si>
    <t>5C/1S/1L/3P + 3C/1S/3P</t>
  </si>
  <si>
    <t>Structura anului universitar</t>
  </si>
  <si>
    <t>Nr. săptămâni</t>
  </si>
  <si>
    <t>Anul de studii</t>
  </si>
  <si>
    <t>Sem.2/4/6</t>
  </si>
  <si>
    <t>I</t>
  </si>
  <si>
    <t>II</t>
  </si>
  <si>
    <t>III</t>
  </si>
  <si>
    <t>Medie</t>
  </si>
  <si>
    <t xml:space="preserve">BILANŢ 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</si>
  <si>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</si>
  <si>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</si>
  <si>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</si>
  <si>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</si>
  <si>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</si>
  <si>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</si>
  <si>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60–80</t>
  </si>
  <si>
    <t xml:space="preserve">Practică </t>
  </si>
  <si>
    <t xml:space="preserve">DISCIPLINE OPŢIONALE </t>
  </si>
  <si>
    <t>20–40</t>
  </si>
  <si>
    <t>TOTAL Obligatorii şi opţionale</t>
  </si>
  <si>
    <t>TOTAL Ore program de studiu</t>
  </si>
  <si>
    <t>Nr. de ore</t>
  </si>
  <si>
    <t>Curs</t>
  </si>
  <si>
    <t>Aplicaţii</t>
  </si>
  <si>
    <t>DISCIPLINE FUNDAMENTALE</t>
  </si>
  <si>
    <t>10–20</t>
  </si>
  <si>
    <t>DISCIPLINE DE SPECIALITATE</t>
  </si>
  <si>
    <t>DISCIPLINE COMPLEMENTARE</t>
  </si>
  <si>
    <t>5–10</t>
  </si>
  <si>
    <t>TOTAL</t>
  </si>
  <si>
    <t>NUMĂR ORE CURS / ORE APLICAŢII</t>
  </si>
  <si>
    <t>Fără practică</t>
  </si>
  <si>
    <t>Cu practică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</si>
  <si>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</si>
  <si>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</si>
  <si>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</si>
  <si>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</si>
  <si>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</si>
  <si>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</si>
  <si>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</si>
  <si>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</si>
  <si>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</si>
  <si>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</si>
  <si>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</si>
  <si>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</si>
  <si>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</si>
  <si>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</si>
  <si>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</si>
  <si>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</si>
  <si>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rPr>
        <sz val="10"/>
        <rFont val="Arial"/>
        <family val="2"/>
      </rP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</si>
  <si>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</si>
  <si>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</si>
  <si>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</si>
  <si>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d) Prezentarea sintetică şi analitică, estetică şi culturală a fenomenului literar şi a culturii populare;</t>
  </si>
  <si>
    <t>Anul I</t>
  </si>
  <si>
    <t>Curs I</t>
  </si>
  <si>
    <t>Curs II</t>
  </si>
  <si>
    <t>Apl. I</t>
  </si>
  <si>
    <t>Apl.II</t>
  </si>
  <si>
    <t>Practica</t>
  </si>
  <si>
    <t>Fundamentale</t>
  </si>
  <si>
    <t>Specialitate</t>
  </si>
  <si>
    <t>Complementare</t>
  </si>
  <si>
    <t>Anul II</t>
  </si>
  <si>
    <t>Anul III</t>
  </si>
  <si>
    <t>Aplicatii (fara practica)</t>
  </si>
  <si>
    <t>Raport Curs/Aplicatii</t>
  </si>
  <si>
    <t>Aplicatii (cu practica)</t>
  </si>
  <si>
    <t>STD</t>
  </si>
  <si>
    <t>A</t>
  </si>
  <si>
    <t>10–20%</t>
  </si>
  <si>
    <t>60–80%</t>
  </si>
  <si>
    <t>5–10%</t>
  </si>
  <si>
    <t>/Sapt</t>
  </si>
  <si>
    <t>Opţionale</t>
  </si>
  <si>
    <t>20–40%</t>
  </si>
  <si>
    <t>Obligatorii</t>
  </si>
  <si>
    <t>** Creditele se acordă peste cele obligatorii şi nu se pot transfera pentru a atinge numărul de credite obligatorii.</t>
  </si>
  <si>
    <t>Înscrierea la examenul de licenţă este condiţionată de obţinerea tuturor creditelor aferente disciplinei Educaţie fizică.</t>
  </si>
  <si>
    <t>DC0505</t>
  </si>
  <si>
    <t>DS0609</t>
  </si>
  <si>
    <t>DF0610</t>
  </si>
  <si>
    <t>8C/4S/2L + 8C/4S</t>
  </si>
  <si>
    <t>DC0108</t>
  </si>
  <si>
    <t>DF0209</t>
  </si>
  <si>
    <t>DC0216</t>
  </si>
  <si>
    <t>10C/6S/8L + 10C/6S/8L</t>
  </si>
  <si>
    <t>DID0118</t>
  </si>
  <si>
    <t>DID0220</t>
  </si>
  <si>
    <t>* *Creditele se acordă peste cele obligatorii şi nu se pot transfera pentru a atinge numărul de credite obligatorii.</t>
  </si>
  <si>
    <r>
      <rPr>
        <sz val="8"/>
        <rFont val="Arial"/>
        <family val="2"/>
      </rPr>
      <t xml:space="preserve">Înscrierea la examenul de licenţă este condiţionată de obţinerea tuturor creditelor aferente disciplinei </t>
    </r>
    <r>
      <rPr>
        <i/>
        <sz val="8"/>
        <color indexed="8"/>
        <rFont val="Arial"/>
        <family val="2"/>
      </rPr>
      <t>Educaţie fizică.</t>
    </r>
  </si>
  <si>
    <t>Practica de specialitate</t>
  </si>
  <si>
    <t>9C/7S + 8C/4S/4P</t>
  </si>
  <si>
    <t>4E + 1C</t>
  </si>
  <si>
    <t>DF0313</t>
  </si>
  <si>
    <t>DS0421</t>
  </si>
  <si>
    <t>DS0422</t>
  </si>
  <si>
    <t>DS0423</t>
  </si>
  <si>
    <t>Lexicologie (F)</t>
  </si>
  <si>
    <t>4C/4S + 4C/4S</t>
  </si>
  <si>
    <t>Practică de cercetare în vederea elaborării lucrării de licenţă (48 ore)</t>
  </si>
  <si>
    <t>4E +1C</t>
  </si>
  <si>
    <t>Discurs, imagine, imaginar (F)</t>
  </si>
  <si>
    <t>DC0517</t>
  </si>
  <si>
    <t>DC0518</t>
  </si>
  <si>
    <t>DS0623</t>
  </si>
  <si>
    <t>DS0624</t>
  </si>
  <si>
    <t>DS0625</t>
  </si>
  <si>
    <t>DS0626</t>
  </si>
  <si>
    <t>DC0527</t>
  </si>
  <si>
    <t>DC0528</t>
  </si>
  <si>
    <t>DC0629</t>
  </si>
  <si>
    <t>Educație antreprenorială</t>
  </si>
  <si>
    <t>DS0515</t>
  </si>
  <si>
    <t>DS0516</t>
  </si>
  <si>
    <t>5E
3C</t>
  </si>
  <si>
    <t>5E+3C</t>
  </si>
  <si>
    <t>12+2</t>
  </si>
  <si>
    <t>Practica de cercetare în vederea elaborării lucrării de licenţă (48 ore) se desfășoară în săptămânile 13 și 14 din semestrul 6.</t>
  </si>
  <si>
    <r>
      <t>DISCIPLINE FACULTATIVE (f</t>
    </r>
    <r>
      <rPr>
        <sz val="10"/>
        <rFont val="Calibri"/>
        <family val="2"/>
        <charset val="238"/>
      </rPr>
      <t>ără DPPD)</t>
    </r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</si>
  <si>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</si>
  <si>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indexed="8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</si>
  <si>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</si>
  <si>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</si>
  <si>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</si>
  <si>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 xml:space="preserve"> Nr.ore practică</t>
  </si>
  <si>
    <t xml:space="preserve"> Nr.ore fizice 
pe săptămână*</t>
  </si>
  <si>
    <t>Sem.1/3/5</t>
  </si>
  <si>
    <t>DS0302</t>
  </si>
  <si>
    <t>DC0306</t>
  </si>
  <si>
    <t>DS0407</t>
  </si>
  <si>
    <t>5E + 1C</t>
  </si>
  <si>
    <t>Cartea pentru copii: text, imagine și marketing (F)</t>
  </si>
  <si>
    <t>DF0312</t>
  </si>
  <si>
    <t>DS0420</t>
  </si>
  <si>
    <t>Valabil începând cu anul universitar 2021-2022</t>
  </si>
  <si>
    <t>Traduceri (I) (F)</t>
  </si>
  <si>
    <t>Discurs mediatic și stereotipuri culturale (F)</t>
  </si>
  <si>
    <t>Argumentare și gândire critică (F)</t>
  </si>
  <si>
    <t>Traduceri (II) (F)</t>
  </si>
  <si>
    <t>Interpretariat în turismul cultural (F)</t>
  </si>
  <si>
    <r>
      <t>Discursul științific</t>
    </r>
    <r>
      <rPr>
        <sz val="8"/>
        <rFont val="Arial"/>
        <family val="2"/>
      </rPr>
      <t xml:space="preserve"> (F)</t>
    </r>
  </si>
  <si>
    <t>DS0501</t>
  </si>
  <si>
    <t>DS0502</t>
  </si>
  <si>
    <t>DS0606</t>
  </si>
  <si>
    <t>DS0607</t>
  </si>
  <si>
    <t>DS0511</t>
  </si>
  <si>
    <t>DS0512</t>
  </si>
  <si>
    <t>DC0513</t>
  </si>
  <si>
    <t>DC0514</t>
  </si>
  <si>
    <t>DS0619</t>
  </si>
  <si>
    <t>DS0620</t>
  </si>
  <si>
    <t>4C/4S/2L + 4C/6S/2L</t>
  </si>
  <si>
    <t xml:space="preserve">Limba franceză contemporană: Fonetică și fonologie </t>
  </si>
  <si>
    <t>Limba franceză contemporană: Morfosintaxa grupului nominal</t>
  </si>
  <si>
    <t>DS0210</t>
  </si>
  <si>
    <t>DS0211</t>
  </si>
  <si>
    <t>DS0212</t>
  </si>
  <si>
    <t>DS0102</t>
  </si>
  <si>
    <t>DS0103</t>
  </si>
  <si>
    <t>DS0104</t>
  </si>
  <si>
    <t>Limba franceză contemporană: Morfosintaxa grupului verbal</t>
  </si>
  <si>
    <t>Limba franceză contemporană: Sintaxa frazei</t>
  </si>
  <si>
    <t>DF0316</t>
  </si>
  <si>
    <t>DF0317</t>
  </si>
  <si>
    <t>Poetică și poietică I (F)</t>
  </si>
  <si>
    <t>DS0318</t>
  </si>
  <si>
    <t>Literatură autobiografică I (F)</t>
  </si>
  <si>
    <t>DS0319</t>
  </si>
  <si>
    <t>Traducerea cărților pentru copii (F)</t>
  </si>
  <si>
    <t>DS0424</t>
  </si>
  <si>
    <t>Jocuri de cuvinte în literaturile francofone (F)</t>
  </si>
  <si>
    <t>DS0425</t>
  </si>
  <si>
    <t>Poetică și poietică II (F)</t>
  </si>
  <si>
    <t>DS0426</t>
  </si>
  <si>
    <t>Literatură autobiografică II (F)</t>
  </si>
  <si>
    <t>DS0427</t>
  </si>
  <si>
    <t>DS0314</t>
  </si>
  <si>
    <t>DS0315</t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</si>
  <si>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</rPr>
      <t xml:space="preserve"> din Suceava</t>
    </r>
  </si>
  <si>
    <t>Universitatea „Ştefan cel Mare” din Suceava</t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</si>
  <si>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franceză - O limbă şi literatură modernă (engleză, germană)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</si>
  <si>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franceză - O limbă şi literatură modernă (engleză, germană)</t>
    </r>
  </si>
  <si>
    <t>Limba franceză contemporană: Analiza discursului</t>
  </si>
  <si>
    <t>5E+5C</t>
  </si>
  <si>
    <t>DC0328</t>
  </si>
  <si>
    <t>DS0621</t>
  </si>
  <si>
    <t>DS0622</t>
  </si>
  <si>
    <t>Literaturi, arte și jocuri de cuvinte (F)</t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</si>
  <si>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franceză - Limba şi literatura germană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</si>
  <si>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franceză - Limba şi literatura germană</t>
    </r>
  </si>
  <si>
    <t>Cod disciplina
USVFLSCFG</t>
  </si>
  <si>
    <t>Cod disciplina USVFLSCFG</t>
  </si>
  <si>
    <t xml:space="preserve">Literatura de limbă germană de după al Doilea Război Mondial </t>
  </si>
  <si>
    <t>Limba germană contemporană: Morfologie (I)</t>
  </si>
  <si>
    <t>Limba germană contemporană: Morfologie (II)</t>
  </si>
  <si>
    <t>Limba germană contemporană: Sintaxă (I)</t>
  </si>
  <si>
    <t>Limba germană contemporană: Sintaxă (II)</t>
  </si>
  <si>
    <t>Autobiografie și ficțiune (G)</t>
  </si>
  <si>
    <t>Teorii ale actului scrierii (G)</t>
  </si>
  <si>
    <t>Traduceri (G)</t>
  </si>
  <si>
    <t>Cuvinte de împrumut în limba germană (G)</t>
  </si>
  <si>
    <t>Goethe: Viața și opera (G)</t>
  </si>
  <si>
    <t>Frazeologie contrastivă (G)</t>
  </si>
  <si>
    <t>Limba germană. O perspectivă istorică (G)</t>
  </si>
  <si>
    <t>Vocabularul limbii germane a secolelor al XX-lea şi al XXI-lea (G)</t>
  </si>
  <si>
    <t>Dinamica ideilor în epoca romantică (G)</t>
  </si>
  <si>
    <t>Transferurile culturale (G)</t>
  </si>
  <si>
    <t>Probleme de sintaxă a limbii germane (G)</t>
  </si>
  <si>
    <t>Lingvistica textului (G)</t>
  </si>
  <si>
    <t>Literatura exilului (G)</t>
  </si>
  <si>
    <t>A scrie într-o altă țară: Literatura interculturală de limbă germană (G)</t>
  </si>
  <si>
    <t>Limba germană contemporană: Fonetică și fonologie</t>
  </si>
  <si>
    <t>Limba germană contemporană: Morfologie (III)</t>
  </si>
  <si>
    <t xml:space="preserve">           Rector,                                                 Decan,                                Director departament,                 Responsabil program de studii,</t>
  </si>
  <si>
    <t>Practica limbii franceze (I)</t>
  </si>
  <si>
    <t>Practica limbii germane (I)</t>
  </si>
  <si>
    <t>Practica limbii franceze (II)</t>
  </si>
  <si>
    <t>Practica limbii germane (II)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</si>
  <si>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</si>
  <si>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t xml:space="preserve">Limba latină </t>
  </si>
  <si>
    <t>DC0329</t>
  </si>
  <si>
    <t>Limba străină</t>
  </si>
  <si>
    <t>DD0330</t>
  </si>
  <si>
    <t>DC0431</t>
  </si>
  <si>
    <t>DD0432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</si>
  <si>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</si>
  <si>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DPPD NIV1 DS 0405</t>
  </si>
  <si>
    <t>1E+3C</t>
  </si>
  <si>
    <t>2C/2S/6L + 2C/2S/4L</t>
  </si>
  <si>
    <t>Prof. univ. dr. ing. Valentin POPA Conf. univ. dr. Luminiţa-Elena TURCU  Conf. univ. dr. Olga GANCEVICI         Conf. univ. dr. Raluca DIMIAN</t>
  </si>
  <si>
    <t xml:space="preserve">Receptarea lui Goethe în secolul XX (G) </t>
  </si>
  <si>
    <t>Frazeologisme germane: o perspectivă interculturală (G)</t>
  </si>
  <si>
    <t>Limba franceză contemporană: Elemente de pragma-semantică a grupului nominal</t>
  </si>
  <si>
    <t>Literatura franceză: Secolul al XVII-lea</t>
  </si>
  <si>
    <t>Literatura germană: Evul Mediu, Baroc, Iluminism, Reforma</t>
  </si>
  <si>
    <t>Literatura franceză: Secolul al XVIII-lea</t>
  </si>
  <si>
    <t>Literatura germană: Sturm und Drang, Clasicism, Romantism</t>
  </si>
  <si>
    <t>Literatura franceză: Secolul al XIX-lea (I)</t>
  </si>
  <si>
    <t>Literatura germană:  Realism, Naturalism</t>
  </si>
  <si>
    <t>Literatura germană: Începutul perioadei moderne. Curentele literare de avangardă (1880-1920)</t>
  </si>
  <si>
    <t>Literatura franceză: Secolul al XIX-lea (II)</t>
  </si>
  <si>
    <t>Literatura germană: Romanul german modern (prima jumătate a secolului XX)</t>
  </si>
  <si>
    <t>Literatura franceză: Secolul al XX-lea și al XXI-lea (I)</t>
  </si>
  <si>
    <t>Literatura franceză: Secolul al XX-lea și al XXI-lea (II)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</si>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</sst>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\ * #,##0.00\ ;\ * \(#,##0.00\);\ * \-#\ ;\ @\ "/>
    <numFmt numFmtId="165" formatCode="0.000"/>
    <numFmt numFmtId="166" formatCode="#,##0;[Red]#,##0"/>
  </numFmts>
  <fonts count="54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color indexed="8"/>
      <name val="Arial"/>
      <family val="2"/>
      <charset val="1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10"/>
      </patternFill>
    </fill>
    <fill>
      <patternFill patternType="solid">
        <fgColor indexed="47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2" borderId="0" applyNumberFormat="0" applyBorder="0" applyProtection="0"/>
    <xf numFmtId="0" fontId="9" fillId="5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6" borderId="0" applyNumberFormat="0" applyBorder="0" applyProtection="0"/>
    <xf numFmtId="0" fontId="9" fillId="8" borderId="0" applyNumberFormat="0" applyBorder="0" applyProtection="0"/>
    <xf numFmtId="0" fontId="9" fillId="7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10" fillId="7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7" fillId="0" borderId="0" applyNumberFormat="0" applyFill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7" fillId="12" borderId="0" applyNumberFormat="0" applyBorder="0" applyProtection="0"/>
    <xf numFmtId="0" fontId="10" fillId="9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10" fillId="9" borderId="0" applyNumberFormat="0" applyBorder="0" applyProtection="0"/>
    <xf numFmtId="0" fontId="10" fillId="16" borderId="0" applyNumberFormat="0" applyBorder="0" applyProtection="0"/>
    <xf numFmtId="0" fontId="4" fillId="17" borderId="0" applyNumberFormat="0" applyBorder="0" applyProtection="0"/>
    <xf numFmtId="0" fontId="11" fillId="18" borderId="1" applyNumberFormat="0" applyProtection="0"/>
    <xf numFmtId="0" fontId="12" fillId="0" borderId="2" applyNumberFormat="0" applyFill="0" applyProtection="0"/>
    <xf numFmtId="164" fontId="34" fillId="0" borderId="0" applyFill="0" applyBorder="0" applyProtection="0"/>
    <xf numFmtId="0" fontId="6" fillId="19" borderId="0" applyNumberFormat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Protection="0"/>
    <xf numFmtId="0" fontId="13" fillId="18" borderId="3" applyNumberFormat="0" applyProtection="0"/>
    <xf numFmtId="0" fontId="14" fillId="20" borderId="1" applyNumberFormat="0" applyProtection="0"/>
    <xf numFmtId="0" fontId="34" fillId="0" borderId="0"/>
    <xf numFmtId="0" fontId="34" fillId="0" borderId="0"/>
    <xf numFmtId="0" fontId="34" fillId="0" borderId="0"/>
    <xf numFmtId="0" fontId="2" fillId="4" borderId="1" applyNumberFormat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4" applyNumberFormat="0" applyFill="0" applyProtection="0"/>
    <xf numFmtId="0" fontId="18" fillId="0" borderId="0" applyNumberFormat="0" applyFill="0" applyBorder="0" applyProtection="0"/>
    <xf numFmtId="0" fontId="19" fillId="0" borderId="5" applyNumberFormat="0" applyFill="0" applyProtection="0"/>
    <xf numFmtId="0" fontId="20" fillId="21" borderId="6" applyNumberFormat="0" applyProtection="0"/>
    <xf numFmtId="0" fontId="5" fillId="0" borderId="0" applyNumberFormat="0" applyFill="0" applyBorder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25" borderId="49" applyNumberFormat="0" applyAlignment="0" applyProtection="0"/>
    <xf numFmtId="0" fontId="48" fillId="26" borderId="50" applyNumberFormat="0" applyAlignment="0" applyProtection="0"/>
    <xf numFmtId="0" fontId="49" fillId="26" borderId="49" applyNumberFormat="0" applyAlignment="0" applyProtection="0"/>
    <xf numFmtId="0" fontId="50" fillId="0" borderId="51" applyNumberFormat="0" applyFill="0" applyAlignment="0" applyProtection="0"/>
    <xf numFmtId="0" fontId="51" fillId="27" borderId="52" applyNumberFormat="0" applyAlignment="0" applyProtection="0"/>
    <xf numFmtId="0" fontId="52" fillId="0" borderId="0" applyNumberFormat="0" applyFill="0" applyBorder="0" applyAlignment="0" applyProtection="0"/>
    <xf numFmtId="0" fontId="34" fillId="28" borderId="53" applyNumberFormat="0" applyFont="0" applyAlignment="0" applyProtection="0"/>
    <xf numFmtId="0" fontId="53" fillId="0" borderId="0" applyNumberFormat="0" applyFill="0" applyBorder="0" applyAlignment="0" applyProtection="0"/>
  </cellStyleXfs>
  <cellXfs count="316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/>
    <xf numFmtId="0" fontId="26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39" applyFont="1" applyBorder="1" applyAlignment="1">
      <alignment horizontal="right"/>
    </xf>
    <xf numFmtId="0" fontId="26" fillId="0" borderId="0" xfId="39" applyFont="1" applyAlignment="1">
      <alignment horizontal="center"/>
    </xf>
    <xf numFmtId="0" fontId="26" fillId="0" borderId="0" xfId="39" applyFont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Alignment="1"/>
    <xf numFmtId="0" fontId="27" fillId="0" borderId="0" xfId="0" applyFont="1"/>
    <xf numFmtId="0" fontId="32" fillId="0" borderId="0" xfId="0" applyFont="1" applyFill="1" applyAlignment="1">
      <alignment horizontal="center"/>
    </xf>
    <xf numFmtId="0" fontId="27" fillId="0" borderId="0" xfId="0" applyFont="1" applyFill="1"/>
    <xf numFmtId="0" fontId="32" fillId="0" borderId="0" xfId="0" applyFont="1" applyAlignment="1">
      <alignment horizontal="center"/>
    </xf>
    <xf numFmtId="0" fontId="27" fillId="0" borderId="0" xfId="0" applyFont="1" applyBorder="1"/>
    <xf numFmtId="0" fontId="0" fillId="0" borderId="7" xfId="0" applyFont="1" applyBorder="1" applyAlignment="1">
      <alignment horizontal="center"/>
    </xf>
    <xf numFmtId="164" fontId="34" fillId="0" borderId="0" xfId="32" applyFill="1" applyBorder="1" applyAlignment="1" applyProtection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28" fillId="0" borderId="0" xfId="0" applyFont="1" applyBorder="1"/>
    <xf numFmtId="1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0" fontId="0" fillId="0" borderId="0" xfId="0" applyNumberFormat="1"/>
    <xf numFmtId="0" fontId="26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0" xfId="39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/>
    <xf numFmtId="0" fontId="26" fillId="0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8" xfId="0" applyFont="1" applyBorder="1"/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left" shrinkToFit="1"/>
    </xf>
    <xf numFmtId="0" fontId="26" fillId="0" borderId="8" xfId="0" applyFont="1" applyBorder="1" applyAlignment="1">
      <alignment horizontal="center" wrapText="1"/>
    </xf>
    <xf numFmtId="0" fontId="26" fillId="0" borderId="8" xfId="39" applyFont="1" applyBorder="1" applyAlignment="1">
      <alignment vertical="center" wrapText="1"/>
    </xf>
    <xf numFmtId="0" fontId="31" fillId="0" borderId="8" xfId="39" applyFont="1" applyBorder="1" applyAlignment="1">
      <alignment horizontal="center" shrinkToFit="1"/>
    </xf>
    <xf numFmtId="0" fontId="26" fillId="0" borderId="8" xfId="39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4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/>
    </xf>
    <xf numFmtId="0" fontId="31" fillId="0" borderId="8" xfId="39" applyFont="1" applyBorder="1" applyAlignment="1">
      <alignment horizontal="center" vertical="center" shrinkToFit="1"/>
    </xf>
    <xf numFmtId="0" fontId="26" fillId="0" borderId="8" xfId="39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6" fillId="0" borderId="8" xfId="0" applyFont="1" applyFill="1" applyBorder="1" applyAlignment="1">
      <alignment vertical="center" shrinkToFit="1"/>
    </xf>
    <xf numFmtId="0" fontId="26" fillId="0" borderId="8" xfId="0" applyFont="1" applyFill="1" applyBorder="1" applyAlignment="1">
      <alignment shrinkToFit="1"/>
    </xf>
    <xf numFmtId="0" fontId="34" fillId="0" borderId="0" xfId="0" applyFont="1"/>
    <xf numFmtId="0" fontId="21" fillId="0" borderId="8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4" fillId="0" borderId="0" xfId="0" applyFont="1" applyBorder="1"/>
    <xf numFmtId="0" fontId="26" fillId="0" borderId="8" xfId="0" applyFont="1" applyBorder="1" applyAlignment="1">
      <alignment horizontal="center" vertical="top" wrapText="1"/>
    </xf>
    <xf numFmtId="165" fontId="26" fillId="0" borderId="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 wrapText="1"/>
    </xf>
    <xf numFmtId="2" fontId="0" fillId="0" borderId="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9" xfId="0" applyFont="1" applyBorder="1" applyAlignment="1">
      <alignment horizontal="center"/>
    </xf>
    <xf numFmtId="0" fontId="34" fillId="0" borderId="9" xfId="0" applyFont="1" applyBorder="1"/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8" xfId="39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/>
    </xf>
    <xf numFmtId="0" fontId="0" fillId="0" borderId="0" xfId="0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26" fillId="0" borderId="8" xfId="0" applyNumberFormat="1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40" applyFont="1" applyBorder="1" applyAlignment="1">
      <alignment horizontal="center" vertical="center" wrapText="1"/>
    </xf>
    <xf numFmtId="0" fontId="26" fillId="22" borderId="8" xfId="0" applyFont="1" applyFill="1" applyBorder="1"/>
    <xf numFmtId="0" fontId="26" fillId="22" borderId="8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vertical="center"/>
    </xf>
    <xf numFmtId="0" fontId="26" fillId="22" borderId="8" xfId="0" applyFont="1" applyFill="1" applyBorder="1" applyAlignment="1">
      <alignment vertical="center"/>
    </xf>
    <xf numFmtId="0" fontId="26" fillId="0" borderId="8" xfId="0" applyFont="1" applyBorder="1"/>
    <xf numFmtId="0" fontId="27" fillId="0" borderId="11" xfId="0" applyFont="1" applyBorder="1"/>
    <xf numFmtId="0" fontId="0" fillId="0" borderId="8" xfId="0" applyFill="1" applyBorder="1" applyAlignment="1">
      <alignment horizontal="justify" vertical="top" wrapText="1"/>
    </xf>
    <xf numFmtId="0" fontId="21" fillId="0" borderId="0" xfId="0" applyFont="1" applyAlignment="1"/>
    <xf numFmtId="0" fontId="34" fillId="0" borderId="0" xfId="0" applyFont="1" applyFill="1" applyAlignment="1"/>
    <xf numFmtId="0" fontId="34" fillId="0" borderId="0" xfId="0" applyFont="1" applyAlignment="1"/>
    <xf numFmtId="0" fontId="36" fillId="0" borderId="0" xfId="0" applyFont="1" applyBorder="1" applyAlignment="1"/>
    <xf numFmtId="0" fontId="34" fillId="0" borderId="8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8" xfId="0" applyFont="1" applyFill="1" applyBorder="1"/>
    <xf numFmtId="0" fontId="39" fillId="0" borderId="0" xfId="0" applyFont="1" applyFill="1" applyAlignment="1">
      <alignment horizontal="left" wrapText="1"/>
    </xf>
    <xf numFmtId="0" fontId="26" fillId="0" borderId="8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wrapText="1"/>
    </xf>
    <xf numFmtId="0" fontId="39" fillId="0" borderId="0" xfId="0" applyFont="1" applyFill="1"/>
    <xf numFmtId="0" fontId="26" fillId="23" borderId="8" xfId="0" applyFont="1" applyFill="1" applyBorder="1" applyAlignment="1">
      <alignment horizontal="center"/>
    </xf>
    <xf numFmtId="0" fontId="26" fillId="22" borderId="8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39" fillId="0" borderId="8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left" vertical="center" wrapText="1" shrinkToFit="1"/>
    </xf>
    <xf numFmtId="0" fontId="26" fillId="0" borderId="3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left"/>
    </xf>
    <xf numFmtId="0" fontId="0" fillId="0" borderId="39" xfId="0" applyFont="1" applyFill="1" applyBorder="1"/>
    <xf numFmtId="0" fontId="0" fillId="0" borderId="17" xfId="0" applyFont="1" applyFill="1" applyBorder="1"/>
    <xf numFmtId="0" fontId="27" fillId="0" borderId="17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8" xfId="0" applyFont="1" applyFill="1" applyBorder="1" applyAlignment="1"/>
    <xf numFmtId="0" fontId="39" fillId="0" borderId="0" xfId="0" applyFont="1" applyFill="1" applyAlignment="1">
      <alignment wrapText="1"/>
    </xf>
    <xf numFmtId="0" fontId="26" fillId="0" borderId="4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 shrinkToFit="1"/>
    </xf>
    <xf numFmtId="0" fontId="28" fillId="0" borderId="8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wrapText="1"/>
    </xf>
    <xf numFmtId="0" fontId="26" fillId="0" borderId="8" xfId="0" applyFont="1" applyFill="1" applyBorder="1" applyAlignment="1">
      <alignment vertical="center"/>
    </xf>
    <xf numFmtId="0" fontId="39" fillId="0" borderId="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shrinkToFit="1"/>
    </xf>
    <xf numFmtId="0" fontId="26" fillId="0" borderId="42" xfId="0" applyFont="1" applyFill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/>
    </xf>
    <xf numFmtId="0" fontId="26" fillId="0" borderId="8" xfId="39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26" fillId="0" borderId="8" xfId="0" applyFont="1" applyBorder="1" applyAlignment="1">
      <alignment vertical="center" shrinkToFit="1"/>
    </xf>
    <xf numFmtId="0" fontId="26" fillId="0" borderId="8" xfId="0" applyFont="1" applyBorder="1" applyAlignment="1">
      <alignment vertical="center" wrapText="1" shrinkToFit="1"/>
    </xf>
    <xf numFmtId="0" fontId="28" fillId="0" borderId="0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16" xfId="40" applyFont="1" applyBorder="1" applyAlignment="1">
      <alignment vertical="center" wrapText="1"/>
    </xf>
    <xf numFmtId="0" fontId="31" fillId="0" borderId="8" xfId="40" applyFont="1" applyBorder="1" applyAlignment="1">
      <alignment horizontal="center" vertical="center" shrinkToFit="1"/>
    </xf>
    <xf numFmtId="0" fontId="26" fillId="0" borderId="20" xfId="40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7" fillId="0" borderId="13" xfId="4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54" xfId="40" applyFont="1" applyBorder="1" applyAlignment="1">
      <alignment vertical="center" wrapText="1"/>
    </xf>
    <xf numFmtId="0" fontId="26" fillId="0" borderId="26" xfId="4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4" fillId="0" borderId="0" xfId="0" applyFont="1" applyBorder="1" applyAlignment="1">
      <alignment horizontal="center" vertical="center"/>
    </xf>
    <xf numFmtId="0" fontId="36" fillId="0" borderId="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left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43" fillId="0" borderId="8" xfId="39" applyFont="1" applyBorder="1" applyAlignment="1">
      <alignment horizontal="center"/>
    </xf>
    <xf numFmtId="0" fontId="26" fillId="0" borderId="8" xfId="39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3" fillId="0" borderId="8" xfId="39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1" fillId="0" borderId="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6" fillId="23" borderId="43" xfId="0" applyFont="1" applyFill="1" applyBorder="1" applyAlignment="1">
      <alignment horizontal="center" vertical="center"/>
    </xf>
    <xf numFmtId="0" fontId="26" fillId="23" borderId="44" xfId="0" applyFont="1" applyFill="1" applyBorder="1" applyAlignment="1">
      <alignment horizontal="center" vertical="center"/>
    </xf>
    <xf numFmtId="0" fontId="26" fillId="23" borderId="45" xfId="0" applyFont="1" applyFill="1" applyBorder="1" applyAlignment="1">
      <alignment horizontal="center" vertical="center"/>
    </xf>
    <xf numFmtId="0" fontId="26" fillId="23" borderId="46" xfId="0" applyFont="1" applyFill="1" applyBorder="1" applyAlignment="1">
      <alignment horizontal="center" vertical="center"/>
    </xf>
    <xf numFmtId="0" fontId="27" fillId="23" borderId="47" xfId="0" applyFont="1" applyFill="1" applyBorder="1" applyAlignment="1">
      <alignment horizontal="center" vertical="center"/>
    </xf>
    <xf numFmtId="0" fontId="27" fillId="23" borderId="15" xfId="0" applyFont="1" applyFill="1" applyBorder="1" applyAlignment="1">
      <alignment horizontal="center" vertical="center"/>
    </xf>
    <xf numFmtId="0" fontId="26" fillId="23" borderId="12" xfId="0" applyFont="1" applyFill="1" applyBorder="1" applyAlignment="1">
      <alignment horizontal="center" vertical="center"/>
    </xf>
    <xf numFmtId="0" fontId="26" fillId="23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66" fontId="34" fillId="0" borderId="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1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un" xfId="29"/>
    <cellStyle name="Calcul" xfId="30"/>
    <cellStyle name="Calculation" xfId="58" builtinId="22" hidden="1"/>
    <cellStyle name="Celulă legată" xfId="31"/>
    <cellStyle name="Check Cell" xfId="60" builtinId="23" hidden="1"/>
    <cellStyle name="Comma" xfId="32" builtinId="3"/>
    <cellStyle name="Error" xfId="33"/>
    <cellStyle name="Explanatory Text" xfId="63" builtinId="53" hidden="1"/>
    <cellStyle name="Footnote" xfId="34"/>
    <cellStyle name="Good" xfId="55" builtinId="26" hidden="1"/>
    <cellStyle name="Heading" xfId="35"/>
    <cellStyle name="Heading 3" xfId="53" builtinId="18" hidden="1"/>
    <cellStyle name="Heading 4" xfId="54" builtinId="19" hidden="1"/>
    <cellStyle name="Ieșire" xfId="36"/>
    <cellStyle name="Input" xfId="56" builtinId="20" hidden="1"/>
    <cellStyle name="Intrare" xfId="37"/>
    <cellStyle name="Linked Cell" xfId="59" builtinId="24" hidden="1"/>
    <cellStyle name="Normal" xfId="0" builtinId="0"/>
    <cellStyle name="Normal 2" xfId="38"/>
    <cellStyle name="Normal 3" xfId="39"/>
    <cellStyle name="Normal 4" xfId="40"/>
    <cellStyle name="Notă" xfId="41"/>
    <cellStyle name="Note" xfId="62" builtinId="10" hidden="1"/>
    <cellStyle name="Output" xfId="57" builtinId="21" hidden="1"/>
    <cellStyle name="Status" xfId="42"/>
    <cellStyle name="Text" xfId="43"/>
    <cellStyle name="Text avertisment" xfId="44"/>
    <cellStyle name="Text explicativ" xfId="45"/>
    <cellStyle name="Title" xfId="52" builtinId="15" hidden="1"/>
    <cellStyle name="Titlu" xfId="46"/>
    <cellStyle name="Titlu 3" xfId="47"/>
    <cellStyle name="Titlu 4" xfId="48"/>
    <cellStyle name="Total" xfId="49" builtinId="25" customBuiltin="1"/>
    <cellStyle name="Verificare celulă" xfId="50"/>
    <cellStyle name="Warning" xfId="51"/>
    <cellStyle name="Warning Text" xfId="61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opLeftCell="A12" workbookViewId="0">
      <selection activeCell="A32" sqref="A24:XFD32"/>
    </sheetView>
  </sheetViews>
  <sheetFormatPr defaultColWidth="9" defaultRowHeight="12.75" customHeight="1"/>
  <cols>
    <col min="1" max="8" width="9" customWidth="1"/>
    <col min="9" max="9" width="7.7109375" customWidth="1"/>
    <col min="10" max="11" width="9.140625" hidden="1" customWidth="1"/>
  </cols>
  <sheetData>
    <row r="1" spans="1:17" ht="12.95" customHeight="1"/>
    <row r="2" spans="1:17" ht="12.95" customHeight="1"/>
    <row r="3" spans="1:17" ht="12.95" customHeight="1">
      <c r="A3" s="1" t="s">
        <v>266</v>
      </c>
      <c r="B3" s="1"/>
      <c r="C3" s="1"/>
      <c r="D3" s="1"/>
      <c r="E3" s="1"/>
    </row>
    <row r="4" spans="1:17" ht="12.95" customHeight="1">
      <c r="A4" s="1" t="s">
        <v>0</v>
      </c>
      <c r="B4" s="1"/>
      <c r="C4" s="1"/>
      <c r="D4" s="1"/>
      <c r="E4" s="1"/>
    </row>
    <row r="5" spans="1:17" ht="12.95" customHeight="1">
      <c r="A5" s="2"/>
      <c r="B5" s="3"/>
      <c r="C5" s="3"/>
    </row>
    <row r="6" spans="1:17" ht="12.95" customHeight="1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7" ht="26.25" customHeight="1">
      <c r="A7" s="233" t="s">
        <v>267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128"/>
      <c r="N7" s="128"/>
      <c r="O7" s="128"/>
      <c r="P7" s="128"/>
      <c r="Q7" s="128"/>
    </row>
    <row r="8" spans="1:17" ht="12.95" customHeight="1">
      <c r="A8" s="231" t="s">
        <v>275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</row>
    <row r="9" spans="1:17" ht="12.95" customHeight="1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17" ht="12.95" customHeight="1">
      <c r="A10" s="1" t="s">
        <v>4</v>
      </c>
      <c r="B10" s="1"/>
      <c r="C10" s="6"/>
      <c r="D10" s="1"/>
      <c r="E10" s="1"/>
      <c r="F10" s="1"/>
      <c r="G10" s="1"/>
      <c r="H10" s="1"/>
      <c r="I10" s="1"/>
    </row>
    <row r="11" spans="1:17" ht="12.95" customHeight="1">
      <c r="A11" s="6" t="s">
        <v>221</v>
      </c>
      <c r="B11" s="6"/>
      <c r="C11" s="6"/>
      <c r="D11" s="1"/>
      <c r="E11" s="1"/>
      <c r="F11" s="1"/>
      <c r="G11" s="1"/>
      <c r="H11" s="1"/>
      <c r="I11" s="1"/>
    </row>
    <row r="12" spans="1:17" ht="12.95" customHeight="1">
      <c r="A12" s="2"/>
      <c r="B12" s="3"/>
      <c r="C12" s="3"/>
    </row>
    <row r="13" spans="1:17" ht="12.95" customHeight="1">
      <c r="A13" s="2"/>
      <c r="B13" s="3"/>
      <c r="C13" s="3"/>
    </row>
    <row r="14" spans="1:17" ht="12.95" customHeight="1">
      <c r="A14" s="2"/>
      <c r="B14" s="3"/>
      <c r="C14" s="3"/>
    </row>
    <row r="15" spans="1:17" ht="12.95" customHeight="1">
      <c r="A15" s="2"/>
      <c r="B15" s="3"/>
      <c r="C15" s="3"/>
    </row>
    <row r="16" spans="1:17" ht="20.25" customHeight="1">
      <c r="A16" s="230" t="s">
        <v>1</v>
      </c>
      <c r="B16" s="230"/>
      <c r="C16" s="230"/>
      <c r="D16" s="230"/>
      <c r="E16" s="230"/>
      <c r="F16" s="230"/>
      <c r="G16" s="230"/>
      <c r="H16" s="230"/>
      <c r="I16" s="230"/>
      <c r="J16" s="230"/>
    </row>
    <row r="17" spans="1:12" ht="12.95" customHeight="1">
      <c r="A17" s="4"/>
      <c r="B17" s="4"/>
      <c r="C17" s="4"/>
    </row>
    <row r="18" spans="1:12" ht="12.95" customHeight="1">
      <c r="A18" s="4"/>
      <c r="B18" s="4"/>
      <c r="C18" s="4"/>
    </row>
    <row r="19" spans="1:12" ht="12.95" customHeight="1">
      <c r="A19" s="4"/>
      <c r="B19" s="4"/>
      <c r="C19" s="4"/>
    </row>
    <row r="20" spans="1:12" ht="12.95" customHeight="1">
      <c r="A20" s="4"/>
      <c r="B20" s="4"/>
      <c r="C20" s="4"/>
    </row>
    <row r="21" spans="1:12" ht="12.95" customHeight="1">
      <c r="A21" s="4"/>
      <c r="B21" s="4"/>
      <c r="C21" s="4"/>
    </row>
    <row r="22" spans="1:12" ht="12.95" customHeight="1">
      <c r="A22" s="4"/>
      <c r="B22" s="4"/>
      <c r="C22" s="4"/>
    </row>
    <row r="24" spans="1:12" ht="12.95" customHeight="1">
      <c r="A24" s="125" t="s">
        <v>206</v>
      </c>
    </row>
    <row r="25" spans="1:12" ht="24.75" customHeight="1">
      <c r="B25" s="232" t="s">
        <v>207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ht="12.95" customHeight="1">
      <c r="A26" s="126">
        <v>180</v>
      </c>
      <c r="B26" s="72" t="s">
        <v>208</v>
      </c>
    </row>
    <row r="27" spans="1:12" ht="12.95" customHeight="1">
      <c r="A27" s="127">
        <v>10</v>
      </c>
      <c r="B27" s="72" t="s">
        <v>209</v>
      </c>
    </row>
    <row r="28" spans="1:12" ht="12.95" customHeight="1"/>
    <row r="29" spans="1:12" ht="12.95" customHeight="1"/>
    <row r="30" spans="1:12" ht="12.95" customHeight="1"/>
    <row r="31" spans="1:12" ht="12.95" customHeight="1"/>
  </sheetData>
  <sheetProtection selectLockedCells="1" selectUnlockedCells="1"/>
  <mergeCells count="4">
    <mergeCell ref="A16:J16"/>
    <mergeCell ref="A8:Q8"/>
    <mergeCell ref="B25:L25"/>
    <mergeCell ref="A7:L7"/>
  </mergeCells>
  <phoneticPr fontId="26" type="noConversion"/>
  <pageMargins left="0.7" right="0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topLeftCell="A18" workbookViewId="0">
      <selection activeCell="B38" sqref="B38:B40"/>
    </sheetView>
  </sheetViews>
  <sheetFormatPr defaultRowHeight="12.75" customHeight="1"/>
  <cols>
    <col min="1" max="1" width="3.28515625" style="7" customWidth="1"/>
    <col min="2" max="2" width="32" style="7" customWidth="1"/>
    <col min="3" max="3" width="12.85546875" style="8" customWidth="1"/>
    <col min="4" max="4" width="3.85546875" style="7" customWidth="1"/>
    <col min="5" max="7" width="2.42578125" style="7" customWidth="1"/>
    <col min="8" max="8" width="3.85546875" style="7" customWidth="1"/>
    <col min="9" max="9" width="6.7109375" style="7" customWidth="1"/>
    <col min="10" max="10" width="4.7109375" style="7" customWidth="1"/>
    <col min="11" max="11" width="2.7109375" style="7" customWidth="1"/>
    <col min="12" max="14" width="2.42578125" style="7" customWidth="1"/>
    <col min="15" max="15" width="3.85546875" style="7" customWidth="1"/>
    <col min="16" max="16" width="6.7109375" style="7" customWidth="1"/>
    <col min="17" max="17" width="4.85546875" style="7" customWidth="1"/>
    <col min="18" max="16384" width="9.140625" style="7"/>
  </cols>
  <sheetData>
    <row r="1" spans="1:256" ht="12.75" customHeight="1">
      <c r="A1" t="s">
        <v>265</v>
      </c>
      <c r="B1"/>
      <c r="C1"/>
    </row>
    <row r="2" spans="1:256" ht="12.75" customHeight="1">
      <c r="A2" t="s">
        <v>0</v>
      </c>
      <c r="B2"/>
      <c r="C2"/>
    </row>
    <row r="4" spans="1:256" ht="12.75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47" t="s">
        <v>268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47" t="s">
        <v>276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3</v>
      </c>
      <c r="B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221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>
      <c r="A12" s="249" t="s">
        <v>6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256" ht="12.75" customHeight="1">
      <c r="A13" s="236" t="s">
        <v>7</v>
      </c>
      <c r="B13" s="243" t="s">
        <v>8</v>
      </c>
      <c r="C13" s="236" t="s">
        <v>277</v>
      </c>
      <c r="D13" s="240" t="s">
        <v>9</v>
      </c>
      <c r="E13" s="240"/>
      <c r="F13" s="240"/>
      <c r="G13" s="240"/>
      <c r="H13" s="240"/>
      <c r="I13" s="240"/>
      <c r="J13" s="240"/>
      <c r="K13" s="240" t="s">
        <v>10</v>
      </c>
      <c r="L13" s="240"/>
      <c r="M13" s="240"/>
      <c r="N13" s="240"/>
      <c r="O13" s="240"/>
      <c r="P13" s="240"/>
      <c r="Q13" s="240"/>
    </row>
    <row r="14" spans="1:256" ht="12.75" customHeight="1">
      <c r="A14" s="236"/>
      <c r="B14" s="243"/>
      <c r="C14" s="236"/>
      <c r="D14" s="236" t="s">
        <v>11</v>
      </c>
      <c r="E14" s="236" t="s">
        <v>12</v>
      </c>
      <c r="F14" s="236" t="s">
        <v>13</v>
      </c>
      <c r="G14" s="236" t="s">
        <v>14</v>
      </c>
      <c r="H14" s="236" t="s">
        <v>15</v>
      </c>
      <c r="I14" s="237" t="s">
        <v>16</v>
      </c>
      <c r="J14" s="237" t="s">
        <v>17</v>
      </c>
      <c r="K14" s="236" t="s">
        <v>11</v>
      </c>
      <c r="L14" s="236" t="s">
        <v>12</v>
      </c>
      <c r="M14" s="236" t="s">
        <v>13</v>
      </c>
      <c r="N14" s="236" t="s">
        <v>14</v>
      </c>
      <c r="O14" s="236" t="s">
        <v>18</v>
      </c>
      <c r="P14" s="237" t="s">
        <v>16</v>
      </c>
      <c r="Q14" s="237" t="s">
        <v>17</v>
      </c>
    </row>
    <row r="15" spans="1:256" ht="12.75" customHeight="1">
      <c r="A15" s="236"/>
      <c r="B15" s="243"/>
      <c r="C15" s="236"/>
      <c r="D15" s="236"/>
      <c r="E15" s="236"/>
      <c r="F15" s="236"/>
      <c r="G15" s="236"/>
      <c r="H15" s="236"/>
      <c r="I15" s="237"/>
      <c r="J15" s="237"/>
      <c r="K15" s="236"/>
      <c r="L15" s="236"/>
      <c r="M15" s="236"/>
      <c r="N15" s="236"/>
      <c r="O15" s="236"/>
      <c r="P15" s="237"/>
      <c r="Q15" s="237"/>
    </row>
    <row r="16" spans="1:256" s="10" customFormat="1" ht="12.75" customHeight="1">
      <c r="A16" s="108">
        <v>1</v>
      </c>
      <c r="B16" s="118" t="s">
        <v>19</v>
      </c>
      <c r="C16" s="119" t="s">
        <v>20</v>
      </c>
      <c r="D16" s="101">
        <v>2</v>
      </c>
      <c r="E16" s="101">
        <v>1</v>
      </c>
      <c r="F16" s="101"/>
      <c r="G16" s="101"/>
      <c r="H16" s="112">
        <v>58</v>
      </c>
      <c r="I16" s="101" t="s">
        <v>21</v>
      </c>
      <c r="J16" s="101">
        <v>4</v>
      </c>
      <c r="K16" s="101"/>
      <c r="L16" s="101"/>
      <c r="M16" s="101"/>
      <c r="N16" s="101"/>
      <c r="O16" s="101"/>
      <c r="P16" s="101"/>
      <c r="Q16" s="101"/>
    </row>
    <row r="17" spans="1:17" s="10" customFormat="1" ht="24.75" customHeight="1">
      <c r="A17" s="120">
        <v>2</v>
      </c>
      <c r="B17" s="139" t="s">
        <v>239</v>
      </c>
      <c r="C17" s="101" t="s">
        <v>244</v>
      </c>
      <c r="D17" s="101">
        <v>2</v>
      </c>
      <c r="E17" s="101">
        <v>1</v>
      </c>
      <c r="F17" s="101"/>
      <c r="G17" s="101"/>
      <c r="H17" s="112">
        <v>58</v>
      </c>
      <c r="I17" s="101" t="s">
        <v>21</v>
      </c>
      <c r="J17" s="101">
        <v>4</v>
      </c>
      <c r="K17" s="101"/>
      <c r="L17" s="101"/>
      <c r="M17" s="101"/>
      <c r="N17" s="101"/>
      <c r="O17" s="101"/>
      <c r="P17" s="101"/>
      <c r="Q17" s="101"/>
    </row>
    <row r="18" spans="1:17" s="10" customFormat="1">
      <c r="A18" s="108">
        <v>3</v>
      </c>
      <c r="B18" s="137" t="s">
        <v>320</v>
      </c>
      <c r="C18" s="101" t="s">
        <v>245</v>
      </c>
      <c r="D18" s="101">
        <v>2</v>
      </c>
      <c r="E18" s="101">
        <v>1</v>
      </c>
      <c r="F18" s="101"/>
      <c r="G18" s="101"/>
      <c r="H18" s="112">
        <v>58</v>
      </c>
      <c r="I18" s="101" t="s">
        <v>21</v>
      </c>
      <c r="J18" s="101">
        <v>4</v>
      </c>
      <c r="K18" s="101"/>
      <c r="L18" s="101"/>
      <c r="M18" s="101"/>
      <c r="N18" s="101"/>
      <c r="O18" s="101"/>
      <c r="P18" s="101"/>
      <c r="Q18" s="101"/>
    </row>
    <row r="19" spans="1:17" s="10" customFormat="1" ht="13.5" customHeight="1">
      <c r="A19" s="120">
        <v>4</v>
      </c>
      <c r="B19" s="138" t="s">
        <v>301</v>
      </c>
      <c r="C19" s="101" t="s">
        <v>246</v>
      </c>
      <c r="D19" s="101"/>
      <c r="E19" s="101"/>
      <c r="F19" s="101">
        <v>4</v>
      </c>
      <c r="G19" s="101"/>
      <c r="H19" s="112">
        <v>69</v>
      </c>
      <c r="I19" s="101" t="s">
        <v>11</v>
      </c>
      <c r="J19" s="101">
        <v>5</v>
      </c>
      <c r="K19" s="101"/>
      <c r="L19" s="101"/>
      <c r="M19" s="101"/>
      <c r="N19" s="101"/>
      <c r="O19" s="101"/>
      <c r="P19" s="101"/>
      <c r="Q19" s="101"/>
    </row>
    <row r="20" spans="1:17" s="10" customFormat="1" ht="23.25" customHeight="1">
      <c r="A20" s="120">
        <v>5</v>
      </c>
      <c r="B20" s="142" t="s">
        <v>298</v>
      </c>
      <c r="C20" s="120" t="s">
        <v>24</v>
      </c>
      <c r="D20" s="101">
        <v>2</v>
      </c>
      <c r="E20" s="101">
        <v>1</v>
      </c>
      <c r="F20" s="101"/>
      <c r="G20" s="101"/>
      <c r="H20" s="112">
        <v>58</v>
      </c>
      <c r="I20" s="101" t="s">
        <v>21</v>
      </c>
      <c r="J20" s="101">
        <v>4</v>
      </c>
      <c r="K20" s="101"/>
      <c r="L20" s="101"/>
      <c r="M20" s="101"/>
      <c r="N20" s="101"/>
      <c r="O20" s="101"/>
      <c r="P20" s="101"/>
      <c r="Q20" s="101"/>
    </row>
    <row r="21" spans="1:17" s="10" customFormat="1" ht="23.25" customHeight="1">
      <c r="A21" s="120">
        <v>6</v>
      </c>
      <c r="B21" s="197" t="s">
        <v>321</v>
      </c>
      <c r="C21" s="120" t="s">
        <v>25</v>
      </c>
      <c r="D21" s="101">
        <v>2</v>
      </c>
      <c r="E21" s="101">
        <v>1</v>
      </c>
      <c r="F21" s="101"/>
      <c r="G21" s="101"/>
      <c r="H21" s="112">
        <v>58</v>
      </c>
      <c r="I21" s="101" t="s">
        <v>21</v>
      </c>
      <c r="J21" s="101">
        <v>4</v>
      </c>
      <c r="K21" s="101"/>
      <c r="L21" s="101"/>
      <c r="M21" s="101"/>
      <c r="N21" s="101"/>
      <c r="O21" s="101"/>
      <c r="P21" s="101"/>
      <c r="Q21" s="101"/>
    </row>
    <row r="22" spans="1:17" s="10" customFormat="1" ht="12.75" customHeight="1">
      <c r="A22" s="108">
        <v>7</v>
      </c>
      <c r="B22" s="121" t="s">
        <v>302</v>
      </c>
      <c r="C22" s="120" t="s">
        <v>26</v>
      </c>
      <c r="D22" s="101"/>
      <c r="E22" s="101"/>
      <c r="F22" s="101">
        <v>4</v>
      </c>
      <c r="G22" s="101"/>
      <c r="H22" s="112">
        <v>69</v>
      </c>
      <c r="I22" s="101" t="s">
        <v>11</v>
      </c>
      <c r="J22" s="101">
        <v>5</v>
      </c>
      <c r="K22" s="101"/>
      <c r="L22" s="101"/>
      <c r="M22" s="101"/>
      <c r="N22" s="101"/>
      <c r="O22" s="101"/>
      <c r="P22" s="101"/>
      <c r="Q22" s="101"/>
    </row>
    <row r="23" spans="1:17" s="10" customFormat="1" ht="12.75" customHeight="1">
      <c r="A23" s="110">
        <v>8</v>
      </c>
      <c r="B23" s="71" t="s">
        <v>53</v>
      </c>
      <c r="C23" s="101" t="s">
        <v>169</v>
      </c>
      <c r="D23" s="101"/>
      <c r="E23" s="195">
        <v>1</v>
      </c>
      <c r="F23" s="101"/>
      <c r="G23" s="101"/>
      <c r="H23" s="112">
        <v>11</v>
      </c>
      <c r="I23" s="101" t="s">
        <v>11</v>
      </c>
      <c r="J23" s="101" t="s">
        <v>54</v>
      </c>
      <c r="K23" s="101"/>
      <c r="L23" s="101"/>
      <c r="M23" s="101"/>
      <c r="N23" s="101"/>
      <c r="O23" s="101"/>
      <c r="P23" s="101"/>
      <c r="Q23" s="101"/>
    </row>
    <row r="24" spans="1:17" s="10" customFormat="1" ht="12.75" customHeight="1">
      <c r="A24" s="108">
        <v>9</v>
      </c>
      <c r="B24" s="118" t="s">
        <v>27</v>
      </c>
      <c r="C24" s="119" t="s">
        <v>170</v>
      </c>
      <c r="D24" s="101"/>
      <c r="E24" s="101"/>
      <c r="F24" s="101"/>
      <c r="G24" s="101"/>
      <c r="H24" s="101"/>
      <c r="I24" s="101"/>
      <c r="J24" s="101"/>
      <c r="K24" s="101">
        <v>2</v>
      </c>
      <c r="L24" s="101">
        <v>1</v>
      </c>
      <c r="M24" s="101"/>
      <c r="N24" s="101"/>
      <c r="O24" s="112">
        <v>58</v>
      </c>
      <c r="P24" s="101" t="s">
        <v>21</v>
      </c>
      <c r="Q24" s="101">
        <v>4</v>
      </c>
    </row>
    <row r="25" spans="1:17" s="10" customFormat="1" ht="24.75" customHeight="1">
      <c r="A25" s="120">
        <v>10</v>
      </c>
      <c r="B25" s="139" t="s">
        <v>240</v>
      </c>
      <c r="C25" s="101" t="s">
        <v>241</v>
      </c>
      <c r="D25" s="101"/>
      <c r="E25" s="101"/>
      <c r="F25" s="101"/>
      <c r="G25" s="101"/>
      <c r="H25" s="101"/>
      <c r="I25" s="101"/>
      <c r="J25" s="101"/>
      <c r="K25" s="101">
        <v>2</v>
      </c>
      <c r="L25" s="101">
        <v>1</v>
      </c>
      <c r="M25" s="101"/>
      <c r="N25" s="101"/>
      <c r="O25" s="112">
        <v>58</v>
      </c>
      <c r="P25" s="101" t="s">
        <v>21</v>
      </c>
      <c r="Q25" s="101">
        <v>4</v>
      </c>
    </row>
    <row r="26" spans="1:17" s="10" customFormat="1" ht="12.75" customHeight="1">
      <c r="A26" s="108">
        <v>11</v>
      </c>
      <c r="B26" s="140" t="s">
        <v>322</v>
      </c>
      <c r="C26" s="46" t="s">
        <v>242</v>
      </c>
      <c r="D26" s="101"/>
      <c r="E26" s="101"/>
      <c r="F26" s="101"/>
      <c r="G26" s="101"/>
      <c r="H26" s="101"/>
      <c r="I26" s="101"/>
      <c r="J26" s="101"/>
      <c r="K26" s="101">
        <v>2</v>
      </c>
      <c r="L26" s="101">
        <v>1</v>
      </c>
      <c r="M26" s="101"/>
      <c r="N26" s="101"/>
      <c r="O26" s="112">
        <v>58</v>
      </c>
      <c r="P26" s="101" t="s">
        <v>21</v>
      </c>
      <c r="Q26" s="101">
        <v>4</v>
      </c>
    </row>
    <row r="27" spans="1:17" s="10" customFormat="1" ht="12.75" customHeight="1">
      <c r="A27" s="120">
        <v>12</v>
      </c>
      <c r="B27" s="138" t="s">
        <v>303</v>
      </c>
      <c r="C27" s="46" t="s">
        <v>243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>
        <v>4</v>
      </c>
      <c r="N27" s="101"/>
      <c r="O27" s="112">
        <v>69</v>
      </c>
      <c r="P27" s="101" t="s">
        <v>11</v>
      </c>
      <c r="Q27" s="101">
        <v>5</v>
      </c>
    </row>
    <row r="28" spans="1:17" ht="11.25" customHeight="1">
      <c r="A28" s="120">
        <v>13</v>
      </c>
      <c r="B28" s="142" t="s">
        <v>280</v>
      </c>
      <c r="C28" s="120" t="s">
        <v>28</v>
      </c>
      <c r="D28" s="93"/>
      <c r="E28" s="93"/>
      <c r="F28" s="93"/>
      <c r="G28" s="93"/>
      <c r="H28" s="93"/>
      <c r="I28" s="93"/>
      <c r="J28" s="93"/>
      <c r="K28" s="93">
        <v>2</v>
      </c>
      <c r="L28" s="93">
        <v>1</v>
      </c>
      <c r="M28" s="93"/>
      <c r="N28" s="93"/>
      <c r="O28" s="112">
        <v>58</v>
      </c>
      <c r="P28" s="93" t="s">
        <v>21</v>
      </c>
      <c r="Q28" s="93">
        <v>4</v>
      </c>
    </row>
    <row r="29" spans="1:17" ht="25.5" customHeight="1">
      <c r="A29" s="120">
        <v>14</v>
      </c>
      <c r="B29" s="142" t="s">
        <v>323</v>
      </c>
      <c r="C29" s="120" t="s">
        <v>29</v>
      </c>
      <c r="D29" s="93"/>
      <c r="E29" s="93"/>
      <c r="F29" s="93"/>
      <c r="G29" s="93"/>
      <c r="H29" s="93"/>
      <c r="I29" s="93"/>
      <c r="J29" s="93"/>
      <c r="K29" s="93">
        <v>2</v>
      </c>
      <c r="L29" s="93">
        <v>1</v>
      </c>
      <c r="M29" s="93"/>
      <c r="N29" s="93"/>
      <c r="O29" s="112">
        <v>58</v>
      </c>
      <c r="P29" s="93" t="s">
        <v>21</v>
      </c>
      <c r="Q29" s="93">
        <v>4</v>
      </c>
    </row>
    <row r="30" spans="1:17" ht="12.75" customHeight="1">
      <c r="A30" s="108">
        <v>15</v>
      </c>
      <c r="B30" s="121" t="s">
        <v>304</v>
      </c>
      <c r="C30" s="120" t="s">
        <v>30</v>
      </c>
      <c r="D30" s="93"/>
      <c r="E30" s="93"/>
      <c r="F30" s="93"/>
      <c r="G30" s="93"/>
      <c r="H30" s="93"/>
      <c r="I30" s="93"/>
      <c r="J30" s="93"/>
      <c r="K30" s="93"/>
      <c r="L30" s="93"/>
      <c r="M30" s="93">
        <v>4</v>
      </c>
      <c r="N30" s="93"/>
      <c r="O30" s="112">
        <v>69</v>
      </c>
      <c r="P30" s="93" t="s">
        <v>11</v>
      </c>
      <c r="Q30" s="93">
        <v>5</v>
      </c>
    </row>
    <row r="31" spans="1:17" ht="12.75" customHeight="1">
      <c r="A31" s="46">
        <v>16</v>
      </c>
      <c r="B31" s="71" t="s">
        <v>53</v>
      </c>
      <c r="C31" s="101" t="s">
        <v>171</v>
      </c>
      <c r="D31" s="101"/>
      <c r="E31" s="101"/>
      <c r="F31" s="101"/>
      <c r="G31" s="101"/>
      <c r="H31" s="101"/>
      <c r="I31" s="101"/>
      <c r="J31" s="101"/>
      <c r="K31" s="94"/>
      <c r="L31" s="107">
        <v>1</v>
      </c>
      <c r="M31" s="94"/>
      <c r="N31" s="94"/>
      <c r="O31" s="112">
        <v>11</v>
      </c>
      <c r="P31" s="94" t="s">
        <v>23</v>
      </c>
      <c r="Q31" s="94" t="s">
        <v>54</v>
      </c>
    </row>
    <row r="32" spans="1:17" ht="12.75" customHeight="1">
      <c r="A32" s="235" t="s">
        <v>31</v>
      </c>
      <c r="B32" s="235"/>
      <c r="C32" s="235"/>
      <c r="D32" s="93">
        <f>SUM(D16:D30)</f>
        <v>10</v>
      </c>
      <c r="E32" s="93">
        <v>6</v>
      </c>
      <c r="F32" s="93">
        <f>SUM(F16:F31)</f>
        <v>8</v>
      </c>
      <c r="G32" s="93"/>
      <c r="H32" s="245">
        <v>439</v>
      </c>
      <c r="I32" s="236" t="s">
        <v>201</v>
      </c>
      <c r="J32" s="239">
        <f>SUM(J16:J31)</f>
        <v>30</v>
      </c>
      <c r="K32" s="93">
        <f>SUM(K16:K31)</f>
        <v>10</v>
      </c>
      <c r="L32" s="93">
        <v>6</v>
      </c>
      <c r="M32" s="93">
        <f>SUM(M16:M31)</f>
        <v>8</v>
      </c>
      <c r="N32" s="93"/>
      <c r="O32" s="245">
        <v>439</v>
      </c>
      <c r="P32" s="236" t="s">
        <v>201</v>
      </c>
      <c r="Q32" s="239">
        <f>SUM(Q16:Q31)</f>
        <v>30</v>
      </c>
    </row>
    <row r="33" spans="1:17" ht="12.75" customHeight="1">
      <c r="A33" s="235" t="s">
        <v>172</v>
      </c>
      <c r="B33" s="235"/>
      <c r="C33" s="235"/>
      <c r="D33" s="235">
        <f>SUM(D32:G32)</f>
        <v>24</v>
      </c>
      <c r="E33" s="235"/>
      <c r="F33" s="235"/>
      <c r="G33" s="235"/>
      <c r="H33" s="245"/>
      <c r="I33" s="236"/>
      <c r="J33" s="239"/>
      <c r="K33" s="235">
        <f>SUM(K32:N32)</f>
        <v>24</v>
      </c>
      <c r="L33" s="235"/>
      <c r="M33" s="235"/>
      <c r="N33" s="235"/>
      <c r="O33" s="245"/>
      <c r="P33" s="236"/>
      <c r="Q33" s="239"/>
    </row>
    <row r="34" spans="1:17" ht="10.5" customHeight="1">
      <c r="A34" s="15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2.75" customHeight="1">
      <c r="A35" s="14"/>
      <c r="B35" s="18" t="s">
        <v>32</v>
      </c>
      <c r="C35" s="19"/>
      <c r="D35" s="97">
        <f>D32</f>
        <v>10</v>
      </c>
      <c r="E35" s="97">
        <f>E32</f>
        <v>6</v>
      </c>
      <c r="F35" s="97">
        <f>F32</f>
        <v>8</v>
      </c>
      <c r="G35" s="97"/>
      <c r="H35" s="242">
        <v>439</v>
      </c>
      <c r="I35" s="242" t="s">
        <v>202</v>
      </c>
      <c r="J35" s="244">
        <f>J32</f>
        <v>30</v>
      </c>
      <c r="K35" s="97">
        <f>K32</f>
        <v>10</v>
      </c>
      <c r="L35" s="97">
        <f>L32</f>
        <v>6</v>
      </c>
      <c r="M35" s="97">
        <f>M32</f>
        <v>8</v>
      </c>
      <c r="N35" s="97"/>
      <c r="O35" s="242">
        <v>439</v>
      </c>
      <c r="P35" s="242" t="s">
        <v>202</v>
      </c>
      <c r="Q35" s="244">
        <f>Q32</f>
        <v>30</v>
      </c>
    </row>
    <row r="36" spans="1:17" ht="12.75" customHeight="1">
      <c r="A36" s="14"/>
      <c r="B36" s="20"/>
      <c r="C36" s="19"/>
      <c r="D36" s="241">
        <f>D33</f>
        <v>24</v>
      </c>
      <c r="E36" s="241"/>
      <c r="F36" s="241"/>
      <c r="G36" s="241"/>
      <c r="H36" s="242"/>
      <c r="I36" s="242"/>
      <c r="J36" s="244"/>
      <c r="K36" s="241">
        <f>K33</f>
        <v>24</v>
      </c>
      <c r="L36" s="241"/>
      <c r="M36" s="241"/>
      <c r="N36" s="241"/>
      <c r="O36" s="242"/>
      <c r="P36" s="242"/>
      <c r="Q36" s="244"/>
    </row>
    <row r="37" spans="1:17" ht="9.75" customHeight="1">
      <c r="A37" s="14"/>
      <c r="B37" s="14"/>
      <c r="C37" s="14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12.75" customHeight="1">
      <c r="A38" s="236" t="s">
        <v>7</v>
      </c>
      <c r="B38" s="243" t="s">
        <v>33</v>
      </c>
      <c r="C38" s="236" t="s">
        <v>278</v>
      </c>
      <c r="D38" s="240" t="s">
        <v>9</v>
      </c>
      <c r="E38" s="240"/>
      <c r="F38" s="240"/>
      <c r="G38" s="240"/>
      <c r="H38" s="240"/>
      <c r="I38" s="240"/>
      <c r="J38" s="240"/>
      <c r="K38" s="240" t="s">
        <v>10</v>
      </c>
      <c r="L38" s="240"/>
      <c r="M38" s="240"/>
      <c r="N38" s="240"/>
      <c r="O38" s="240"/>
      <c r="P38" s="240"/>
      <c r="Q38" s="240"/>
    </row>
    <row r="39" spans="1:17" ht="12.75" customHeight="1">
      <c r="A39" s="236"/>
      <c r="B39" s="243"/>
      <c r="C39" s="236"/>
      <c r="D39" s="236" t="s">
        <v>11</v>
      </c>
      <c r="E39" s="236" t="s">
        <v>12</v>
      </c>
      <c r="F39" s="236" t="s">
        <v>13</v>
      </c>
      <c r="G39" s="236" t="s">
        <v>14</v>
      </c>
      <c r="H39" s="236" t="s">
        <v>15</v>
      </c>
      <c r="I39" s="237" t="s">
        <v>16</v>
      </c>
      <c r="J39" s="237" t="s">
        <v>17</v>
      </c>
      <c r="K39" s="236" t="s">
        <v>11</v>
      </c>
      <c r="L39" s="236" t="s">
        <v>12</v>
      </c>
      <c r="M39" s="236" t="s">
        <v>13</v>
      </c>
      <c r="N39" s="236" t="s">
        <v>14</v>
      </c>
      <c r="O39" s="236" t="s">
        <v>15</v>
      </c>
      <c r="P39" s="237" t="s">
        <v>16</v>
      </c>
      <c r="Q39" s="237" t="s">
        <v>17</v>
      </c>
    </row>
    <row r="40" spans="1:17" ht="12.75" customHeight="1">
      <c r="A40" s="236"/>
      <c r="B40" s="243"/>
      <c r="C40" s="236"/>
      <c r="D40" s="236"/>
      <c r="E40" s="236"/>
      <c r="F40" s="236"/>
      <c r="G40" s="236"/>
      <c r="H40" s="236"/>
      <c r="I40" s="237"/>
      <c r="J40" s="237"/>
      <c r="K40" s="236"/>
      <c r="L40" s="236"/>
      <c r="M40" s="236"/>
      <c r="N40" s="236"/>
      <c r="O40" s="236"/>
      <c r="P40" s="237"/>
      <c r="Q40" s="237"/>
    </row>
    <row r="41" spans="1:17" ht="12.75" customHeight="1">
      <c r="A41" s="94">
        <v>17</v>
      </c>
      <c r="B41" s="49" t="s">
        <v>34</v>
      </c>
      <c r="C41" s="47" t="s">
        <v>35</v>
      </c>
      <c r="D41" s="47"/>
      <c r="E41" s="47"/>
      <c r="F41" s="47">
        <v>2</v>
      </c>
      <c r="G41" s="47"/>
      <c r="H41" s="47">
        <v>22</v>
      </c>
      <c r="I41" s="47" t="s">
        <v>23</v>
      </c>
      <c r="J41" s="47">
        <v>2</v>
      </c>
      <c r="K41" s="94"/>
      <c r="L41" s="94"/>
      <c r="M41" s="94"/>
      <c r="N41" s="94"/>
      <c r="O41" s="94"/>
      <c r="P41" s="94"/>
      <c r="Q41" s="94"/>
    </row>
    <row r="42" spans="1:17" s="15" customFormat="1" ht="12.75" customHeight="1">
      <c r="A42" s="47">
        <v>18</v>
      </c>
      <c r="B42" s="50" t="s">
        <v>36</v>
      </c>
      <c r="C42" s="51" t="s">
        <v>173</v>
      </c>
      <c r="D42" s="93"/>
      <c r="E42" s="93"/>
      <c r="F42" s="93">
        <v>2</v>
      </c>
      <c r="G42" s="93"/>
      <c r="H42" s="93">
        <v>22</v>
      </c>
      <c r="I42" s="47" t="s">
        <v>23</v>
      </c>
      <c r="J42" s="47">
        <v>2</v>
      </c>
      <c r="K42" s="93"/>
      <c r="L42" s="93"/>
      <c r="M42" s="93"/>
      <c r="N42" s="93"/>
      <c r="O42" s="93"/>
      <c r="P42" s="47"/>
      <c r="Q42" s="47"/>
    </row>
    <row r="43" spans="1:17" s="15" customFormat="1" ht="12.75" customHeight="1">
      <c r="A43" s="47">
        <v>19</v>
      </c>
      <c r="B43" s="49" t="s">
        <v>34</v>
      </c>
      <c r="C43" s="47" t="s">
        <v>37</v>
      </c>
      <c r="D43" s="47"/>
      <c r="E43" s="47"/>
      <c r="F43" s="47"/>
      <c r="G43" s="47"/>
      <c r="H43" s="47"/>
      <c r="I43" s="47"/>
      <c r="J43" s="47"/>
      <c r="K43" s="94"/>
      <c r="L43" s="94"/>
      <c r="M43" s="94">
        <v>2</v>
      </c>
      <c r="N43" s="94"/>
      <c r="O43" s="94">
        <v>22</v>
      </c>
      <c r="P43" s="94" t="s">
        <v>23</v>
      </c>
      <c r="Q43" s="94">
        <v>2</v>
      </c>
    </row>
    <row r="44" spans="1:17" s="15" customFormat="1" ht="12.75" customHeight="1">
      <c r="A44" s="47">
        <v>20</v>
      </c>
      <c r="B44" s="50" t="s">
        <v>36</v>
      </c>
      <c r="C44" s="51" t="s">
        <v>174</v>
      </c>
      <c r="D44" s="93"/>
      <c r="E44" s="93"/>
      <c r="F44" s="93"/>
      <c r="G44" s="93"/>
      <c r="H44" s="93"/>
      <c r="I44" s="47"/>
      <c r="J44" s="47"/>
      <c r="K44" s="93"/>
      <c r="L44" s="93"/>
      <c r="M44" s="93">
        <v>2</v>
      </c>
      <c r="N44" s="93"/>
      <c r="O44" s="93">
        <v>22</v>
      </c>
      <c r="P44" s="47" t="s">
        <v>11</v>
      </c>
      <c r="Q44" s="47">
        <v>2</v>
      </c>
    </row>
    <row r="45" spans="1:17" ht="12.75" customHeight="1">
      <c r="A45" s="94">
        <v>21</v>
      </c>
      <c r="B45" s="52" t="s">
        <v>38</v>
      </c>
      <c r="C45" s="53" t="s">
        <v>39</v>
      </c>
      <c r="D45" s="54">
        <v>2</v>
      </c>
      <c r="E45" s="54">
        <v>2</v>
      </c>
      <c r="F45" s="54"/>
      <c r="G45" s="54"/>
      <c r="H45" s="54">
        <v>69</v>
      </c>
      <c r="I45" s="54" t="s">
        <v>21</v>
      </c>
      <c r="J45" s="54">
        <v>5</v>
      </c>
      <c r="K45" s="54"/>
      <c r="L45" s="54"/>
      <c r="M45" s="54"/>
      <c r="N45" s="54"/>
      <c r="O45" s="54"/>
      <c r="P45" s="54"/>
      <c r="Q45" s="54"/>
    </row>
    <row r="46" spans="1:17" s="15" customFormat="1" ht="12.75" customHeight="1">
      <c r="A46" s="47">
        <v>22</v>
      </c>
      <c r="B46" s="52" t="s">
        <v>40</v>
      </c>
      <c r="C46" s="53" t="s">
        <v>41</v>
      </c>
      <c r="D46" s="54"/>
      <c r="E46" s="54"/>
      <c r="F46" s="54"/>
      <c r="G46" s="54"/>
      <c r="H46" s="54"/>
      <c r="I46" s="54"/>
      <c r="J46" s="54"/>
      <c r="K46" s="54">
        <v>2</v>
      </c>
      <c r="L46" s="54">
        <v>2</v>
      </c>
      <c r="M46" s="54"/>
      <c r="N46" s="54"/>
      <c r="O46" s="54">
        <v>69</v>
      </c>
      <c r="P46" s="54" t="s">
        <v>21</v>
      </c>
      <c r="Q46" s="54">
        <v>5</v>
      </c>
    </row>
    <row r="47" spans="1:17" ht="12.75" customHeight="1">
      <c r="A47" s="235" t="s">
        <v>42</v>
      </c>
      <c r="B47" s="235"/>
      <c r="C47" s="235"/>
      <c r="D47" s="93">
        <v>2</v>
      </c>
      <c r="E47" s="93">
        <v>2</v>
      </c>
      <c r="F47" s="93">
        <v>4</v>
      </c>
      <c r="G47" s="93"/>
      <c r="H47" s="235">
        <v>113</v>
      </c>
      <c r="I47" s="235" t="s">
        <v>43</v>
      </c>
      <c r="J47" s="239">
        <v>9</v>
      </c>
      <c r="K47" s="93">
        <v>2</v>
      </c>
      <c r="L47" s="93">
        <v>2</v>
      </c>
      <c r="M47" s="93">
        <v>4</v>
      </c>
      <c r="N47" s="93"/>
      <c r="O47" s="235">
        <v>113</v>
      </c>
      <c r="P47" s="235" t="s">
        <v>43</v>
      </c>
      <c r="Q47" s="239">
        <v>9</v>
      </c>
    </row>
    <row r="48" spans="1:17" ht="12.75" customHeight="1">
      <c r="A48" s="235" t="s">
        <v>44</v>
      </c>
      <c r="B48" s="235"/>
      <c r="C48" s="235"/>
      <c r="D48" s="235">
        <v>8</v>
      </c>
      <c r="E48" s="235"/>
      <c r="F48" s="235"/>
      <c r="G48" s="235"/>
      <c r="H48" s="235"/>
      <c r="I48" s="235"/>
      <c r="J48" s="239"/>
      <c r="K48" s="235">
        <v>8</v>
      </c>
      <c r="L48" s="235"/>
      <c r="M48" s="235"/>
      <c r="N48" s="235"/>
      <c r="O48" s="235"/>
      <c r="P48" s="235"/>
      <c r="Q48" s="239"/>
    </row>
    <row r="49" spans="1:31" ht="12.75" customHeight="1">
      <c r="B49" s="21" t="s">
        <v>210</v>
      </c>
    </row>
    <row r="50" spans="1:31" ht="12.75" customHeight="1">
      <c r="B50" s="21" t="s">
        <v>175</v>
      </c>
      <c r="C50" s="111"/>
      <c r="D50" s="99"/>
      <c r="E50" s="99"/>
      <c r="F50" s="99"/>
      <c r="G50" s="99"/>
      <c r="H50" s="99"/>
      <c r="I50" s="99"/>
      <c r="J50" s="99"/>
      <c r="K50" s="99"/>
    </row>
    <row r="51" spans="1:31" ht="12.75" customHeight="1">
      <c r="B51" s="21" t="s">
        <v>176</v>
      </c>
      <c r="C51" s="15"/>
      <c r="D51" s="11"/>
      <c r="E51" s="11"/>
      <c r="F51" s="11"/>
      <c r="G51" s="11"/>
      <c r="H51" s="11"/>
      <c r="I51" s="11"/>
      <c r="J51" s="15"/>
      <c r="K51" s="11"/>
      <c r="L51" s="11"/>
      <c r="M51" s="11"/>
      <c r="N51" s="11"/>
      <c r="O51" s="11"/>
      <c r="P51" s="11"/>
    </row>
    <row r="52" spans="1:31" ht="9" customHeight="1">
      <c r="B52" s="21"/>
      <c r="C52" s="15"/>
      <c r="D52" s="11"/>
      <c r="E52" s="11"/>
      <c r="F52" s="11"/>
      <c r="G52" s="11"/>
      <c r="H52" s="11"/>
      <c r="I52" s="11"/>
      <c r="J52" s="15"/>
      <c r="K52" s="11"/>
      <c r="L52" s="11"/>
      <c r="M52" s="11"/>
      <c r="N52" s="11"/>
      <c r="O52" s="11"/>
      <c r="P52" s="11"/>
    </row>
    <row r="53" spans="1:31" s="23" customFormat="1" ht="12.75" customHeight="1">
      <c r="A53" s="200" t="s">
        <v>300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2"/>
      <c r="S53" s="22"/>
      <c r="V53" s="24"/>
      <c r="W53" s="24"/>
      <c r="X53" s="24"/>
      <c r="Y53" s="25"/>
      <c r="Z53" s="234"/>
      <c r="AA53" s="234"/>
      <c r="AE53" s="26"/>
    </row>
    <row r="54" spans="1:31" s="23" customFormat="1" ht="12.75" customHeight="1">
      <c r="A54" s="11" t="s">
        <v>316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31" s="23" customFormat="1" ht="9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V55" s="24"/>
      <c r="W55" s="24"/>
      <c r="X55" s="24"/>
      <c r="Y55" s="25"/>
      <c r="Z55" s="234"/>
      <c r="AA55" s="234"/>
      <c r="AE55" s="26"/>
    </row>
    <row r="56" spans="1:31" s="23" customFormat="1" ht="11.25" customHeight="1">
      <c r="A56" s="27"/>
    </row>
    <row r="57" spans="1:31" s="16" customFormat="1" ht="11.25" customHeight="1">
      <c r="C57" s="238"/>
      <c r="D57" s="238"/>
      <c r="E57" s="238"/>
      <c r="F57" s="238"/>
      <c r="G57" s="238"/>
      <c r="H57" s="238"/>
      <c r="I57" s="238"/>
      <c r="J57" s="96"/>
      <c r="K57" s="96"/>
      <c r="L57" s="96"/>
      <c r="M57" s="96"/>
      <c r="N57" s="96"/>
      <c r="O57" s="96"/>
      <c r="P57" s="96"/>
      <c r="Q57" s="96"/>
    </row>
    <row r="67" spans="3:3" ht="12.75" customHeight="1">
      <c r="C67" s="28"/>
    </row>
  </sheetData>
  <sheetProtection selectLockedCells="1" selectUnlockedCells="1"/>
  <mergeCells count="73">
    <mergeCell ref="A4:Q4"/>
    <mergeCell ref="A7:Q7"/>
    <mergeCell ref="A8:Q8"/>
    <mergeCell ref="A12:Q12"/>
    <mergeCell ref="F14:F15"/>
    <mergeCell ref="G14:G15"/>
    <mergeCell ref="H14:H15"/>
    <mergeCell ref="Q14:Q15"/>
    <mergeCell ref="M14:M15"/>
    <mergeCell ref="N14:N15"/>
    <mergeCell ref="K13:Q13"/>
    <mergeCell ref="D14:D15"/>
    <mergeCell ref="E14:E15"/>
    <mergeCell ref="A13:A15"/>
    <mergeCell ref="B13:B15"/>
    <mergeCell ref="C13:C15"/>
    <mergeCell ref="P14:P15"/>
    <mergeCell ref="K14:K15"/>
    <mergeCell ref="L14:L15"/>
    <mergeCell ref="D13:J13"/>
    <mergeCell ref="I14:I15"/>
    <mergeCell ref="J14:J15"/>
    <mergeCell ref="O14:O15"/>
    <mergeCell ref="P35:P36"/>
    <mergeCell ref="K36:N36"/>
    <mergeCell ref="P32:P33"/>
    <mergeCell ref="Q32:Q33"/>
    <mergeCell ref="O32:O33"/>
    <mergeCell ref="Q35:Q36"/>
    <mergeCell ref="O35:O36"/>
    <mergeCell ref="A33:C33"/>
    <mergeCell ref="D33:G33"/>
    <mergeCell ref="K33:N33"/>
    <mergeCell ref="A32:C32"/>
    <mergeCell ref="H32:H33"/>
    <mergeCell ref="I32:I33"/>
    <mergeCell ref="J32:J33"/>
    <mergeCell ref="D36:G36"/>
    <mergeCell ref="H35:H36"/>
    <mergeCell ref="I35:I36"/>
    <mergeCell ref="A38:A40"/>
    <mergeCell ref="B38:B40"/>
    <mergeCell ref="H39:H40"/>
    <mergeCell ref="I39:I40"/>
    <mergeCell ref="D38:J38"/>
    <mergeCell ref="J35:J36"/>
    <mergeCell ref="C57:I57"/>
    <mergeCell ref="Q39:Q40"/>
    <mergeCell ref="A47:C47"/>
    <mergeCell ref="H47:H48"/>
    <mergeCell ref="I47:I48"/>
    <mergeCell ref="J47:J48"/>
    <mergeCell ref="O47:O48"/>
    <mergeCell ref="L39:L40"/>
    <mergeCell ref="Q47:Q48"/>
    <mergeCell ref="A48:C48"/>
    <mergeCell ref="G39:G40"/>
    <mergeCell ref="E39:E40"/>
    <mergeCell ref="P47:P48"/>
    <mergeCell ref="C38:C40"/>
    <mergeCell ref="K48:N48"/>
    <mergeCell ref="K38:Q38"/>
    <mergeCell ref="Z53:AA53"/>
    <mergeCell ref="Z55:AA55"/>
    <mergeCell ref="D48:G48"/>
    <mergeCell ref="M39:M40"/>
    <mergeCell ref="N39:N40"/>
    <mergeCell ref="O39:O40"/>
    <mergeCell ref="P39:P40"/>
    <mergeCell ref="J39:J40"/>
    <mergeCell ref="K39:K40"/>
    <mergeCell ref="D39:D40"/>
    <mergeCell ref="F39:F40"/>
  </mergeCells>
  <phoneticPr fontId="26" type="noConversion"/>
  <printOptions horizontalCentered="1"/>
  <pageMargins left="0.74791666666666701" right="0" top="0.75" bottom="0" header="0.51180555555555596" footer="0.51180555555555596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8"/>
  <sheetViews>
    <sheetView topLeftCell="A15" zoomScaleSheetLayoutView="150" workbookViewId="0">
      <selection activeCell="B30" sqref="B30:B32"/>
    </sheetView>
  </sheetViews>
  <sheetFormatPr defaultRowHeight="12.75" customHeight="1"/>
  <cols>
    <col min="1" max="1" width="3.28515625" style="15" customWidth="1"/>
    <col min="2" max="2" width="36.42578125" style="15" customWidth="1"/>
    <col min="3" max="3" width="10.5703125" style="16" customWidth="1"/>
    <col min="4" max="4" width="3.85546875" style="15" customWidth="1"/>
    <col min="5" max="7" width="2.42578125" style="15" customWidth="1"/>
    <col min="8" max="8" width="3.85546875" style="15" customWidth="1"/>
    <col min="9" max="9" width="6.5703125" style="15" customWidth="1"/>
    <col min="10" max="10" width="5" style="15" customWidth="1"/>
    <col min="11" max="11" width="3.85546875" style="15" customWidth="1"/>
    <col min="12" max="14" width="2.42578125" style="15" customWidth="1"/>
    <col min="15" max="15" width="3.85546875" style="15" customWidth="1"/>
    <col min="16" max="16" width="6.42578125" style="15" customWidth="1"/>
    <col min="17" max="17" width="5" style="15" customWidth="1"/>
    <col min="18" max="253" width="9.140625" style="7"/>
  </cols>
  <sheetData>
    <row r="1" spans="1:252" ht="12" customHeight="1">
      <c r="A1" t="s">
        <v>266</v>
      </c>
      <c r="B1"/>
      <c r="C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" customHeight="1">
      <c r="A2" t="s">
        <v>0</v>
      </c>
      <c r="B2"/>
      <c r="C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252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252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2" ht="12" customHeight="1">
      <c r="A7" s="247" t="s">
        <v>268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" customHeight="1">
      <c r="A8" s="247" t="s">
        <v>276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" customHeight="1">
      <c r="A9" t="s">
        <v>3</v>
      </c>
      <c r="B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252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52" ht="12" customHeight="1">
      <c r="A11" t="s">
        <v>221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2" ht="19.5" customHeight="1">
      <c r="A12" s="249" t="s">
        <v>45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252" s="23" customFormat="1" ht="11.1" customHeight="1">
      <c r="A13" s="236" t="s">
        <v>7</v>
      </c>
      <c r="B13" s="250" t="s">
        <v>8</v>
      </c>
      <c r="C13" s="236" t="s">
        <v>277</v>
      </c>
      <c r="D13" s="236" t="s">
        <v>46</v>
      </c>
      <c r="E13" s="236"/>
      <c r="F13" s="236"/>
      <c r="G13" s="236"/>
      <c r="H13" s="236"/>
      <c r="I13" s="236"/>
      <c r="J13" s="236"/>
      <c r="K13" s="236" t="s">
        <v>47</v>
      </c>
      <c r="L13" s="236"/>
      <c r="M13" s="236"/>
      <c r="N13" s="236"/>
      <c r="O13" s="236"/>
      <c r="P13" s="236"/>
      <c r="Q13" s="236"/>
    </row>
    <row r="14" spans="1:252" s="23" customFormat="1" ht="11.1" customHeight="1">
      <c r="A14" s="236"/>
      <c r="B14" s="250"/>
      <c r="C14" s="236"/>
      <c r="D14" s="236" t="s">
        <v>11</v>
      </c>
      <c r="E14" s="236" t="s">
        <v>12</v>
      </c>
      <c r="F14" s="236" t="s">
        <v>13</v>
      </c>
      <c r="G14" s="236" t="s">
        <v>14</v>
      </c>
      <c r="H14" s="236" t="s">
        <v>15</v>
      </c>
      <c r="I14" s="237" t="s">
        <v>16</v>
      </c>
      <c r="J14" s="237" t="s">
        <v>17</v>
      </c>
      <c r="K14" s="236" t="s">
        <v>11</v>
      </c>
      <c r="L14" s="236" t="s">
        <v>12</v>
      </c>
      <c r="M14" s="236" t="s">
        <v>13</v>
      </c>
      <c r="N14" s="236" t="s">
        <v>14</v>
      </c>
      <c r="O14" s="236" t="s">
        <v>15</v>
      </c>
      <c r="P14" s="237" t="s">
        <v>16</v>
      </c>
      <c r="Q14" s="237" t="s">
        <v>17</v>
      </c>
    </row>
    <row r="15" spans="1:252" s="23" customFormat="1" ht="11.1" customHeight="1">
      <c r="A15" s="236"/>
      <c r="B15" s="250"/>
      <c r="C15" s="236"/>
      <c r="D15" s="236"/>
      <c r="E15" s="236"/>
      <c r="F15" s="236"/>
      <c r="G15" s="236"/>
      <c r="H15" s="236"/>
      <c r="I15" s="237"/>
      <c r="J15" s="237"/>
      <c r="K15" s="236"/>
      <c r="L15" s="236"/>
      <c r="M15" s="236"/>
      <c r="N15" s="236"/>
      <c r="O15" s="236"/>
      <c r="P15" s="237"/>
      <c r="Q15" s="237"/>
    </row>
    <row r="16" spans="1:252" s="23" customFormat="1" ht="11.1" customHeight="1">
      <c r="A16" s="46">
        <v>1</v>
      </c>
      <c r="B16" s="139" t="s">
        <v>48</v>
      </c>
      <c r="C16" s="55" t="s">
        <v>49</v>
      </c>
      <c r="D16" s="46">
        <v>1</v>
      </c>
      <c r="E16" s="46">
        <v>2</v>
      </c>
      <c r="F16" s="46"/>
      <c r="G16" s="46"/>
      <c r="H16" s="114">
        <v>58</v>
      </c>
      <c r="I16" s="46" t="s">
        <v>21</v>
      </c>
      <c r="J16" s="46">
        <v>4</v>
      </c>
      <c r="K16" s="46"/>
      <c r="L16" s="46"/>
      <c r="M16" s="46"/>
      <c r="N16" s="46"/>
      <c r="O16" s="46"/>
      <c r="P16" s="46"/>
      <c r="Q16" s="46"/>
    </row>
    <row r="17" spans="1:18" s="23" customFormat="1" ht="22.5" customHeight="1">
      <c r="A17" s="101">
        <v>2</v>
      </c>
      <c r="B17" s="139" t="s">
        <v>247</v>
      </c>
      <c r="C17" s="55" t="s">
        <v>214</v>
      </c>
      <c r="D17" s="143">
        <v>2</v>
      </c>
      <c r="E17" s="144">
        <v>1</v>
      </c>
      <c r="F17" s="145"/>
      <c r="G17" s="146"/>
      <c r="H17" s="112">
        <v>58</v>
      </c>
      <c r="I17" s="147" t="s">
        <v>21</v>
      </c>
      <c r="J17" s="147">
        <v>4</v>
      </c>
      <c r="K17" s="46"/>
      <c r="L17" s="164"/>
      <c r="M17" s="165"/>
      <c r="N17" s="166"/>
      <c r="O17" s="46"/>
      <c r="P17" s="153"/>
      <c r="Q17" s="46"/>
    </row>
    <row r="18" spans="1:18" s="23" customFormat="1" ht="11.1" customHeight="1">
      <c r="A18" s="46">
        <v>3</v>
      </c>
      <c r="B18" s="139" t="s">
        <v>324</v>
      </c>
      <c r="C18" s="148" t="s">
        <v>50</v>
      </c>
      <c r="D18" s="149">
        <v>2</v>
      </c>
      <c r="E18" s="150">
        <v>1</v>
      </c>
      <c r="F18" s="12"/>
      <c r="G18" s="151"/>
      <c r="H18" s="114">
        <v>58</v>
      </c>
      <c r="I18" s="152" t="s">
        <v>21</v>
      </c>
      <c r="J18" s="12">
        <v>4</v>
      </c>
      <c r="K18" s="153"/>
      <c r="L18" s="149"/>
      <c r="M18" s="167"/>
      <c r="N18" s="168"/>
      <c r="O18" s="46"/>
      <c r="P18" s="46"/>
      <c r="Q18" s="153"/>
    </row>
    <row r="19" spans="1:18" s="23" customFormat="1" ht="11.1" customHeight="1">
      <c r="A19" s="46">
        <v>4</v>
      </c>
      <c r="B19" s="122" t="s">
        <v>281</v>
      </c>
      <c r="C19" s="55" t="s">
        <v>51</v>
      </c>
      <c r="D19" s="46">
        <v>2</v>
      </c>
      <c r="E19" s="46">
        <v>1</v>
      </c>
      <c r="F19" s="46"/>
      <c r="G19" s="46"/>
      <c r="H19" s="114">
        <v>58</v>
      </c>
      <c r="I19" s="46" t="s">
        <v>21</v>
      </c>
      <c r="J19" s="46">
        <v>4</v>
      </c>
      <c r="K19" s="46"/>
      <c r="L19" s="46"/>
      <c r="M19" s="46"/>
      <c r="N19" s="46"/>
      <c r="O19" s="46"/>
      <c r="P19" s="46"/>
      <c r="Q19" s="46"/>
    </row>
    <row r="20" spans="1:18" s="23" customFormat="1" ht="11.1" customHeight="1">
      <c r="A20" s="46">
        <v>5</v>
      </c>
      <c r="B20" s="122" t="s">
        <v>325</v>
      </c>
      <c r="C20" s="55" t="s">
        <v>52</v>
      </c>
      <c r="D20" s="46">
        <v>2</v>
      </c>
      <c r="E20" s="46">
        <v>1</v>
      </c>
      <c r="F20" s="46"/>
      <c r="G20" s="46"/>
      <c r="H20" s="114">
        <v>58</v>
      </c>
      <c r="I20" s="46" t="s">
        <v>21</v>
      </c>
      <c r="J20" s="46">
        <v>4</v>
      </c>
      <c r="K20" s="46"/>
      <c r="L20" s="46"/>
      <c r="M20" s="46"/>
      <c r="N20" s="46"/>
      <c r="O20" s="46"/>
      <c r="P20" s="46"/>
      <c r="Q20" s="46"/>
    </row>
    <row r="21" spans="1:18" s="23" customFormat="1" ht="11.1" customHeight="1">
      <c r="A21" s="46">
        <v>6</v>
      </c>
      <c r="B21" s="71" t="s">
        <v>53</v>
      </c>
      <c r="C21" s="55" t="s">
        <v>215</v>
      </c>
      <c r="D21" s="46"/>
      <c r="E21" s="115">
        <v>1</v>
      </c>
      <c r="F21" s="46"/>
      <c r="G21" s="46"/>
      <c r="H21" s="114">
        <v>11</v>
      </c>
      <c r="I21" s="46" t="s">
        <v>11</v>
      </c>
      <c r="J21" s="46" t="s">
        <v>54</v>
      </c>
      <c r="K21" s="94"/>
      <c r="L21" s="94"/>
      <c r="M21" s="94"/>
      <c r="N21" s="94"/>
      <c r="O21" s="94"/>
      <c r="P21" s="94"/>
      <c r="Q21" s="94"/>
    </row>
    <row r="22" spans="1:18" s="23" customFormat="1" ht="11.1" customHeight="1">
      <c r="A22" s="46">
        <v>7</v>
      </c>
      <c r="B22" s="136" t="s">
        <v>248</v>
      </c>
      <c r="C22" s="148" t="s">
        <v>216</v>
      </c>
      <c r="D22" s="153"/>
      <c r="E22" s="153"/>
      <c r="F22" s="153"/>
      <c r="G22" s="154"/>
      <c r="H22" s="46"/>
      <c r="I22" s="155"/>
      <c r="J22" s="156"/>
      <c r="K22" s="153">
        <v>2</v>
      </c>
      <c r="L22" s="153">
        <v>1</v>
      </c>
      <c r="M22" s="157"/>
      <c r="N22" s="158"/>
      <c r="O22" s="114">
        <v>58</v>
      </c>
      <c r="P22" s="159" t="s">
        <v>21</v>
      </c>
      <c r="Q22" s="141">
        <v>4</v>
      </c>
    </row>
    <row r="23" spans="1:18" s="23" customFormat="1" ht="11.1" customHeight="1">
      <c r="A23" s="46">
        <v>8</v>
      </c>
      <c r="B23" s="160" t="s">
        <v>327</v>
      </c>
      <c r="C23" s="148" t="s">
        <v>55</v>
      </c>
      <c r="D23" s="46"/>
      <c r="E23" s="46"/>
      <c r="F23" s="46"/>
      <c r="G23" s="161"/>
      <c r="H23" s="46"/>
      <c r="I23" s="157"/>
      <c r="J23" s="158"/>
      <c r="K23" s="46">
        <v>2</v>
      </c>
      <c r="L23" s="159">
        <v>1</v>
      </c>
      <c r="M23" s="162"/>
      <c r="N23" s="163"/>
      <c r="O23" s="114">
        <v>58</v>
      </c>
      <c r="P23" s="152" t="s">
        <v>21</v>
      </c>
      <c r="Q23" s="141">
        <v>4</v>
      </c>
    </row>
    <row r="24" spans="1:18" s="23" customFormat="1" ht="11.1" customHeight="1">
      <c r="A24" s="46">
        <v>9</v>
      </c>
      <c r="B24" s="122" t="s">
        <v>299</v>
      </c>
      <c r="C24" s="55" t="s">
        <v>56</v>
      </c>
      <c r="D24" s="46"/>
      <c r="E24" s="46"/>
      <c r="F24" s="46"/>
      <c r="G24" s="46"/>
      <c r="H24" s="114"/>
      <c r="I24" s="46"/>
      <c r="J24" s="46"/>
      <c r="K24" s="46">
        <v>2</v>
      </c>
      <c r="L24" s="46">
        <v>1</v>
      </c>
      <c r="M24" s="46"/>
      <c r="N24" s="46"/>
      <c r="O24" s="114">
        <v>33</v>
      </c>
      <c r="P24" s="46" t="s">
        <v>21</v>
      </c>
      <c r="Q24" s="46">
        <v>3</v>
      </c>
    </row>
    <row r="25" spans="1:18" s="23" customFormat="1" ht="21" customHeight="1">
      <c r="A25" s="120">
        <v>10</v>
      </c>
      <c r="B25" s="142" t="s">
        <v>326</v>
      </c>
      <c r="C25" s="55" t="s">
        <v>57</v>
      </c>
      <c r="D25" s="46"/>
      <c r="E25" s="46"/>
      <c r="F25" s="46"/>
      <c r="G25" s="46"/>
      <c r="H25" s="114"/>
      <c r="I25" s="46"/>
      <c r="J25" s="46"/>
      <c r="K25" s="101">
        <v>2</v>
      </c>
      <c r="L25" s="101">
        <v>1</v>
      </c>
      <c r="M25" s="101"/>
      <c r="N25" s="101"/>
      <c r="O25" s="112">
        <v>58</v>
      </c>
      <c r="P25" s="101" t="s">
        <v>21</v>
      </c>
      <c r="Q25" s="101">
        <v>4</v>
      </c>
    </row>
    <row r="26" spans="1:18" s="23" customFormat="1" ht="11.1" customHeight="1">
      <c r="A26" s="46">
        <v>11</v>
      </c>
      <c r="B26" s="178" t="s">
        <v>177</v>
      </c>
      <c r="C26" s="55" t="s">
        <v>58</v>
      </c>
      <c r="D26" s="179"/>
      <c r="E26" s="180"/>
      <c r="F26" s="161"/>
      <c r="G26" s="161"/>
      <c r="H26" s="181"/>
      <c r="I26" s="46"/>
      <c r="J26" s="182"/>
      <c r="K26" s="46"/>
      <c r="L26" s="182"/>
      <c r="M26" s="161"/>
      <c r="N26" s="161">
        <v>4</v>
      </c>
      <c r="O26" s="181">
        <v>19</v>
      </c>
      <c r="P26" s="146" t="s">
        <v>11</v>
      </c>
      <c r="Q26" s="146">
        <v>3</v>
      </c>
      <c r="R26" s="123"/>
    </row>
    <row r="27" spans="1:18" s="23" customFormat="1" ht="11.1" customHeight="1">
      <c r="A27" s="271" t="s">
        <v>31</v>
      </c>
      <c r="B27" s="271"/>
      <c r="C27" s="271"/>
      <c r="D27" s="101">
        <f>SUM(D16:D26)</f>
        <v>9</v>
      </c>
      <c r="E27" s="101">
        <v>7</v>
      </c>
      <c r="F27" s="101"/>
      <c r="G27" s="101"/>
      <c r="H27" s="270">
        <v>301</v>
      </c>
      <c r="I27" s="236" t="s">
        <v>217</v>
      </c>
      <c r="J27" s="272">
        <f>SUM(J16:J26)</f>
        <v>20</v>
      </c>
      <c r="K27" s="101">
        <f>SUM(K16:K26)</f>
        <v>8</v>
      </c>
      <c r="L27" s="101">
        <v>4</v>
      </c>
      <c r="M27" s="101"/>
      <c r="N27" s="101">
        <f>SUM(N16:N26)</f>
        <v>4</v>
      </c>
      <c r="O27" s="270">
        <v>226</v>
      </c>
      <c r="P27" s="236" t="s">
        <v>179</v>
      </c>
      <c r="Q27" s="272">
        <f>SUM(Q16:Q26)</f>
        <v>18</v>
      </c>
    </row>
    <row r="28" spans="1:18" s="23" customFormat="1" ht="11.1" customHeight="1">
      <c r="A28" s="271" t="s">
        <v>178</v>
      </c>
      <c r="B28" s="271"/>
      <c r="C28" s="271"/>
      <c r="D28" s="271">
        <f>SUM(D27:G27)</f>
        <v>16</v>
      </c>
      <c r="E28" s="271"/>
      <c r="F28" s="271"/>
      <c r="G28" s="271"/>
      <c r="H28" s="270"/>
      <c r="I28" s="236"/>
      <c r="J28" s="272"/>
      <c r="K28" s="271">
        <f>SUM(K27:N27)</f>
        <v>16</v>
      </c>
      <c r="L28" s="271"/>
      <c r="M28" s="271"/>
      <c r="N28" s="271"/>
      <c r="O28" s="270"/>
      <c r="P28" s="236"/>
      <c r="Q28" s="272"/>
    </row>
    <row r="29" spans="1:18" s="23" customFormat="1" ht="8.25" customHeight="1">
      <c r="A29" s="41"/>
      <c r="B29" s="4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s="23" customFormat="1" ht="11.1" customHeight="1">
      <c r="A30" s="236" t="s">
        <v>7</v>
      </c>
      <c r="B30" s="250" t="s">
        <v>331</v>
      </c>
      <c r="C30" s="236" t="s">
        <v>277</v>
      </c>
      <c r="D30" s="236" t="s">
        <v>46</v>
      </c>
      <c r="E30" s="236"/>
      <c r="F30" s="236"/>
      <c r="G30" s="236"/>
      <c r="H30" s="236"/>
      <c r="I30" s="236"/>
      <c r="J30" s="236"/>
      <c r="K30" s="236" t="s">
        <v>47</v>
      </c>
      <c r="L30" s="236"/>
      <c r="M30" s="236"/>
      <c r="N30" s="236"/>
      <c r="O30" s="236"/>
      <c r="P30" s="236"/>
      <c r="Q30" s="236"/>
    </row>
    <row r="31" spans="1:18" s="23" customFormat="1" ht="11.1" customHeight="1">
      <c r="A31" s="236"/>
      <c r="B31" s="250"/>
      <c r="C31" s="236"/>
      <c r="D31" s="236" t="s">
        <v>11</v>
      </c>
      <c r="E31" s="236" t="s">
        <v>12</v>
      </c>
      <c r="F31" s="236" t="s">
        <v>13</v>
      </c>
      <c r="G31" s="236" t="s">
        <v>14</v>
      </c>
      <c r="H31" s="236" t="s">
        <v>15</v>
      </c>
      <c r="I31" s="237" t="s">
        <v>16</v>
      </c>
      <c r="J31" s="237" t="s">
        <v>17</v>
      </c>
      <c r="K31" s="236" t="s">
        <v>11</v>
      </c>
      <c r="L31" s="236" t="s">
        <v>12</v>
      </c>
      <c r="M31" s="236" t="s">
        <v>13</v>
      </c>
      <c r="N31" s="236" t="s">
        <v>14</v>
      </c>
      <c r="O31" s="236" t="s">
        <v>15</v>
      </c>
      <c r="P31" s="237" t="s">
        <v>16</v>
      </c>
      <c r="Q31" s="237" t="s">
        <v>17</v>
      </c>
    </row>
    <row r="32" spans="1:18" s="23" customFormat="1" ht="11.1" customHeight="1">
      <c r="A32" s="236"/>
      <c r="B32" s="250"/>
      <c r="C32" s="236"/>
      <c r="D32" s="236"/>
      <c r="E32" s="236"/>
      <c r="F32" s="236"/>
      <c r="G32" s="236"/>
      <c r="H32" s="236"/>
      <c r="I32" s="237"/>
      <c r="J32" s="237"/>
      <c r="K32" s="236"/>
      <c r="L32" s="236"/>
      <c r="M32" s="236"/>
      <c r="N32" s="236"/>
      <c r="O32" s="236"/>
      <c r="P32" s="237"/>
      <c r="Q32" s="237"/>
    </row>
    <row r="33" spans="1:19" s="23" customFormat="1" ht="11.1" customHeight="1">
      <c r="A33" s="94">
        <v>12</v>
      </c>
      <c r="B33" s="169" t="s">
        <v>218</v>
      </c>
      <c r="C33" s="148" t="s">
        <v>219</v>
      </c>
      <c r="D33" s="286">
        <v>1</v>
      </c>
      <c r="E33" s="288">
        <v>2</v>
      </c>
      <c r="F33" s="288"/>
      <c r="G33" s="288"/>
      <c r="H33" s="290">
        <v>33</v>
      </c>
      <c r="I33" s="292" t="s">
        <v>23</v>
      </c>
      <c r="J33" s="292">
        <v>3</v>
      </c>
      <c r="K33" s="94"/>
      <c r="L33" s="94"/>
      <c r="M33" s="94"/>
      <c r="N33" s="94"/>
      <c r="O33" s="94"/>
      <c r="P33" s="95"/>
      <c r="Q33" s="95"/>
    </row>
    <row r="34" spans="1:19" s="23" customFormat="1" ht="11.1" customHeight="1">
      <c r="A34" s="94">
        <v>13</v>
      </c>
      <c r="B34" s="169" t="s">
        <v>274</v>
      </c>
      <c r="C34" s="148" t="s">
        <v>180</v>
      </c>
      <c r="D34" s="287"/>
      <c r="E34" s="289"/>
      <c r="F34" s="289"/>
      <c r="G34" s="289"/>
      <c r="H34" s="291"/>
      <c r="I34" s="293"/>
      <c r="J34" s="293"/>
      <c r="K34" s="94"/>
      <c r="L34" s="94"/>
      <c r="M34" s="94"/>
      <c r="N34" s="94"/>
      <c r="O34" s="94"/>
      <c r="P34" s="95"/>
      <c r="Q34" s="95"/>
    </row>
    <row r="35" spans="1:19" s="23" customFormat="1" ht="11.1" customHeight="1">
      <c r="A35" s="101">
        <v>14</v>
      </c>
      <c r="B35" s="169" t="s">
        <v>251</v>
      </c>
      <c r="C35" s="148" t="s">
        <v>263</v>
      </c>
      <c r="D35" s="280">
        <v>1</v>
      </c>
      <c r="E35" s="282"/>
      <c r="F35" s="282"/>
      <c r="G35" s="282"/>
      <c r="H35" s="273">
        <v>36</v>
      </c>
      <c r="I35" s="277" t="s">
        <v>23</v>
      </c>
      <c r="J35" s="277">
        <v>2</v>
      </c>
      <c r="K35" s="101"/>
      <c r="L35" s="101"/>
      <c r="M35" s="101"/>
      <c r="N35" s="101"/>
      <c r="O35" s="101"/>
      <c r="P35" s="101"/>
      <c r="Q35" s="101"/>
    </row>
    <row r="36" spans="1:19" s="23" customFormat="1" ht="11.1" customHeight="1">
      <c r="A36" s="101">
        <v>15</v>
      </c>
      <c r="B36" s="169" t="s">
        <v>253</v>
      </c>
      <c r="C36" s="148" t="s">
        <v>264</v>
      </c>
      <c r="D36" s="281"/>
      <c r="E36" s="283"/>
      <c r="F36" s="283"/>
      <c r="G36" s="283"/>
      <c r="H36" s="274"/>
      <c r="I36" s="259"/>
      <c r="J36" s="259"/>
      <c r="K36" s="101"/>
      <c r="L36" s="101"/>
      <c r="M36" s="101"/>
      <c r="N36" s="101"/>
      <c r="O36" s="101"/>
      <c r="P36" s="101"/>
      <c r="Q36" s="101"/>
      <c r="S36" s="29"/>
    </row>
    <row r="37" spans="1:19" s="23" customFormat="1" ht="11.1" customHeight="1">
      <c r="A37" s="101">
        <v>16</v>
      </c>
      <c r="B37" s="70" t="s">
        <v>284</v>
      </c>
      <c r="C37" s="55" t="s">
        <v>249</v>
      </c>
      <c r="D37" s="271">
        <v>1</v>
      </c>
      <c r="E37" s="271">
        <v>2</v>
      </c>
      <c r="F37" s="271"/>
      <c r="G37" s="271"/>
      <c r="H37" s="270">
        <v>33</v>
      </c>
      <c r="I37" s="271" t="s">
        <v>23</v>
      </c>
      <c r="J37" s="271">
        <v>3</v>
      </c>
      <c r="K37" s="101"/>
      <c r="L37" s="101"/>
      <c r="M37" s="101"/>
      <c r="N37" s="101"/>
      <c r="O37" s="101"/>
      <c r="P37" s="101"/>
      <c r="Q37" s="101"/>
    </row>
    <row r="38" spans="1:19" s="23" customFormat="1" ht="11.1" customHeight="1">
      <c r="A38" s="101">
        <v>17</v>
      </c>
      <c r="B38" s="70" t="s">
        <v>285</v>
      </c>
      <c r="C38" s="55" t="s">
        <v>250</v>
      </c>
      <c r="D38" s="271"/>
      <c r="E38" s="271"/>
      <c r="F38" s="271"/>
      <c r="G38" s="271"/>
      <c r="H38" s="270"/>
      <c r="I38" s="271"/>
      <c r="J38" s="271"/>
      <c r="K38" s="101"/>
      <c r="L38" s="101"/>
      <c r="M38" s="101"/>
      <c r="N38" s="101"/>
      <c r="O38" s="101"/>
      <c r="P38" s="101"/>
      <c r="Q38" s="101"/>
    </row>
    <row r="39" spans="1:19" s="23" customFormat="1" ht="11.1" customHeight="1">
      <c r="A39" s="101">
        <v>18</v>
      </c>
      <c r="B39" s="70" t="s">
        <v>286</v>
      </c>
      <c r="C39" s="55" t="s">
        <v>252</v>
      </c>
      <c r="D39" s="271">
        <v>1</v>
      </c>
      <c r="E39" s="271"/>
      <c r="F39" s="271"/>
      <c r="G39" s="271"/>
      <c r="H39" s="270">
        <v>36</v>
      </c>
      <c r="I39" s="271" t="s">
        <v>23</v>
      </c>
      <c r="J39" s="271">
        <v>2</v>
      </c>
      <c r="K39" s="101"/>
      <c r="L39" s="101"/>
      <c r="M39" s="101"/>
      <c r="N39" s="101"/>
      <c r="O39" s="101"/>
      <c r="P39" s="101"/>
      <c r="Q39" s="101"/>
    </row>
    <row r="40" spans="1:19" s="23" customFormat="1" ht="11.1" customHeight="1">
      <c r="A40" s="101">
        <v>19</v>
      </c>
      <c r="B40" s="70" t="s">
        <v>287</v>
      </c>
      <c r="C40" s="55" t="s">
        <v>254</v>
      </c>
      <c r="D40" s="271"/>
      <c r="E40" s="271"/>
      <c r="F40" s="271"/>
      <c r="G40" s="271"/>
      <c r="H40" s="270"/>
      <c r="I40" s="271"/>
      <c r="J40" s="271"/>
      <c r="K40" s="101"/>
      <c r="L40" s="101"/>
      <c r="M40" s="101"/>
      <c r="N40" s="101"/>
      <c r="O40" s="101"/>
      <c r="P40" s="101"/>
      <c r="Q40" s="101"/>
    </row>
    <row r="41" spans="1:19" s="23" customFormat="1" ht="11.1" customHeight="1">
      <c r="A41" s="134">
        <v>20</v>
      </c>
      <c r="B41" s="169" t="s">
        <v>255</v>
      </c>
      <c r="C41" s="148" t="s">
        <v>220</v>
      </c>
      <c r="D41" s="143"/>
      <c r="E41" s="170"/>
      <c r="F41" s="170"/>
      <c r="G41" s="170"/>
      <c r="H41" s="171"/>
      <c r="I41" s="172"/>
      <c r="J41" s="134"/>
      <c r="K41" s="277">
        <v>1</v>
      </c>
      <c r="L41" s="280">
        <v>1</v>
      </c>
      <c r="M41" s="282"/>
      <c r="N41" s="282"/>
      <c r="O41" s="284">
        <v>47</v>
      </c>
      <c r="P41" s="275" t="s">
        <v>23</v>
      </c>
      <c r="Q41" s="277">
        <v>3</v>
      </c>
    </row>
    <row r="42" spans="1:19" s="23" customFormat="1" ht="11.1" customHeight="1">
      <c r="A42" s="101">
        <v>21</v>
      </c>
      <c r="B42" s="169" t="s">
        <v>257</v>
      </c>
      <c r="C42" s="148" t="s">
        <v>181</v>
      </c>
      <c r="D42" s="143"/>
      <c r="E42" s="170"/>
      <c r="F42" s="170"/>
      <c r="G42" s="170"/>
      <c r="H42" s="171"/>
      <c r="I42" s="172"/>
      <c r="J42" s="101"/>
      <c r="K42" s="259"/>
      <c r="L42" s="281"/>
      <c r="M42" s="283"/>
      <c r="N42" s="283"/>
      <c r="O42" s="285"/>
      <c r="P42" s="276"/>
      <c r="Q42" s="259"/>
    </row>
    <row r="43" spans="1:19" s="23" customFormat="1" ht="12" customHeight="1">
      <c r="A43" s="135">
        <v>22</v>
      </c>
      <c r="B43" s="173" t="s">
        <v>259</v>
      </c>
      <c r="C43" s="174" t="s">
        <v>182</v>
      </c>
      <c r="D43" s="101"/>
      <c r="E43" s="101"/>
      <c r="F43" s="146"/>
      <c r="G43" s="146"/>
      <c r="H43" s="101"/>
      <c r="I43" s="135"/>
      <c r="J43" s="135"/>
      <c r="K43" s="277">
        <v>1</v>
      </c>
      <c r="L43" s="277">
        <v>1</v>
      </c>
      <c r="M43" s="277"/>
      <c r="N43" s="277"/>
      <c r="O43" s="278">
        <v>47</v>
      </c>
      <c r="P43" s="277" t="s">
        <v>23</v>
      </c>
      <c r="Q43" s="277">
        <v>3</v>
      </c>
    </row>
    <row r="44" spans="1:19" s="23" customFormat="1" ht="12" customHeight="1">
      <c r="A44" s="135">
        <v>23</v>
      </c>
      <c r="B44" s="56" t="s">
        <v>261</v>
      </c>
      <c r="C44" s="174" t="s">
        <v>183</v>
      </c>
      <c r="D44" s="175"/>
      <c r="E44" s="146"/>
      <c r="F44" s="101"/>
      <c r="G44" s="145"/>
      <c r="H44" s="101"/>
      <c r="I44" s="135"/>
      <c r="J44" s="135"/>
      <c r="K44" s="259"/>
      <c r="L44" s="259"/>
      <c r="M44" s="259"/>
      <c r="N44" s="259"/>
      <c r="O44" s="279"/>
      <c r="P44" s="259"/>
      <c r="Q44" s="259"/>
    </row>
    <row r="45" spans="1:19" s="23" customFormat="1" ht="11.1" customHeight="1">
      <c r="A45" s="101">
        <v>24</v>
      </c>
      <c r="B45" s="198" t="s">
        <v>288</v>
      </c>
      <c r="C45" s="176" t="s">
        <v>256</v>
      </c>
      <c r="D45" s="101"/>
      <c r="E45" s="101"/>
      <c r="F45" s="101"/>
      <c r="G45" s="101"/>
      <c r="H45" s="112"/>
      <c r="I45" s="101"/>
      <c r="J45" s="101"/>
      <c r="K45" s="271">
        <v>1</v>
      </c>
      <c r="L45" s="271">
        <v>1</v>
      </c>
      <c r="M45" s="271"/>
      <c r="N45" s="271"/>
      <c r="O45" s="270">
        <v>47</v>
      </c>
      <c r="P45" s="271" t="s">
        <v>23</v>
      </c>
      <c r="Q45" s="271">
        <v>3</v>
      </c>
    </row>
    <row r="46" spans="1:19" s="23" customFormat="1" ht="11.1" customHeight="1">
      <c r="A46" s="101">
        <v>25</v>
      </c>
      <c r="B46" s="198" t="s">
        <v>317</v>
      </c>
      <c r="C46" s="176" t="s">
        <v>258</v>
      </c>
      <c r="D46" s="101"/>
      <c r="E46" s="101"/>
      <c r="F46" s="101"/>
      <c r="G46" s="101"/>
      <c r="H46" s="112"/>
      <c r="I46" s="101"/>
      <c r="J46" s="101"/>
      <c r="K46" s="271"/>
      <c r="L46" s="271"/>
      <c r="M46" s="271"/>
      <c r="N46" s="271"/>
      <c r="O46" s="270"/>
      <c r="P46" s="271"/>
      <c r="Q46" s="271"/>
    </row>
    <row r="47" spans="1:19" s="23" customFormat="1" ht="11.1" customHeight="1">
      <c r="A47" s="101">
        <v>26</v>
      </c>
      <c r="B47" s="198" t="s">
        <v>289</v>
      </c>
      <c r="C47" s="176" t="s">
        <v>260</v>
      </c>
      <c r="D47" s="101"/>
      <c r="E47" s="101"/>
      <c r="F47" s="101"/>
      <c r="G47" s="101"/>
      <c r="H47" s="112"/>
      <c r="I47" s="101"/>
      <c r="J47" s="101"/>
      <c r="K47" s="271">
        <v>1</v>
      </c>
      <c r="L47" s="271">
        <v>1</v>
      </c>
      <c r="M47" s="271"/>
      <c r="N47" s="271"/>
      <c r="O47" s="270">
        <v>47</v>
      </c>
      <c r="P47" s="271" t="s">
        <v>23</v>
      </c>
      <c r="Q47" s="271">
        <v>3</v>
      </c>
    </row>
    <row r="48" spans="1:19" s="23" customFormat="1" ht="21" customHeight="1">
      <c r="A48" s="134">
        <v>27</v>
      </c>
      <c r="B48" s="199" t="s">
        <v>318</v>
      </c>
      <c r="C48" s="177" t="s">
        <v>262</v>
      </c>
      <c r="D48" s="101"/>
      <c r="E48" s="101"/>
      <c r="F48" s="101"/>
      <c r="G48" s="101"/>
      <c r="H48" s="112"/>
      <c r="I48" s="101"/>
      <c r="J48" s="101"/>
      <c r="K48" s="271"/>
      <c r="L48" s="271"/>
      <c r="M48" s="271"/>
      <c r="N48" s="271"/>
      <c r="O48" s="270"/>
      <c r="P48" s="271"/>
      <c r="Q48" s="271"/>
    </row>
    <row r="49" spans="1:17" s="23" customFormat="1" ht="11.1" customHeight="1">
      <c r="A49" s="271" t="s">
        <v>305</v>
      </c>
      <c r="B49" s="271"/>
      <c r="C49" s="271"/>
      <c r="D49" s="101">
        <v>4</v>
      </c>
      <c r="E49" s="101">
        <v>4</v>
      </c>
      <c r="F49" s="101"/>
      <c r="G49" s="101"/>
      <c r="H49" s="270">
        <v>138</v>
      </c>
      <c r="I49" s="271" t="s">
        <v>59</v>
      </c>
      <c r="J49" s="272">
        <v>10</v>
      </c>
      <c r="K49" s="101">
        <f>SUM(K35:K48)</f>
        <v>4</v>
      </c>
      <c r="L49" s="101">
        <f>SUM(L35:L48)</f>
        <v>4</v>
      </c>
      <c r="M49" s="101"/>
      <c r="N49" s="101"/>
      <c r="O49" s="270">
        <v>188</v>
      </c>
      <c r="P49" s="271" t="s">
        <v>59</v>
      </c>
      <c r="Q49" s="272">
        <f>SUM(Q35:Q48)</f>
        <v>12</v>
      </c>
    </row>
    <row r="50" spans="1:17" s="23" customFormat="1" ht="11.1" customHeight="1">
      <c r="A50" s="271" t="s">
        <v>185</v>
      </c>
      <c r="B50" s="271"/>
      <c r="C50" s="271"/>
      <c r="D50" s="271">
        <f>SUM(D49:G49)</f>
        <v>8</v>
      </c>
      <c r="E50" s="271"/>
      <c r="F50" s="271"/>
      <c r="G50" s="271"/>
      <c r="H50" s="270"/>
      <c r="I50" s="271"/>
      <c r="J50" s="272"/>
      <c r="K50" s="271">
        <f>SUM(K49:N49)</f>
        <v>8</v>
      </c>
      <c r="L50" s="271"/>
      <c r="M50" s="271"/>
      <c r="N50" s="271"/>
      <c r="O50" s="270"/>
      <c r="P50" s="271"/>
      <c r="Q50" s="272"/>
    </row>
    <row r="51" spans="1:17" s="23" customFormat="1" ht="7.5" customHeight="1">
      <c r="A51" s="30"/>
      <c r="B51" s="30"/>
      <c r="C51" s="30"/>
      <c r="D51" s="13"/>
      <c r="E51" s="13"/>
      <c r="F51" s="13"/>
      <c r="G51" s="13"/>
      <c r="H51" s="13"/>
      <c r="I51" s="13"/>
      <c r="J51" s="31"/>
      <c r="K51" s="13"/>
      <c r="L51" s="13"/>
      <c r="M51" s="13"/>
      <c r="N51" s="13"/>
      <c r="O51" s="13"/>
      <c r="P51" s="13"/>
      <c r="Q51" s="31"/>
    </row>
    <row r="52" spans="1:17" s="23" customFormat="1" ht="11.1" customHeight="1">
      <c r="A52" s="14"/>
      <c r="B52" s="18" t="s">
        <v>32</v>
      </c>
      <c r="C52" s="43"/>
      <c r="D52" s="97">
        <v>13</v>
      </c>
      <c r="E52" s="97">
        <v>11</v>
      </c>
      <c r="F52" s="97"/>
      <c r="G52" s="97"/>
      <c r="H52" s="242">
        <v>439</v>
      </c>
      <c r="I52" s="242" t="s">
        <v>270</v>
      </c>
      <c r="J52" s="244">
        <f>J27+J49</f>
        <v>30</v>
      </c>
      <c r="K52" s="97">
        <v>12</v>
      </c>
      <c r="L52" s="97">
        <v>8</v>
      </c>
      <c r="M52" s="97"/>
      <c r="N52" s="97">
        <v>4</v>
      </c>
      <c r="O52" s="242">
        <v>414</v>
      </c>
      <c r="P52" s="242" t="s">
        <v>71</v>
      </c>
      <c r="Q52" s="244">
        <f>Q27+Q49</f>
        <v>30</v>
      </c>
    </row>
    <row r="53" spans="1:17" s="23" customFormat="1" ht="11.1" customHeight="1">
      <c r="A53" s="14"/>
      <c r="B53" s="20"/>
      <c r="C53" s="43"/>
      <c r="D53" s="241">
        <v>24</v>
      </c>
      <c r="E53" s="241"/>
      <c r="F53" s="241"/>
      <c r="G53" s="241"/>
      <c r="H53" s="242"/>
      <c r="I53" s="242"/>
      <c r="J53" s="244"/>
      <c r="K53" s="241">
        <v>24</v>
      </c>
      <c r="L53" s="241"/>
      <c r="M53" s="241"/>
      <c r="N53" s="241"/>
      <c r="O53" s="242"/>
      <c r="P53" s="242"/>
      <c r="Q53" s="244"/>
    </row>
    <row r="54" spans="1:17" s="27" customFormat="1" ht="7.5" customHeight="1">
      <c r="A54" s="14"/>
      <c r="B54" s="14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4"/>
      <c r="P54" s="14"/>
      <c r="Q54" s="32"/>
    </row>
    <row r="55" spans="1:17" s="27" customFormat="1" ht="11.1" customHeight="1">
      <c r="A55" s="236" t="s">
        <v>7</v>
      </c>
      <c r="B55" s="250" t="s">
        <v>33</v>
      </c>
      <c r="C55" s="236" t="s">
        <v>277</v>
      </c>
      <c r="D55" s="251" t="s">
        <v>46</v>
      </c>
      <c r="E55" s="252"/>
      <c r="F55" s="252"/>
      <c r="G55" s="252"/>
      <c r="H55" s="252"/>
      <c r="I55" s="252"/>
      <c r="J55" s="253"/>
      <c r="K55" s="236" t="s">
        <v>47</v>
      </c>
      <c r="L55" s="236"/>
      <c r="M55" s="236"/>
      <c r="N55" s="236"/>
      <c r="O55" s="236"/>
      <c r="P55" s="236"/>
      <c r="Q55" s="236"/>
    </row>
    <row r="56" spans="1:17" s="27" customFormat="1" ht="11.1" customHeight="1">
      <c r="A56" s="236"/>
      <c r="B56" s="250"/>
      <c r="C56" s="236"/>
      <c r="D56" s="236" t="s">
        <v>11</v>
      </c>
      <c r="E56" s="236" t="s">
        <v>12</v>
      </c>
      <c r="F56" s="236" t="s">
        <v>13</v>
      </c>
      <c r="G56" s="236" t="s">
        <v>14</v>
      </c>
      <c r="H56" s="236" t="s">
        <v>15</v>
      </c>
      <c r="I56" s="237" t="s">
        <v>16</v>
      </c>
      <c r="J56" s="237" t="s">
        <v>17</v>
      </c>
      <c r="K56" s="236" t="s">
        <v>11</v>
      </c>
      <c r="L56" s="236" t="s">
        <v>12</v>
      </c>
      <c r="M56" s="236" t="s">
        <v>13</v>
      </c>
      <c r="N56" s="236" t="s">
        <v>14</v>
      </c>
      <c r="O56" s="236" t="s">
        <v>15</v>
      </c>
      <c r="P56" s="237" t="s">
        <v>16</v>
      </c>
      <c r="Q56" s="237" t="s">
        <v>17</v>
      </c>
    </row>
    <row r="57" spans="1:17" s="27" customFormat="1" ht="11.1" customHeight="1">
      <c r="A57" s="236"/>
      <c r="B57" s="250"/>
      <c r="C57" s="236"/>
      <c r="D57" s="236"/>
      <c r="E57" s="236"/>
      <c r="F57" s="236"/>
      <c r="G57" s="236"/>
      <c r="H57" s="236"/>
      <c r="I57" s="237"/>
      <c r="J57" s="237"/>
      <c r="K57" s="236"/>
      <c r="L57" s="236"/>
      <c r="M57" s="236"/>
      <c r="N57" s="236"/>
      <c r="O57" s="236"/>
      <c r="P57" s="237"/>
      <c r="Q57" s="237"/>
    </row>
    <row r="58" spans="1:17" s="23" customFormat="1" ht="11.1" customHeight="1">
      <c r="A58" s="201">
        <v>28</v>
      </c>
      <c r="B58" s="56" t="s">
        <v>60</v>
      </c>
      <c r="C58" s="55" t="s">
        <v>271</v>
      </c>
      <c r="D58" s="201"/>
      <c r="E58" s="201"/>
      <c r="F58" s="201">
        <v>2</v>
      </c>
      <c r="G58" s="201"/>
      <c r="H58" s="202">
        <v>22</v>
      </c>
      <c r="I58" s="201" t="s">
        <v>23</v>
      </c>
      <c r="J58" s="201">
        <v>2</v>
      </c>
      <c r="K58" s="201"/>
      <c r="L58" s="201"/>
      <c r="M58" s="201"/>
      <c r="N58" s="201"/>
      <c r="O58" s="201"/>
      <c r="P58" s="201"/>
      <c r="Q58" s="201"/>
    </row>
    <row r="59" spans="1:17" s="23" customFormat="1" ht="11.1" customHeight="1">
      <c r="A59" s="201">
        <v>29</v>
      </c>
      <c r="B59" s="49" t="s">
        <v>306</v>
      </c>
      <c r="C59" s="55" t="s">
        <v>307</v>
      </c>
      <c r="D59" s="201"/>
      <c r="E59" s="201"/>
      <c r="F59" s="201">
        <v>2</v>
      </c>
      <c r="G59" s="201"/>
      <c r="H59" s="202">
        <v>22</v>
      </c>
      <c r="I59" s="201" t="s">
        <v>23</v>
      </c>
      <c r="J59" s="201">
        <v>2</v>
      </c>
      <c r="K59" s="201"/>
      <c r="L59" s="201"/>
      <c r="M59" s="201"/>
      <c r="N59" s="201"/>
      <c r="O59" s="201"/>
      <c r="P59" s="201"/>
      <c r="Q59" s="201"/>
    </row>
    <row r="60" spans="1:17" s="23" customFormat="1" ht="11.1" customHeight="1">
      <c r="A60" s="47">
        <v>30</v>
      </c>
      <c r="B60" s="49" t="s">
        <v>308</v>
      </c>
      <c r="C60" s="55" t="s">
        <v>309</v>
      </c>
      <c r="D60" s="47"/>
      <c r="E60" s="47"/>
      <c r="F60" s="47">
        <v>2</v>
      </c>
      <c r="G60" s="47"/>
      <c r="H60" s="116">
        <v>22</v>
      </c>
      <c r="I60" s="47" t="s">
        <v>23</v>
      </c>
      <c r="J60" s="47">
        <v>2</v>
      </c>
      <c r="K60" s="47"/>
      <c r="L60" s="47"/>
      <c r="M60" s="47"/>
      <c r="N60" s="47"/>
      <c r="O60" s="47"/>
      <c r="P60" s="47"/>
      <c r="Q60" s="47"/>
    </row>
    <row r="61" spans="1:17" s="23" customFormat="1" ht="11.1" customHeight="1">
      <c r="A61" s="47">
        <v>31</v>
      </c>
      <c r="B61" s="56" t="s">
        <v>60</v>
      </c>
      <c r="C61" s="55" t="s">
        <v>310</v>
      </c>
      <c r="D61" s="201"/>
      <c r="E61" s="204"/>
      <c r="F61" s="205"/>
      <c r="G61" s="205"/>
      <c r="H61" s="206"/>
      <c r="I61" s="205"/>
      <c r="J61" s="207"/>
      <c r="K61" s="201"/>
      <c r="L61" s="204"/>
      <c r="M61" s="205">
        <v>2</v>
      </c>
      <c r="N61" s="205"/>
      <c r="O61" s="208">
        <v>22</v>
      </c>
      <c r="P61" s="207" t="s">
        <v>23</v>
      </c>
      <c r="Q61" s="201">
        <v>2</v>
      </c>
    </row>
    <row r="62" spans="1:17" s="23" customFormat="1" ht="11.1" customHeight="1">
      <c r="A62" s="47">
        <v>32</v>
      </c>
      <c r="B62" s="49" t="s">
        <v>36</v>
      </c>
      <c r="C62" s="55" t="s">
        <v>311</v>
      </c>
      <c r="D62" s="47"/>
      <c r="E62" s="47"/>
      <c r="F62" s="47"/>
      <c r="G62" s="47"/>
      <c r="H62" s="116"/>
      <c r="I62" s="47"/>
      <c r="J62" s="47"/>
      <c r="K62" s="47"/>
      <c r="L62" s="47"/>
      <c r="M62" s="47">
        <v>2</v>
      </c>
      <c r="N62" s="47"/>
      <c r="O62" s="116">
        <v>22</v>
      </c>
      <c r="P62" s="47" t="s">
        <v>11</v>
      </c>
      <c r="Q62" s="47">
        <v>2</v>
      </c>
    </row>
    <row r="63" spans="1:17" s="23" customFormat="1" ht="11.1" customHeight="1">
      <c r="A63" s="201">
        <v>33</v>
      </c>
      <c r="B63" s="209" t="s">
        <v>61</v>
      </c>
      <c r="C63" s="210" t="s">
        <v>62</v>
      </c>
      <c r="D63" s="211">
        <v>2</v>
      </c>
      <c r="E63" s="212">
        <v>2</v>
      </c>
      <c r="F63" s="212"/>
      <c r="G63" s="212"/>
      <c r="H63" s="213">
        <v>69</v>
      </c>
      <c r="I63" s="212" t="s">
        <v>21</v>
      </c>
      <c r="J63" s="57">
        <v>5</v>
      </c>
      <c r="K63" s="211"/>
      <c r="L63" s="212"/>
      <c r="M63" s="212"/>
      <c r="N63" s="212"/>
      <c r="O63" s="213"/>
      <c r="P63" s="212"/>
      <c r="Q63" s="57"/>
    </row>
    <row r="64" spans="1:17" s="23" customFormat="1" ht="11.1" customHeight="1">
      <c r="A64" s="214">
        <v>34</v>
      </c>
      <c r="B64" s="215" t="s">
        <v>312</v>
      </c>
      <c r="C64" s="210" t="s">
        <v>313</v>
      </c>
      <c r="D64" s="216"/>
      <c r="E64" s="57"/>
      <c r="F64" s="57"/>
      <c r="G64" s="57"/>
      <c r="H64" s="117"/>
      <c r="I64" s="57"/>
      <c r="J64" s="57"/>
      <c r="K64" s="216">
        <v>2</v>
      </c>
      <c r="L64" s="57">
        <v>2</v>
      </c>
      <c r="M64" s="57"/>
      <c r="N64" s="57"/>
      <c r="O64" s="117">
        <v>69</v>
      </c>
      <c r="P64" s="57" t="s">
        <v>21</v>
      </c>
      <c r="Q64" s="57">
        <v>5</v>
      </c>
    </row>
    <row r="65" spans="1:31" s="23" customFormat="1" ht="11.1" customHeight="1" thickBot="1">
      <c r="A65" s="260" t="s">
        <v>42</v>
      </c>
      <c r="B65" s="261"/>
      <c r="C65" s="262"/>
      <c r="D65" s="203">
        <v>2</v>
      </c>
      <c r="E65" s="217">
        <v>2</v>
      </c>
      <c r="F65" s="218">
        <v>6</v>
      </c>
      <c r="G65" s="203"/>
      <c r="H65" s="263">
        <v>135</v>
      </c>
      <c r="I65" s="258" t="s">
        <v>314</v>
      </c>
      <c r="J65" s="265">
        <v>11</v>
      </c>
      <c r="K65" s="219">
        <v>2</v>
      </c>
      <c r="L65" s="217">
        <v>2</v>
      </c>
      <c r="M65" s="220">
        <v>4</v>
      </c>
      <c r="N65" s="218"/>
      <c r="O65" s="264">
        <v>113</v>
      </c>
      <c r="P65" s="258" t="s">
        <v>43</v>
      </c>
      <c r="Q65" s="265">
        <v>9</v>
      </c>
    </row>
    <row r="66" spans="1:31" s="23" customFormat="1" ht="11.1" customHeight="1">
      <c r="A66" s="267" t="s">
        <v>315</v>
      </c>
      <c r="B66" s="268"/>
      <c r="C66" s="269"/>
      <c r="D66" s="254">
        <v>10</v>
      </c>
      <c r="E66" s="255"/>
      <c r="F66" s="255"/>
      <c r="G66" s="256"/>
      <c r="H66" s="264"/>
      <c r="I66" s="259"/>
      <c r="J66" s="266"/>
      <c r="K66" s="254">
        <v>8</v>
      </c>
      <c r="L66" s="255"/>
      <c r="M66" s="255"/>
      <c r="N66" s="257"/>
      <c r="O66" s="245"/>
      <c r="P66" s="259"/>
      <c r="Q66" s="266"/>
    </row>
    <row r="67" spans="1:31" s="23" customFormat="1" ht="12" customHeight="1">
      <c r="A67" s="11"/>
      <c r="B67" s="21" t="s">
        <v>210</v>
      </c>
      <c r="C67" s="96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31" s="23" customFormat="1" ht="12" customHeight="1">
      <c r="A68" s="11"/>
      <c r="B68" s="21" t="s">
        <v>163</v>
      </c>
      <c r="C68" s="96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11"/>
      <c r="B69" s="21" t="s">
        <v>164</v>
      </c>
      <c r="C69" s="96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31" s="23" customFormat="1" ht="7.5" customHeight="1">
      <c r="A70" s="11"/>
      <c r="B70" s="21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31" s="23" customFormat="1" ht="12.75" customHeight="1">
      <c r="A71" s="200" t="s">
        <v>300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2"/>
      <c r="S71" s="22"/>
      <c r="V71" s="24"/>
      <c r="W71" s="24"/>
      <c r="X71" s="24"/>
      <c r="Y71" s="25"/>
      <c r="Z71" s="234"/>
      <c r="AA71" s="234"/>
      <c r="AE71" s="26"/>
    </row>
    <row r="72" spans="1:31" s="23" customFormat="1" ht="12.75" customHeight="1">
      <c r="A72" s="11" t="s">
        <v>316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31" s="23" customFormat="1" ht="12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22"/>
      <c r="S73" s="22"/>
      <c r="V73" s="234"/>
      <c r="W73" s="234"/>
      <c r="AA73" s="26"/>
    </row>
    <row r="74" spans="1:31" s="23" customFormat="1" ht="1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 selectLockedCells="1" selectUnlockedCells="1"/>
  <mergeCells count="157">
    <mergeCell ref="H33:H34"/>
    <mergeCell ref="I33:I34"/>
    <mergeCell ref="J33:J34"/>
    <mergeCell ref="K41:K42"/>
    <mergeCell ref="H37:H38"/>
    <mergeCell ref="I37:I38"/>
    <mergeCell ref="I35:I36"/>
    <mergeCell ref="G39:G40"/>
    <mergeCell ref="A4:Q4"/>
    <mergeCell ref="A7:Q7"/>
    <mergeCell ref="A8:Q8"/>
    <mergeCell ref="A12:Q12"/>
    <mergeCell ref="A13:A15"/>
    <mergeCell ref="B13:B15"/>
    <mergeCell ref="C13:C15"/>
    <mergeCell ref="P14:P15"/>
    <mergeCell ref="D13:J13"/>
    <mergeCell ref="I14:I15"/>
    <mergeCell ref="J14:J15"/>
    <mergeCell ref="H14:H15"/>
    <mergeCell ref="K13:Q13"/>
    <mergeCell ref="O14:O15"/>
    <mergeCell ref="D14:D15"/>
    <mergeCell ref="E14:E15"/>
    <mergeCell ref="A28:C28"/>
    <mergeCell ref="D28:G28"/>
    <mergeCell ref="K28:N28"/>
    <mergeCell ref="A27:C27"/>
    <mergeCell ref="H27:H28"/>
    <mergeCell ref="I27:I28"/>
    <mergeCell ref="J27:J28"/>
    <mergeCell ref="L14:L15"/>
    <mergeCell ref="F14:F15"/>
    <mergeCell ref="G14:G15"/>
    <mergeCell ref="O27:O28"/>
    <mergeCell ref="P27:P28"/>
    <mergeCell ref="Q27:Q28"/>
    <mergeCell ref="K30:Q30"/>
    <mergeCell ref="N31:N32"/>
    <mergeCell ref="O31:O32"/>
    <mergeCell ref="L31:L32"/>
    <mergeCell ref="M31:M32"/>
    <mergeCell ref="Q14:Q15"/>
    <mergeCell ref="M14:M15"/>
    <mergeCell ref="N14:N15"/>
    <mergeCell ref="K14:K15"/>
    <mergeCell ref="H31:H32"/>
    <mergeCell ref="K31:K32"/>
    <mergeCell ref="P31:P32"/>
    <mergeCell ref="Q31:Q32"/>
    <mergeCell ref="A30:A32"/>
    <mergeCell ref="B30:B32"/>
    <mergeCell ref="C30:C32"/>
    <mergeCell ref="D30:J30"/>
    <mergeCell ref="I31:I32"/>
    <mergeCell ref="J31:J32"/>
    <mergeCell ref="D31:D32"/>
    <mergeCell ref="E31:E32"/>
    <mergeCell ref="F31:F32"/>
    <mergeCell ref="G31:G32"/>
    <mergeCell ref="D37:D38"/>
    <mergeCell ref="E37:E38"/>
    <mergeCell ref="F37:F38"/>
    <mergeCell ref="G37:G38"/>
    <mergeCell ref="D33:D34"/>
    <mergeCell ref="E33:E34"/>
    <mergeCell ref="D35:D36"/>
    <mergeCell ref="E35:E36"/>
    <mergeCell ref="F35:F36"/>
    <mergeCell ref="G35:G36"/>
    <mergeCell ref="F33:F34"/>
    <mergeCell ref="G33:G34"/>
    <mergeCell ref="H35:H36"/>
    <mergeCell ref="P41:P42"/>
    <mergeCell ref="Q41:Q42"/>
    <mergeCell ref="K43:K44"/>
    <mergeCell ref="L43:L44"/>
    <mergeCell ref="M43:M44"/>
    <mergeCell ref="N43:N44"/>
    <mergeCell ref="O43:O44"/>
    <mergeCell ref="P43:P44"/>
    <mergeCell ref="Q43:Q44"/>
    <mergeCell ref="L41:L42"/>
    <mergeCell ref="M41:M42"/>
    <mergeCell ref="N41:N42"/>
    <mergeCell ref="O41:O42"/>
    <mergeCell ref="J35:J36"/>
    <mergeCell ref="J37:J38"/>
    <mergeCell ref="A50:C50"/>
    <mergeCell ref="D50:G50"/>
    <mergeCell ref="K50:N50"/>
    <mergeCell ref="A49:C49"/>
    <mergeCell ref="H49:H50"/>
    <mergeCell ref="H39:H40"/>
    <mergeCell ref="I39:I40"/>
    <mergeCell ref="I49:I50"/>
    <mergeCell ref="J49:J50"/>
    <mergeCell ref="K47:K48"/>
    <mergeCell ref="L47:L48"/>
    <mergeCell ref="M47:M48"/>
    <mergeCell ref="J39:J40"/>
    <mergeCell ref="K45:K46"/>
    <mergeCell ref="D39:D40"/>
    <mergeCell ref="E39:E40"/>
    <mergeCell ref="F39:F40"/>
    <mergeCell ref="D53:G53"/>
    <mergeCell ref="K53:N53"/>
    <mergeCell ref="H52:H53"/>
    <mergeCell ref="I52:I53"/>
    <mergeCell ref="J52:J53"/>
    <mergeCell ref="L45:L46"/>
    <mergeCell ref="M45:M46"/>
    <mergeCell ref="N47:N48"/>
    <mergeCell ref="N45:N46"/>
    <mergeCell ref="P52:P53"/>
    <mergeCell ref="O45:O46"/>
    <mergeCell ref="O47:O48"/>
    <mergeCell ref="Q52:Q53"/>
    <mergeCell ref="K56:K57"/>
    <mergeCell ref="O49:O50"/>
    <mergeCell ref="P49:P50"/>
    <mergeCell ref="Q49:Q50"/>
    <mergeCell ref="O52:O53"/>
    <mergeCell ref="K55:Q55"/>
    <mergeCell ref="P47:P48"/>
    <mergeCell ref="Q47:Q48"/>
    <mergeCell ref="P45:P46"/>
    <mergeCell ref="Q45:Q46"/>
    <mergeCell ref="V73:W73"/>
    <mergeCell ref="Q56:Q57"/>
    <mergeCell ref="P56:P57"/>
    <mergeCell ref="P65:P66"/>
    <mergeCell ref="A65:C65"/>
    <mergeCell ref="H65:H66"/>
    <mergeCell ref="I65:I66"/>
    <mergeCell ref="J65:J66"/>
    <mergeCell ref="O65:O66"/>
    <mergeCell ref="L56:L57"/>
    <mergeCell ref="O56:O57"/>
    <mergeCell ref="E56:E57"/>
    <mergeCell ref="F56:F57"/>
    <mergeCell ref="G56:G57"/>
    <mergeCell ref="H56:H57"/>
    <mergeCell ref="I56:I57"/>
    <mergeCell ref="D56:D57"/>
    <mergeCell ref="A66:C66"/>
    <mergeCell ref="Q65:Q66"/>
    <mergeCell ref="Z71:AA71"/>
    <mergeCell ref="A55:A57"/>
    <mergeCell ref="B55:B57"/>
    <mergeCell ref="C55:C57"/>
    <mergeCell ref="D55:J55"/>
    <mergeCell ref="D66:G66"/>
    <mergeCell ref="M56:M57"/>
    <mergeCell ref="N56:N57"/>
    <mergeCell ref="K66:N66"/>
    <mergeCell ref="J56:J57"/>
  </mergeCells>
  <phoneticPr fontId="26" type="noConversion"/>
  <printOptions horizontalCentered="1"/>
  <pageMargins left="0.6" right="0" top="0.25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8"/>
  <sheetViews>
    <sheetView topLeftCell="A12" workbookViewId="0">
      <selection activeCell="B29" sqref="B29:B31"/>
    </sheetView>
  </sheetViews>
  <sheetFormatPr defaultRowHeight="12.75" customHeight="1"/>
  <cols>
    <col min="1" max="1" width="3.28515625" style="7" customWidth="1"/>
    <col min="2" max="2" width="36" style="7" customWidth="1"/>
    <col min="3" max="3" width="12.42578125" style="7" customWidth="1"/>
    <col min="4" max="4" width="3.5703125" style="7" customWidth="1"/>
    <col min="5" max="5" width="3.85546875" style="7" customWidth="1"/>
    <col min="6" max="7" width="2.42578125" style="7" customWidth="1"/>
    <col min="8" max="8" width="3.5703125" style="7" customWidth="1"/>
    <col min="9" max="9" width="6.42578125" style="7" customWidth="1"/>
    <col min="10" max="10" width="5" style="7" customWidth="1"/>
    <col min="11" max="11" width="3.5703125" style="7" customWidth="1"/>
    <col min="12" max="12" width="3.85546875" style="7" customWidth="1"/>
    <col min="13" max="13" width="2.85546875" style="7" customWidth="1"/>
    <col min="14" max="14" width="2.42578125" style="7" customWidth="1"/>
    <col min="15" max="15" width="3.5703125" style="7" customWidth="1"/>
    <col min="16" max="16" width="6.42578125" style="7" customWidth="1"/>
    <col min="17" max="17" width="5.140625" style="7" customWidth="1"/>
    <col min="18" max="255" width="9.140625" style="7"/>
  </cols>
  <sheetData>
    <row r="1" spans="1:254" ht="12" customHeight="1">
      <c r="A1" t="s">
        <v>266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" customHeight="1">
      <c r="C3" s="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" customHeight="1">
      <c r="A7" s="247" t="s">
        <v>268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" customHeight="1">
      <c r="A8" s="247" t="s">
        <v>276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" customHeight="1">
      <c r="A9" t="s">
        <v>3</v>
      </c>
      <c r="B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" customHeight="1">
      <c r="A11" t="s">
        <v>221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249" t="s">
        <v>63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254" ht="12" customHeight="1">
      <c r="A13" s="236" t="s">
        <v>7</v>
      </c>
      <c r="B13" s="250" t="s">
        <v>8</v>
      </c>
      <c r="C13" s="236" t="s">
        <v>277</v>
      </c>
      <c r="D13" s="236" t="s">
        <v>64</v>
      </c>
      <c r="E13" s="236"/>
      <c r="F13" s="236"/>
      <c r="G13" s="236"/>
      <c r="H13" s="236"/>
      <c r="I13" s="236"/>
      <c r="J13" s="236"/>
      <c r="K13" s="236" t="s">
        <v>65</v>
      </c>
      <c r="L13" s="236"/>
      <c r="M13" s="236"/>
      <c r="N13" s="236"/>
      <c r="O13" s="236"/>
      <c r="P13" s="236"/>
      <c r="Q13" s="236"/>
    </row>
    <row r="14" spans="1:254" ht="12" customHeight="1">
      <c r="A14" s="236"/>
      <c r="B14" s="250"/>
      <c r="C14" s="236"/>
      <c r="D14" s="236" t="s">
        <v>11</v>
      </c>
      <c r="E14" s="236" t="s">
        <v>12</v>
      </c>
      <c r="F14" s="236" t="s">
        <v>13</v>
      </c>
      <c r="G14" s="236" t="s">
        <v>14</v>
      </c>
      <c r="H14" s="236" t="s">
        <v>15</v>
      </c>
      <c r="I14" s="237" t="s">
        <v>16</v>
      </c>
      <c r="J14" s="237" t="s">
        <v>17</v>
      </c>
      <c r="K14" s="236" t="s">
        <v>11</v>
      </c>
      <c r="L14" s="236" t="s">
        <v>12</v>
      </c>
      <c r="M14" s="236" t="s">
        <v>13</v>
      </c>
      <c r="N14" s="236" t="s">
        <v>14</v>
      </c>
      <c r="O14" s="236" t="s">
        <v>15</v>
      </c>
      <c r="P14" s="237" t="s">
        <v>16</v>
      </c>
      <c r="Q14" s="237" t="s">
        <v>17</v>
      </c>
    </row>
    <row r="15" spans="1:254" ht="12" customHeight="1">
      <c r="A15" s="236"/>
      <c r="B15" s="250"/>
      <c r="C15" s="236"/>
      <c r="D15" s="236"/>
      <c r="E15" s="236"/>
      <c r="F15" s="236"/>
      <c r="G15" s="236"/>
      <c r="H15" s="236"/>
      <c r="I15" s="237"/>
      <c r="J15" s="237"/>
      <c r="K15" s="236"/>
      <c r="L15" s="236"/>
      <c r="M15" s="236"/>
      <c r="N15" s="236"/>
      <c r="O15" s="236"/>
      <c r="P15" s="237"/>
      <c r="Q15" s="237"/>
    </row>
    <row r="16" spans="1:254" s="10" customFormat="1" ht="13.5" customHeight="1">
      <c r="A16" s="120">
        <v>1</v>
      </c>
      <c r="B16" s="183" t="s">
        <v>269</v>
      </c>
      <c r="C16" s="55" t="s">
        <v>228</v>
      </c>
      <c r="D16" s="224">
        <v>2</v>
      </c>
      <c r="E16" s="185">
        <v>1</v>
      </c>
      <c r="F16" s="224"/>
      <c r="G16" s="186"/>
      <c r="H16" s="223">
        <v>58</v>
      </c>
      <c r="I16" s="185" t="s">
        <v>21</v>
      </c>
      <c r="J16" s="224">
        <v>4</v>
      </c>
      <c r="K16" s="224"/>
      <c r="L16" s="224"/>
      <c r="M16" s="224"/>
      <c r="N16" s="224"/>
      <c r="O16" s="224"/>
      <c r="P16" s="186"/>
      <c r="Q16" s="224"/>
    </row>
    <row r="17" spans="1:17" s="10" customFormat="1" ht="24" customHeight="1">
      <c r="A17" s="120">
        <v>2</v>
      </c>
      <c r="B17" s="184" t="s">
        <v>329</v>
      </c>
      <c r="C17" s="55" t="s">
        <v>229</v>
      </c>
      <c r="D17" s="224">
        <v>2</v>
      </c>
      <c r="E17" s="185">
        <v>1</v>
      </c>
      <c r="F17" s="224"/>
      <c r="G17" s="186"/>
      <c r="H17" s="223">
        <v>58</v>
      </c>
      <c r="I17" s="185" t="s">
        <v>21</v>
      </c>
      <c r="J17" s="224">
        <v>4</v>
      </c>
      <c r="K17" s="224"/>
      <c r="L17" s="224"/>
      <c r="M17" s="224"/>
      <c r="N17" s="224"/>
      <c r="O17" s="224"/>
      <c r="P17" s="186"/>
      <c r="Q17" s="224"/>
    </row>
    <row r="18" spans="1:17" s="10" customFormat="1" ht="12" customHeight="1">
      <c r="A18" s="120">
        <v>3</v>
      </c>
      <c r="B18" s="136" t="s">
        <v>282</v>
      </c>
      <c r="C18" s="55" t="s">
        <v>66</v>
      </c>
      <c r="D18" s="224">
        <v>2</v>
      </c>
      <c r="E18" s="224">
        <v>1</v>
      </c>
      <c r="F18" s="224"/>
      <c r="G18" s="224"/>
      <c r="H18" s="223">
        <v>58</v>
      </c>
      <c r="I18" s="224" t="s">
        <v>21</v>
      </c>
      <c r="J18" s="224">
        <v>4</v>
      </c>
      <c r="K18" s="224"/>
      <c r="L18" s="224"/>
      <c r="M18" s="224"/>
      <c r="N18" s="224"/>
      <c r="O18" s="224"/>
      <c r="P18" s="224"/>
      <c r="Q18" s="224"/>
    </row>
    <row r="19" spans="1:17" s="10" customFormat="1" ht="22.5" customHeight="1">
      <c r="A19" s="120">
        <v>4</v>
      </c>
      <c r="B19" s="139" t="s">
        <v>328</v>
      </c>
      <c r="C19" s="55" t="s">
        <v>67</v>
      </c>
      <c r="D19" s="224">
        <v>2</v>
      </c>
      <c r="E19" s="224">
        <v>1</v>
      </c>
      <c r="F19" s="224"/>
      <c r="G19" s="224"/>
      <c r="H19" s="223">
        <v>58</v>
      </c>
      <c r="I19" s="224" t="s">
        <v>21</v>
      </c>
      <c r="J19" s="224">
        <v>4</v>
      </c>
      <c r="K19" s="224"/>
      <c r="L19" s="224"/>
      <c r="M19" s="224"/>
      <c r="N19" s="224"/>
      <c r="O19" s="224"/>
      <c r="P19" s="224"/>
      <c r="Q19" s="224"/>
    </row>
    <row r="20" spans="1:17" s="10" customFormat="1" ht="22.5" customHeight="1">
      <c r="A20" s="120">
        <v>5</v>
      </c>
      <c r="B20" s="187" t="s">
        <v>22</v>
      </c>
      <c r="C20" s="224" t="s">
        <v>165</v>
      </c>
      <c r="D20" s="224"/>
      <c r="E20" s="224"/>
      <c r="F20" s="224">
        <v>2</v>
      </c>
      <c r="G20" s="188"/>
      <c r="H20" s="223">
        <v>22</v>
      </c>
      <c r="I20" s="224" t="s">
        <v>23</v>
      </c>
      <c r="J20" s="224">
        <v>2</v>
      </c>
      <c r="K20" s="224"/>
      <c r="L20" s="224"/>
      <c r="M20" s="224"/>
      <c r="N20" s="224"/>
      <c r="O20" s="224"/>
      <c r="P20" s="224"/>
      <c r="Q20" s="224"/>
    </row>
    <row r="21" spans="1:17" s="10" customFormat="1" ht="22.5" customHeight="1">
      <c r="A21" s="120">
        <v>6</v>
      </c>
      <c r="B21" s="139" t="s">
        <v>319</v>
      </c>
      <c r="C21" s="176" t="s">
        <v>230</v>
      </c>
      <c r="D21" s="224"/>
      <c r="E21" s="185"/>
      <c r="F21" s="224"/>
      <c r="G21" s="186"/>
      <c r="H21" s="224"/>
      <c r="I21" s="185"/>
      <c r="J21" s="224"/>
      <c r="K21" s="224">
        <v>2</v>
      </c>
      <c r="L21" s="224">
        <v>1</v>
      </c>
      <c r="M21" s="224"/>
      <c r="N21" s="224"/>
      <c r="O21" s="227">
        <v>64</v>
      </c>
      <c r="P21" s="186" t="s">
        <v>21</v>
      </c>
      <c r="Q21" s="228">
        <v>4</v>
      </c>
    </row>
    <row r="22" spans="1:17" s="10" customFormat="1" ht="23.25" customHeight="1">
      <c r="A22" s="120">
        <v>7</v>
      </c>
      <c r="B22" s="189" t="s">
        <v>330</v>
      </c>
      <c r="C22" s="55" t="s">
        <v>231</v>
      </c>
      <c r="D22" s="224"/>
      <c r="E22" s="185"/>
      <c r="F22" s="224"/>
      <c r="G22" s="186"/>
      <c r="H22" s="224"/>
      <c r="I22" s="185"/>
      <c r="J22" s="224"/>
      <c r="K22" s="224">
        <v>2</v>
      </c>
      <c r="L22" s="224">
        <v>1</v>
      </c>
      <c r="M22" s="224"/>
      <c r="N22" s="224"/>
      <c r="O22" s="227">
        <v>64</v>
      </c>
      <c r="P22" s="186" t="s">
        <v>21</v>
      </c>
      <c r="Q22" s="228">
        <v>4</v>
      </c>
    </row>
    <row r="23" spans="1:17" s="10" customFormat="1" ht="12" customHeight="1">
      <c r="A23" s="120">
        <v>8</v>
      </c>
      <c r="B23" s="139" t="s">
        <v>283</v>
      </c>
      <c r="C23" s="55" t="s">
        <v>68</v>
      </c>
      <c r="D23" s="224"/>
      <c r="E23" s="224"/>
      <c r="F23" s="224"/>
      <c r="G23" s="224"/>
      <c r="H23" s="223"/>
      <c r="I23" s="224"/>
      <c r="J23" s="224"/>
      <c r="K23" s="224">
        <v>2</v>
      </c>
      <c r="L23" s="224">
        <v>1</v>
      </c>
      <c r="M23" s="224"/>
      <c r="N23" s="224"/>
      <c r="O23" s="227">
        <v>39</v>
      </c>
      <c r="P23" s="228" t="s">
        <v>21</v>
      </c>
      <c r="Q23" s="228">
        <v>3</v>
      </c>
    </row>
    <row r="24" spans="1:17" s="10" customFormat="1" ht="22.5" customHeight="1">
      <c r="A24" s="120">
        <v>9</v>
      </c>
      <c r="B24" s="139" t="s">
        <v>279</v>
      </c>
      <c r="C24" s="55" t="s">
        <v>166</v>
      </c>
      <c r="D24" s="224"/>
      <c r="E24" s="224"/>
      <c r="F24" s="224"/>
      <c r="G24" s="224"/>
      <c r="H24" s="223"/>
      <c r="I24" s="224"/>
      <c r="J24" s="224"/>
      <c r="K24" s="224">
        <v>2</v>
      </c>
      <c r="L24" s="224">
        <v>1</v>
      </c>
      <c r="M24" s="224"/>
      <c r="N24" s="224"/>
      <c r="O24" s="227">
        <v>64</v>
      </c>
      <c r="P24" s="228" t="s">
        <v>21</v>
      </c>
      <c r="Q24" s="228">
        <v>4</v>
      </c>
    </row>
    <row r="25" spans="1:17" s="10" customFormat="1" ht="23.25" customHeight="1">
      <c r="A25" s="101">
        <v>10</v>
      </c>
      <c r="B25" s="169" t="s">
        <v>186</v>
      </c>
      <c r="C25" s="55" t="s">
        <v>167</v>
      </c>
      <c r="D25" s="224"/>
      <c r="E25" s="224"/>
      <c r="F25" s="224"/>
      <c r="G25" s="221"/>
      <c r="H25" s="222"/>
      <c r="I25" s="224"/>
      <c r="J25" s="221"/>
      <c r="K25" s="221"/>
      <c r="L25" s="221"/>
      <c r="M25" s="221"/>
      <c r="N25" s="221"/>
      <c r="O25" s="226">
        <v>27</v>
      </c>
      <c r="P25" s="228" t="s">
        <v>11</v>
      </c>
      <c r="Q25" s="225">
        <v>3</v>
      </c>
    </row>
    <row r="26" spans="1:17" s="10" customFormat="1" ht="12" customHeight="1">
      <c r="A26" s="271" t="s">
        <v>31</v>
      </c>
      <c r="B26" s="271"/>
      <c r="C26" s="271"/>
      <c r="D26" s="101">
        <f>SUM(D16:D25)</f>
        <v>8</v>
      </c>
      <c r="E26" s="101">
        <f>SUM(E16:E25)</f>
        <v>4</v>
      </c>
      <c r="F26" s="101">
        <f>SUM(F16:F25)</f>
        <v>2</v>
      </c>
      <c r="G26" s="101"/>
      <c r="H26" s="270">
        <v>254</v>
      </c>
      <c r="I26" s="271" t="s">
        <v>187</v>
      </c>
      <c r="J26" s="272">
        <f>SUM(J16:J25)</f>
        <v>18</v>
      </c>
      <c r="K26" s="101">
        <f>SUM(K16:K25)</f>
        <v>8</v>
      </c>
      <c r="L26" s="101">
        <f>SUM(L16:L25)</f>
        <v>4</v>
      </c>
      <c r="M26" s="101"/>
      <c r="N26" s="101"/>
      <c r="O26" s="270">
        <v>258</v>
      </c>
      <c r="P26" s="236" t="s">
        <v>69</v>
      </c>
      <c r="Q26" s="272">
        <f>SUM(Q16:Q25)</f>
        <v>18</v>
      </c>
    </row>
    <row r="27" spans="1:17" s="10" customFormat="1" ht="12" customHeight="1">
      <c r="A27" s="271" t="s">
        <v>168</v>
      </c>
      <c r="B27" s="271"/>
      <c r="C27" s="271"/>
      <c r="D27" s="271">
        <f>SUM(D26:G26)</f>
        <v>14</v>
      </c>
      <c r="E27" s="271"/>
      <c r="F27" s="271"/>
      <c r="G27" s="271"/>
      <c r="H27" s="270"/>
      <c r="I27" s="271"/>
      <c r="J27" s="272"/>
      <c r="K27" s="271">
        <f>SUM(K26:N26)</f>
        <v>12</v>
      </c>
      <c r="L27" s="271"/>
      <c r="M27" s="271"/>
      <c r="N27" s="271"/>
      <c r="O27" s="270"/>
      <c r="P27" s="236"/>
      <c r="Q27" s="272"/>
    </row>
    <row r="28" spans="1:17" s="10" customFormat="1" ht="12" customHeight="1">
      <c r="A28" s="41"/>
      <c r="B28" s="41"/>
      <c r="C28" s="4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0" customFormat="1" ht="12" customHeight="1">
      <c r="A29" s="236" t="s">
        <v>7</v>
      </c>
      <c r="B29" s="250" t="s">
        <v>331</v>
      </c>
      <c r="C29" s="236" t="s">
        <v>277</v>
      </c>
      <c r="D29" s="236" t="s">
        <v>64</v>
      </c>
      <c r="E29" s="236"/>
      <c r="F29" s="236"/>
      <c r="G29" s="236"/>
      <c r="H29" s="236"/>
      <c r="I29" s="236"/>
      <c r="J29" s="236"/>
      <c r="K29" s="236" t="s">
        <v>65</v>
      </c>
      <c r="L29" s="236"/>
      <c r="M29" s="236"/>
      <c r="N29" s="236"/>
      <c r="O29" s="236"/>
      <c r="P29" s="236"/>
      <c r="Q29" s="236"/>
    </row>
    <row r="30" spans="1:17" s="10" customFormat="1" ht="12" customHeight="1">
      <c r="A30" s="236"/>
      <c r="B30" s="250"/>
      <c r="C30" s="236"/>
      <c r="D30" s="236" t="s">
        <v>11</v>
      </c>
      <c r="E30" s="236" t="s">
        <v>12</v>
      </c>
      <c r="F30" s="236" t="s">
        <v>13</v>
      </c>
      <c r="G30" s="236" t="s">
        <v>14</v>
      </c>
      <c r="H30" s="236" t="s">
        <v>15</v>
      </c>
      <c r="I30" s="237" t="s">
        <v>16</v>
      </c>
      <c r="J30" s="237" t="s">
        <v>17</v>
      </c>
      <c r="K30" s="236" t="s">
        <v>11</v>
      </c>
      <c r="L30" s="236" t="s">
        <v>12</v>
      </c>
      <c r="M30" s="236" t="s">
        <v>13</v>
      </c>
      <c r="N30" s="236" t="s">
        <v>14</v>
      </c>
      <c r="O30" s="236" t="s">
        <v>15</v>
      </c>
      <c r="P30" s="237" t="s">
        <v>16</v>
      </c>
      <c r="Q30" s="237" t="s">
        <v>17</v>
      </c>
    </row>
    <row r="31" spans="1:17" s="10" customFormat="1" ht="12" customHeight="1">
      <c r="A31" s="236"/>
      <c r="B31" s="250"/>
      <c r="C31" s="236"/>
      <c r="D31" s="236"/>
      <c r="E31" s="236"/>
      <c r="F31" s="236"/>
      <c r="G31" s="236"/>
      <c r="H31" s="236"/>
      <c r="I31" s="237"/>
      <c r="J31" s="237"/>
      <c r="K31" s="236"/>
      <c r="L31" s="236"/>
      <c r="M31" s="236"/>
      <c r="N31" s="236"/>
      <c r="O31" s="236"/>
      <c r="P31" s="237"/>
      <c r="Q31" s="237"/>
    </row>
    <row r="32" spans="1:17" s="10" customFormat="1" ht="12" customHeight="1">
      <c r="A32" s="94">
        <v>11</v>
      </c>
      <c r="B32" s="138" t="s">
        <v>222</v>
      </c>
      <c r="C32" s="176" t="s">
        <v>232</v>
      </c>
      <c r="D32" s="277"/>
      <c r="E32" s="277"/>
      <c r="F32" s="277">
        <v>2</v>
      </c>
      <c r="G32" s="277"/>
      <c r="H32" s="278">
        <v>22</v>
      </c>
      <c r="I32" s="277" t="s">
        <v>23</v>
      </c>
      <c r="J32" s="277">
        <v>2</v>
      </c>
      <c r="K32" s="101"/>
      <c r="L32" s="135"/>
      <c r="M32" s="135"/>
      <c r="N32" s="135"/>
      <c r="O32" s="101"/>
      <c r="P32" s="145"/>
      <c r="Q32" s="94"/>
    </row>
    <row r="33" spans="1:19" s="10" customFormat="1" ht="12" customHeight="1">
      <c r="A33" s="94">
        <v>12</v>
      </c>
      <c r="B33" s="190" t="s">
        <v>184</v>
      </c>
      <c r="C33" s="176" t="s">
        <v>233</v>
      </c>
      <c r="D33" s="259"/>
      <c r="E33" s="259"/>
      <c r="F33" s="259"/>
      <c r="G33" s="259"/>
      <c r="H33" s="279"/>
      <c r="I33" s="259"/>
      <c r="J33" s="259"/>
      <c r="K33" s="101"/>
      <c r="L33" s="101"/>
      <c r="M33" s="101"/>
      <c r="N33" s="101"/>
      <c r="O33" s="101"/>
      <c r="P33" s="186"/>
      <c r="Q33" s="94"/>
    </row>
    <row r="34" spans="1:19" s="10" customFormat="1" ht="12" customHeight="1">
      <c r="A34" s="94">
        <v>13</v>
      </c>
      <c r="B34" s="138" t="s">
        <v>223</v>
      </c>
      <c r="C34" s="176" t="s">
        <v>234</v>
      </c>
      <c r="D34" s="277">
        <v>2</v>
      </c>
      <c r="E34" s="277">
        <v>1</v>
      </c>
      <c r="F34" s="277"/>
      <c r="G34" s="277"/>
      <c r="H34" s="278">
        <v>58</v>
      </c>
      <c r="I34" s="277" t="s">
        <v>23</v>
      </c>
      <c r="J34" s="277">
        <v>4</v>
      </c>
      <c r="K34" s="101"/>
      <c r="L34" s="101"/>
      <c r="M34" s="101"/>
      <c r="N34" s="101"/>
      <c r="O34" s="101"/>
      <c r="P34" s="186"/>
      <c r="Q34" s="94"/>
    </row>
    <row r="35" spans="1:19" s="10" customFormat="1" ht="12" customHeight="1">
      <c r="A35" s="94">
        <v>14</v>
      </c>
      <c r="B35" s="191" t="s">
        <v>224</v>
      </c>
      <c r="C35" s="176" t="s">
        <v>235</v>
      </c>
      <c r="D35" s="259"/>
      <c r="E35" s="259"/>
      <c r="F35" s="259"/>
      <c r="G35" s="259"/>
      <c r="H35" s="279"/>
      <c r="I35" s="259"/>
      <c r="J35" s="259"/>
      <c r="K35" s="101"/>
      <c r="L35" s="101"/>
      <c r="M35" s="101"/>
      <c r="N35" s="101"/>
      <c r="O35" s="101"/>
      <c r="P35" s="186"/>
      <c r="Q35" s="94"/>
    </row>
    <row r="36" spans="1:19" s="10" customFormat="1" ht="12" customHeight="1">
      <c r="A36" s="94">
        <v>15</v>
      </c>
      <c r="B36" s="198" t="s">
        <v>290</v>
      </c>
      <c r="C36" s="176" t="s">
        <v>199</v>
      </c>
      <c r="D36" s="277">
        <v>1</v>
      </c>
      <c r="E36" s="277">
        <v>1</v>
      </c>
      <c r="F36" s="277"/>
      <c r="G36" s="277"/>
      <c r="H36" s="278">
        <v>22</v>
      </c>
      <c r="I36" s="277" t="s">
        <v>23</v>
      </c>
      <c r="J36" s="277">
        <v>2</v>
      </c>
      <c r="K36" s="101"/>
      <c r="L36" s="101"/>
      <c r="M36" s="101"/>
      <c r="N36" s="101"/>
      <c r="O36" s="101"/>
      <c r="P36" s="101"/>
      <c r="Q36" s="94"/>
    </row>
    <row r="37" spans="1:19" s="10" customFormat="1" ht="24" customHeight="1">
      <c r="A37" s="94">
        <v>16</v>
      </c>
      <c r="B37" s="199" t="s">
        <v>291</v>
      </c>
      <c r="C37" s="176" t="s">
        <v>200</v>
      </c>
      <c r="D37" s="259"/>
      <c r="E37" s="259"/>
      <c r="F37" s="259"/>
      <c r="G37" s="259"/>
      <c r="H37" s="279"/>
      <c r="I37" s="259"/>
      <c r="J37" s="259"/>
      <c r="K37" s="101"/>
      <c r="L37" s="101"/>
      <c r="M37" s="101"/>
      <c r="N37" s="101"/>
      <c r="O37" s="101"/>
      <c r="P37" s="101"/>
      <c r="Q37" s="94"/>
    </row>
    <row r="38" spans="1:19" s="10" customFormat="1" ht="12" customHeight="1">
      <c r="A38" s="94">
        <v>17</v>
      </c>
      <c r="B38" s="70" t="s">
        <v>292</v>
      </c>
      <c r="C38" s="176" t="s">
        <v>189</v>
      </c>
      <c r="D38" s="271">
        <v>1</v>
      </c>
      <c r="E38" s="271">
        <v>2</v>
      </c>
      <c r="F38" s="271"/>
      <c r="G38" s="271"/>
      <c r="H38" s="270">
        <v>58</v>
      </c>
      <c r="I38" s="271" t="s">
        <v>23</v>
      </c>
      <c r="J38" s="271">
        <v>4</v>
      </c>
      <c r="K38" s="101"/>
      <c r="L38" s="101"/>
      <c r="M38" s="101"/>
      <c r="N38" s="101"/>
      <c r="O38" s="101"/>
      <c r="P38" s="101"/>
      <c r="Q38" s="94"/>
      <c r="S38" s="33"/>
    </row>
    <row r="39" spans="1:19" s="10" customFormat="1" ht="11.25" customHeight="1">
      <c r="A39" s="94">
        <v>18</v>
      </c>
      <c r="B39" s="70" t="s">
        <v>293</v>
      </c>
      <c r="C39" s="176" t="s">
        <v>190</v>
      </c>
      <c r="D39" s="271"/>
      <c r="E39" s="271"/>
      <c r="F39" s="271"/>
      <c r="G39" s="271"/>
      <c r="H39" s="270"/>
      <c r="I39" s="271"/>
      <c r="J39" s="271"/>
      <c r="K39" s="101"/>
      <c r="L39" s="101"/>
      <c r="M39" s="101"/>
      <c r="N39" s="101"/>
      <c r="O39" s="101"/>
      <c r="P39" s="101"/>
      <c r="Q39" s="94"/>
      <c r="S39" s="33"/>
    </row>
    <row r="40" spans="1:19" s="10" customFormat="1" ht="12" customHeight="1">
      <c r="A40" s="94">
        <v>19</v>
      </c>
      <c r="B40" s="192" t="s">
        <v>225</v>
      </c>
      <c r="C40" s="176" t="s">
        <v>236</v>
      </c>
      <c r="D40" s="101"/>
      <c r="E40" s="146"/>
      <c r="F40" s="101"/>
      <c r="G40" s="101"/>
      <c r="H40" s="101"/>
      <c r="I40" s="185"/>
      <c r="J40" s="101"/>
      <c r="K40" s="277"/>
      <c r="L40" s="277"/>
      <c r="M40" s="277">
        <v>2</v>
      </c>
      <c r="N40" s="277"/>
      <c r="O40" s="278">
        <v>26</v>
      </c>
      <c r="P40" s="277" t="s">
        <v>23</v>
      </c>
      <c r="Q40" s="295">
        <v>2</v>
      </c>
    </row>
    <row r="41" spans="1:19" s="10" customFormat="1" ht="12" customHeight="1">
      <c r="A41" s="94">
        <v>20</v>
      </c>
      <c r="B41" s="191" t="s">
        <v>226</v>
      </c>
      <c r="C41" s="176" t="s">
        <v>237</v>
      </c>
      <c r="D41" s="101"/>
      <c r="E41" s="146"/>
      <c r="F41" s="101"/>
      <c r="G41" s="101"/>
      <c r="H41" s="101"/>
      <c r="I41" s="185"/>
      <c r="J41" s="101"/>
      <c r="K41" s="259"/>
      <c r="L41" s="259"/>
      <c r="M41" s="259"/>
      <c r="N41" s="259"/>
      <c r="O41" s="279"/>
      <c r="P41" s="259"/>
      <c r="Q41" s="296"/>
    </row>
    <row r="42" spans="1:19" s="10" customFormat="1" ht="12" customHeight="1">
      <c r="A42" s="94">
        <v>21</v>
      </c>
      <c r="B42" s="70" t="s">
        <v>188</v>
      </c>
      <c r="C42" s="176" t="s">
        <v>272</v>
      </c>
      <c r="D42" s="101"/>
      <c r="E42" s="185"/>
      <c r="F42" s="101"/>
      <c r="G42" s="101"/>
      <c r="H42" s="101"/>
      <c r="I42" s="185"/>
      <c r="J42" s="101"/>
      <c r="K42" s="277">
        <v>2</v>
      </c>
      <c r="L42" s="277">
        <v>2</v>
      </c>
      <c r="M42" s="277"/>
      <c r="N42" s="277"/>
      <c r="O42" s="278">
        <v>52</v>
      </c>
      <c r="P42" s="277" t="s">
        <v>23</v>
      </c>
      <c r="Q42" s="295">
        <v>4</v>
      </c>
    </row>
    <row r="43" spans="1:19" s="10" customFormat="1" ht="12" customHeight="1">
      <c r="A43" s="94">
        <v>22</v>
      </c>
      <c r="B43" s="193" t="s">
        <v>227</v>
      </c>
      <c r="C43" s="176" t="s">
        <v>273</v>
      </c>
      <c r="D43" s="135"/>
      <c r="E43" s="194"/>
      <c r="F43" s="135"/>
      <c r="G43" s="135"/>
      <c r="H43" s="101"/>
      <c r="I43" s="194"/>
      <c r="J43" s="135"/>
      <c r="K43" s="259"/>
      <c r="L43" s="259"/>
      <c r="M43" s="259"/>
      <c r="N43" s="259"/>
      <c r="O43" s="279"/>
      <c r="P43" s="259"/>
      <c r="Q43" s="296"/>
    </row>
    <row r="44" spans="1:19" s="10" customFormat="1" ht="12" customHeight="1">
      <c r="A44" s="94">
        <v>23</v>
      </c>
      <c r="B44" s="70" t="s">
        <v>294</v>
      </c>
      <c r="C44" s="176" t="s">
        <v>191</v>
      </c>
      <c r="D44" s="101"/>
      <c r="E44" s="101"/>
      <c r="F44" s="101"/>
      <c r="G44" s="101"/>
      <c r="H44" s="112"/>
      <c r="I44" s="101"/>
      <c r="J44" s="101"/>
      <c r="K44" s="271">
        <v>1</v>
      </c>
      <c r="L44" s="271">
        <v>2</v>
      </c>
      <c r="M44" s="271"/>
      <c r="N44" s="271"/>
      <c r="O44" s="270">
        <v>39</v>
      </c>
      <c r="P44" s="271" t="s">
        <v>23</v>
      </c>
      <c r="Q44" s="236">
        <v>3</v>
      </c>
    </row>
    <row r="45" spans="1:19" s="10" customFormat="1" ht="12" customHeight="1">
      <c r="A45" s="94">
        <v>24</v>
      </c>
      <c r="B45" s="70" t="s">
        <v>295</v>
      </c>
      <c r="C45" s="176" t="s">
        <v>192</v>
      </c>
      <c r="D45" s="101"/>
      <c r="E45" s="101"/>
      <c r="F45" s="101"/>
      <c r="G45" s="101"/>
      <c r="H45" s="112"/>
      <c r="I45" s="101"/>
      <c r="J45" s="101"/>
      <c r="K45" s="271"/>
      <c r="L45" s="271"/>
      <c r="M45" s="271"/>
      <c r="N45" s="271"/>
      <c r="O45" s="270"/>
      <c r="P45" s="271"/>
      <c r="Q45" s="236"/>
    </row>
    <row r="46" spans="1:19" s="10" customFormat="1" ht="12" customHeight="1">
      <c r="A46" s="94">
        <v>25</v>
      </c>
      <c r="B46" s="198" t="s">
        <v>296</v>
      </c>
      <c r="C46" s="176" t="s">
        <v>193</v>
      </c>
      <c r="D46" s="101"/>
      <c r="E46" s="101"/>
      <c r="F46" s="101"/>
      <c r="G46" s="101"/>
      <c r="H46" s="112"/>
      <c r="I46" s="101"/>
      <c r="J46" s="101"/>
      <c r="K46" s="271">
        <v>1</v>
      </c>
      <c r="L46" s="271">
        <v>2</v>
      </c>
      <c r="M46" s="271"/>
      <c r="N46" s="271"/>
      <c r="O46" s="270">
        <v>39</v>
      </c>
      <c r="P46" s="271" t="s">
        <v>23</v>
      </c>
      <c r="Q46" s="236">
        <v>3</v>
      </c>
    </row>
    <row r="47" spans="1:19" ht="24" customHeight="1">
      <c r="A47" s="94">
        <v>26</v>
      </c>
      <c r="B47" s="199" t="s">
        <v>297</v>
      </c>
      <c r="C47" s="176" t="s">
        <v>194</v>
      </c>
      <c r="D47" s="93"/>
      <c r="E47" s="93"/>
      <c r="F47" s="93"/>
      <c r="G47" s="93"/>
      <c r="H47" s="113"/>
      <c r="I47" s="93"/>
      <c r="J47" s="93"/>
      <c r="K47" s="271"/>
      <c r="L47" s="271"/>
      <c r="M47" s="271"/>
      <c r="N47" s="271"/>
      <c r="O47" s="270"/>
      <c r="P47" s="271"/>
      <c r="Q47" s="236"/>
    </row>
    <row r="48" spans="1:19" ht="12" customHeight="1">
      <c r="A48" s="235" t="s">
        <v>70</v>
      </c>
      <c r="B48" s="294"/>
      <c r="C48" s="235"/>
      <c r="D48" s="93">
        <f>SUM(D32:D47)</f>
        <v>4</v>
      </c>
      <c r="E48" s="93">
        <f>SUM(E32:E47)</f>
        <v>4</v>
      </c>
      <c r="F48" s="93">
        <v>2</v>
      </c>
      <c r="G48" s="93"/>
      <c r="H48" s="245">
        <v>160</v>
      </c>
      <c r="I48" s="236" t="s">
        <v>59</v>
      </c>
      <c r="J48" s="239">
        <f>SUM(J32:J47)</f>
        <v>12</v>
      </c>
      <c r="K48" s="93">
        <f>SUM(K32:K47)</f>
        <v>4</v>
      </c>
      <c r="L48" s="93">
        <f>SUM(L32:L47)</f>
        <v>6</v>
      </c>
      <c r="M48" s="93">
        <v>2</v>
      </c>
      <c r="N48" s="93"/>
      <c r="O48" s="245">
        <v>156</v>
      </c>
      <c r="P48" s="236" t="s">
        <v>59</v>
      </c>
      <c r="Q48" s="239">
        <f>SUM(Q32:Q47)</f>
        <v>12</v>
      </c>
    </row>
    <row r="49" spans="1:17" ht="12" customHeight="1">
      <c r="A49" s="235" t="s">
        <v>238</v>
      </c>
      <c r="B49" s="235"/>
      <c r="C49" s="235"/>
      <c r="D49" s="235">
        <f>SUM(D48:G48)</f>
        <v>10</v>
      </c>
      <c r="E49" s="235"/>
      <c r="F49" s="235"/>
      <c r="G49" s="235"/>
      <c r="H49" s="245"/>
      <c r="I49" s="236"/>
      <c r="J49" s="239"/>
      <c r="K49" s="235">
        <f>SUM(K48:N48)</f>
        <v>12</v>
      </c>
      <c r="L49" s="235"/>
      <c r="M49" s="235"/>
      <c r="N49" s="235"/>
      <c r="O49" s="245"/>
      <c r="P49" s="236"/>
      <c r="Q49" s="239"/>
    </row>
    <row r="50" spans="1:17" ht="9.75" customHeight="1">
      <c r="A50" s="14"/>
      <c r="B50" s="14"/>
      <c r="C50" s="14"/>
      <c r="D50" s="14"/>
      <c r="E50" s="14"/>
      <c r="F50" s="14"/>
      <c r="G50" s="14"/>
      <c r="H50" s="14"/>
      <c r="I50" s="34"/>
      <c r="J50" s="32"/>
      <c r="K50" s="14"/>
      <c r="L50" s="14"/>
      <c r="M50" s="14"/>
      <c r="N50" s="14"/>
      <c r="O50" s="14"/>
      <c r="P50" s="34"/>
      <c r="Q50" s="32"/>
    </row>
    <row r="51" spans="1:17" ht="12" customHeight="1">
      <c r="A51" s="14"/>
      <c r="B51" s="18" t="s">
        <v>32</v>
      </c>
      <c r="C51" s="43"/>
      <c r="D51" s="97">
        <f>D26+D48</f>
        <v>12</v>
      </c>
      <c r="E51" s="97">
        <f>E26+E48</f>
        <v>8</v>
      </c>
      <c r="F51" s="97">
        <f>F26+F48</f>
        <v>4</v>
      </c>
      <c r="G51" s="97"/>
      <c r="H51" s="242">
        <v>414</v>
      </c>
      <c r="I51" s="242" t="s">
        <v>71</v>
      </c>
      <c r="J51" s="244">
        <f>J26+J48</f>
        <v>30</v>
      </c>
      <c r="K51" s="97">
        <f>K26+K48</f>
        <v>12</v>
      </c>
      <c r="L51" s="97">
        <f>L26+L48</f>
        <v>10</v>
      </c>
      <c r="M51" s="97">
        <v>2</v>
      </c>
      <c r="N51" s="97"/>
      <c r="O51" s="242">
        <v>414</v>
      </c>
      <c r="P51" s="242" t="s">
        <v>71</v>
      </c>
      <c r="Q51" s="244">
        <f>Q26+Q48</f>
        <v>30</v>
      </c>
    </row>
    <row r="52" spans="1:17" ht="12" customHeight="1">
      <c r="A52" s="14"/>
      <c r="B52" s="20"/>
      <c r="C52" s="43"/>
      <c r="D52" s="241">
        <f>SUM(D51:G51)</f>
        <v>24</v>
      </c>
      <c r="E52" s="241"/>
      <c r="F52" s="241"/>
      <c r="G52" s="241"/>
      <c r="H52" s="242"/>
      <c r="I52" s="242"/>
      <c r="J52" s="244"/>
      <c r="K52" s="241">
        <v>24</v>
      </c>
      <c r="L52" s="241"/>
      <c r="M52" s="241"/>
      <c r="N52" s="241"/>
      <c r="O52" s="242"/>
      <c r="P52" s="242"/>
      <c r="Q52" s="244"/>
    </row>
    <row r="53" spans="1:17" ht="7.5" customHeight="1">
      <c r="A53" s="11"/>
      <c r="B53" s="11"/>
      <c r="C53" s="11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s="23" customFormat="1" ht="12" customHeight="1">
      <c r="A54" s="236" t="s">
        <v>7</v>
      </c>
      <c r="B54" s="250" t="s">
        <v>33</v>
      </c>
      <c r="C54" s="236" t="s">
        <v>277</v>
      </c>
      <c r="D54" s="236" t="s">
        <v>64</v>
      </c>
      <c r="E54" s="236"/>
      <c r="F54" s="236"/>
      <c r="G54" s="236"/>
      <c r="H54" s="236"/>
      <c r="I54" s="236"/>
      <c r="J54" s="236"/>
      <c r="K54" s="236" t="s">
        <v>65</v>
      </c>
      <c r="L54" s="236"/>
      <c r="M54" s="236"/>
      <c r="N54" s="236"/>
      <c r="O54" s="236"/>
      <c r="P54" s="236"/>
      <c r="Q54" s="236"/>
    </row>
    <row r="55" spans="1:17" s="23" customFormat="1" ht="21.75" customHeight="1">
      <c r="A55" s="236"/>
      <c r="B55" s="250"/>
      <c r="C55" s="236"/>
      <c r="D55" s="94" t="s">
        <v>11</v>
      </c>
      <c r="E55" s="94" t="s">
        <v>12</v>
      </c>
      <c r="F55" s="94" t="s">
        <v>13</v>
      </c>
      <c r="G55" s="94" t="s">
        <v>14</v>
      </c>
      <c r="H55" s="94" t="s">
        <v>15</v>
      </c>
      <c r="I55" s="95" t="s">
        <v>16</v>
      </c>
      <c r="J55" s="95" t="s">
        <v>17</v>
      </c>
      <c r="K55" s="94" t="s">
        <v>11</v>
      </c>
      <c r="L55" s="94" t="s">
        <v>12</v>
      </c>
      <c r="M55" s="94" t="s">
        <v>13</v>
      </c>
      <c r="N55" s="94" t="s">
        <v>14</v>
      </c>
      <c r="O55" s="94" t="s">
        <v>15</v>
      </c>
      <c r="P55" s="95" t="s">
        <v>16</v>
      </c>
      <c r="Q55" s="95" t="s">
        <v>17</v>
      </c>
    </row>
    <row r="56" spans="1:17" s="23" customFormat="1" ht="12" customHeight="1">
      <c r="A56" s="94">
        <v>27</v>
      </c>
      <c r="B56" s="56" t="s">
        <v>72</v>
      </c>
      <c r="C56" s="55" t="s">
        <v>195</v>
      </c>
      <c r="D56" s="94">
        <v>2</v>
      </c>
      <c r="E56" s="94"/>
      <c r="F56" s="94"/>
      <c r="G56" s="94"/>
      <c r="H56" s="94">
        <v>22</v>
      </c>
      <c r="I56" s="47" t="s">
        <v>23</v>
      </c>
      <c r="J56" s="94">
        <v>2</v>
      </c>
      <c r="K56" s="94"/>
      <c r="L56" s="94"/>
      <c r="M56" s="94"/>
      <c r="N56" s="94"/>
      <c r="O56" s="94"/>
      <c r="P56" s="94"/>
      <c r="Q56" s="94"/>
    </row>
    <row r="57" spans="1:17" s="23" customFormat="1" ht="12" customHeight="1">
      <c r="A57" s="94">
        <v>28</v>
      </c>
      <c r="B57" s="56" t="s">
        <v>198</v>
      </c>
      <c r="C57" s="55" t="s">
        <v>196</v>
      </c>
      <c r="D57" s="94">
        <v>2</v>
      </c>
      <c r="E57" s="94"/>
      <c r="F57" s="94">
        <v>1</v>
      </c>
      <c r="G57" s="94"/>
      <c r="H57" s="94">
        <v>8</v>
      </c>
      <c r="I57" s="47" t="s">
        <v>23</v>
      </c>
      <c r="J57" s="94">
        <v>2</v>
      </c>
      <c r="K57" s="94"/>
      <c r="L57" s="94"/>
      <c r="M57" s="94"/>
      <c r="N57" s="94"/>
      <c r="O57" s="94"/>
      <c r="P57" s="94"/>
      <c r="Q57" s="94"/>
    </row>
    <row r="58" spans="1:17" s="23" customFormat="1" ht="12" customHeight="1">
      <c r="A58" s="47">
        <v>29</v>
      </c>
      <c r="B58" s="59" t="s">
        <v>73</v>
      </c>
      <c r="C58" s="58" t="s">
        <v>197</v>
      </c>
      <c r="D58" s="93"/>
      <c r="E58" s="93"/>
      <c r="F58" s="93"/>
      <c r="G58" s="93"/>
      <c r="H58" s="93"/>
      <c r="I58" s="47"/>
      <c r="J58" s="47"/>
      <c r="K58" s="93">
        <v>2</v>
      </c>
      <c r="L58" s="93"/>
      <c r="M58" s="93"/>
      <c r="N58" s="93"/>
      <c r="O58" s="93">
        <v>26</v>
      </c>
      <c r="P58" s="47" t="s">
        <v>11</v>
      </c>
      <c r="Q58" s="47">
        <v>2</v>
      </c>
    </row>
    <row r="59" spans="1:17" s="23" customFormat="1" ht="12" customHeight="1">
      <c r="A59" s="47">
        <v>30</v>
      </c>
      <c r="B59" s="196" t="s">
        <v>74</v>
      </c>
      <c r="C59" s="60" t="s">
        <v>75</v>
      </c>
      <c r="D59" s="61">
        <v>1</v>
      </c>
      <c r="E59" s="61">
        <v>1</v>
      </c>
      <c r="F59" s="61"/>
      <c r="G59" s="61"/>
      <c r="H59" s="61">
        <v>22</v>
      </c>
      <c r="I59" s="47" t="s">
        <v>11</v>
      </c>
      <c r="J59" s="61">
        <v>2</v>
      </c>
      <c r="K59" s="54"/>
      <c r="L59" s="61"/>
      <c r="M59" s="61"/>
      <c r="N59" s="61"/>
      <c r="O59" s="61"/>
      <c r="P59" s="61"/>
      <c r="Q59" s="61"/>
    </row>
    <row r="60" spans="1:17" s="23" customFormat="1" ht="12" customHeight="1">
      <c r="A60" s="47">
        <v>31</v>
      </c>
      <c r="B60" s="52" t="s">
        <v>76</v>
      </c>
      <c r="C60" s="60" t="s">
        <v>77</v>
      </c>
      <c r="D60" s="54"/>
      <c r="E60" s="54"/>
      <c r="F60" s="54"/>
      <c r="G60" s="54"/>
      <c r="H60" s="54"/>
      <c r="I60" s="54"/>
      <c r="J60" s="54"/>
      <c r="K60" s="54">
        <v>1</v>
      </c>
      <c r="L60" s="54">
        <v>1</v>
      </c>
      <c r="M60" s="54"/>
      <c r="N60" s="54"/>
      <c r="O60" s="54">
        <v>51</v>
      </c>
      <c r="P60" s="54" t="s">
        <v>21</v>
      </c>
      <c r="Q60" s="54">
        <v>3</v>
      </c>
    </row>
    <row r="61" spans="1:17" s="23" customFormat="1" ht="12" customHeight="1">
      <c r="A61" s="47">
        <v>32</v>
      </c>
      <c r="B61" s="52" t="s">
        <v>78</v>
      </c>
      <c r="C61" s="60" t="s">
        <v>79</v>
      </c>
      <c r="D61" s="54"/>
      <c r="E61" s="54"/>
      <c r="F61" s="54"/>
      <c r="G61" s="54">
        <v>3</v>
      </c>
      <c r="H61" s="54">
        <v>33</v>
      </c>
      <c r="I61" s="47" t="s">
        <v>11</v>
      </c>
      <c r="J61" s="54">
        <v>3</v>
      </c>
      <c r="K61" s="54"/>
      <c r="L61" s="54"/>
      <c r="M61" s="54"/>
      <c r="N61" s="54"/>
      <c r="O61" s="54"/>
      <c r="P61" s="54"/>
      <c r="Q61" s="54"/>
    </row>
    <row r="62" spans="1:17" s="23" customFormat="1" ht="12" customHeight="1">
      <c r="A62" s="62">
        <v>33</v>
      </c>
      <c r="B62" s="52" t="s">
        <v>80</v>
      </c>
      <c r="C62" s="60" t="s">
        <v>81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>
        <v>3</v>
      </c>
      <c r="O62" s="54">
        <v>14</v>
      </c>
      <c r="P62" s="54" t="s">
        <v>11</v>
      </c>
      <c r="Q62" s="54">
        <v>2</v>
      </c>
    </row>
    <row r="63" spans="1:17" s="23" customFormat="1" ht="12" customHeight="1">
      <c r="A63" s="62">
        <v>34</v>
      </c>
      <c r="B63" s="52" t="s">
        <v>82</v>
      </c>
      <c r="C63" s="60" t="s">
        <v>83</v>
      </c>
      <c r="D63" s="54"/>
      <c r="E63" s="54"/>
      <c r="F63" s="54"/>
      <c r="G63" s="54"/>
      <c r="H63" s="54"/>
      <c r="I63" s="54"/>
      <c r="J63" s="54"/>
      <c r="K63" s="52"/>
      <c r="L63" s="52"/>
      <c r="M63" s="52"/>
      <c r="N63" s="52"/>
      <c r="O63" s="52">
        <v>125</v>
      </c>
      <c r="P63" s="54" t="s">
        <v>21</v>
      </c>
      <c r="Q63" s="54">
        <v>5</v>
      </c>
    </row>
    <row r="64" spans="1:17" s="23" customFormat="1" ht="12" customHeight="1">
      <c r="A64" s="235" t="s">
        <v>42</v>
      </c>
      <c r="B64" s="235"/>
      <c r="C64" s="235"/>
      <c r="D64" s="93">
        <v>5</v>
      </c>
      <c r="E64" s="93">
        <v>1</v>
      </c>
      <c r="F64" s="93">
        <v>1</v>
      </c>
      <c r="G64" s="93">
        <v>3</v>
      </c>
      <c r="H64" s="245">
        <v>85</v>
      </c>
      <c r="I64" s="271" t="s">
        <v>59</v>
      </c>
      <c r="J64" s="239">
        <v>9</v>
      </c>
      <c r="K64" s="93">
        <v>3</v>
      </c>
      <c r="L64" s="93">
        <v>1</v>
      </c>
      <c r="M64" s="93"/>
      <c r="N64" s="93">
        <v>3</v>
      </c>
      <c r="O64" s="245">
        <v>216</v>
      </c>
      <c r="P64" s="271" t="s">
        <v>84</v>
      </c>
      <c r="Q64" s="239">
        <v>12</v>
      </c>
    </row>
    <row r="65" spans="1:31" s="23" customFormat="1" ht="12" customHeight="1">
      <c r="A65" s="235" t="s">
        <v>85</v>
      </c>
      <c r="B65" s="235"/>
      <c r="C65" s="235"/>
      <c r="D65" s="235">
        <v>10</v>
      </c>
      <c r="E65" s="235"/>
      <c r="F65" s="235"/>
      <c r="G65" s="235"/>
      <c r="H65" s="245"/>
      <c r="I65" s="271"/>
      <c r="J65" s="239"/>
      <c r="K65" s="235">
        <v>7</v>
      </c>
      <c r="L65" s="235"/>
      <c r="M65" s="235"/>
      <c r="N65" s="235"/>
      <c r="O65" s="245"/>
      <c r="P65" s="271"/>
      <c r="Q65" s="239"/>
    </row>
    <row r="66" spans="1:31" s="15" customFormat="1" ht="12" customHeight="1">
      <c r="A66" s="11"/>
      <c r="B66" s="21" t="s">
        <v>210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31" s="23" customFormat="1" ht="12.75" customHeight="1">
      <c r="A67" s="200" t="s">
        <v>300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2"/>
      <c r="S67" s="22"/>
      <c r="V67" s="24"/>
      <c r="W67" s="24"/>
      <c r="X67" s="24"/>
      <c r="Y67" s="25"/>
      <c r="Z67" s="234"/>
      <c r="AA67" s="234"/>
      <c r="AE67" s="26"/>
    </row>
    <row r="68" spans="1:31" s="23" customFormat="1" ht="12.75" customHeight="1">
      <c r="A68" s="11" t="s">
        <v>316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22"/>
      <c r="S69" s="22"/>
      <c r="V69" s="24"/>
      <c r="W69" s="24"/>
      <c r="X69" s="24"/>
      <c r="Y69" s="35"/>
      <c r="AC69" s="26"/>
    </row>
    <row r="70" spans="1:31" s="23" customFormat="1" ht="12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31" ht="12" customHeight="1"/>
    <row r="72" spans="1:31" ht="12" customHeight="1"/>
    <row r="73" spans="1:31" ht="12" customHeight="1"/>
    <row r="74" spans="1:31" ht="12" customHeight="1"/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</sheetData>
  <sheetProtection selectLockedCells="1" selectUnlockedCells="1"/>
  <mergeCells count="142">
    <mergeCell ref="A4:Q4"/>
    <mergeCell ref="A7:Q7"/>
    <mergeCell ref="A8:Q8"/>
    <mergeCell ref="A12:Q12"/>
    <mergeCell ref="A13:A15"/>
    <mergeCell ref="B13:B15"/>
    <mergeCell ref="C13:C15"/>
    <mergeCell ref="P14:P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Q14:Q15"/>
    <mergeCell ref="M14:M15"/>
    <mergeCell ref="N14:N15"/>
    <mergeCell ref="A27:C27"/>
    <mergeCell ref="D27:G27"/>
    <mergeCell ref="K27:N27"/>
    <mergeCell ref="A26:C26"/>
    <mergeCell ref="H26:H27"/>
    <mergeCell ref="I26:I27"/>
    <mergeCell ref="J26:J27"/>
    <mergeCell ref="L14:L15"/>
    <mergeCell ref="F14:F15"/>
    <mergeCell ref="G14:G15"/>
    <mergeCell ref="L30:L31"/>
    <mergeCell ref="M30:M31"/>
    <mergeCell ref="H30:H31"/>
    <mergeCell ref="K30:K31"/>
    <mergeCell ref="P30:P31"/>
    <mergeCell ref="Q30:Q31"/>
    <mergeCell ref="O26:O27"/>
    <mergeCell ref="P26:P27"/>
    <mergeCell ref="Q26:Q27"/>
    <mergeCell ref="K29:Q29"/>
    <mergeCell ref="N30:N31"/>
    <mergeCell ref="O30:O31"/>
    <mergeCell ref="J34:J35"/>
    <mergeCell ref="G34:G35"/>
    <mergeCell ref="D34:D35"/>
    <mergeCell ref="E34:E35"/>
    <mergeCell ref="F34:F35"/>
    <mergeCell ref="A29:A31"/>
    <mergeCell ref="B29:B31"/>
    <mergeCell ref="C29:C31"/>
    <mergeCell ref="D29:J29"/>
    <mergeCell ref="I30:I31"/>
    <mergeCell ref="J30:J31"/>
    <mergeCell ref="D30:D31"/>
    <mergeCell ref="E30:E31"/>
    <mergeCell ref="F30:F31"/>
    <mergeCell ref="G30:G31"/>
    <mergeCell ref="G38:G39"/>
    <mergeCell ref="H38:H39"/>
    <mergeCell ref="I38:I39"/>
    <mergeCell ref="J38:J39"/>
    <mergeCell ref="N42:N43"/>
    <mergeCell ref="D32:D33"/>
    <mergeCell ref="E32:E33"/>
    <mergeCell ref="F32:F33"/>
    <mergeCell ref="G32:G33"/>
    <mergeCell ref="D38:D39"/>
    <mergeCell ref="E38:E39"/>
    <mergeCell ref="F38:F39"/>
    <mergeCell ref="D36:D37"/>
    <mergeCell ref="E36:E37"/>
    <mergeCell ref="F36:F37"/>
    <mergeCell ref="H32:H33"/>
    <mergeCell ref="I32:I33"/>
    <mergeCell ref="J32:J33"/>
    <mergeCell ref="G36:G37"/>
    <mergeCell ref="H36:H37"/>
    <mergeCell ref="I36:I37"/>
    <mergeCell ref="J36:J37"/>
    <mergeCell ref="H34:H35"/>
    <mergeCell ref="I34:I35"/>
    <mergeCell ref="O42:O43"/>
    <mergeCell ref="P42:P43"/>
    <mergeCell ref="Q42:Q43"/>
    <mergeCell ref="K42:K43"/>
    <mergeCell ref="L42:L43"/>
    <mergeCell ref="P40:P41"/>
    <mergeCell ref="Q40:Q41"/>
    <mergeCell ref="K40:K41"/>
    <mergeCell ref="L40:L41"/>
    <mergeCell ref="M40:M41"/>
    <mergeCell ref="O40:O41"/>
    <mergeCell ref="N40:N41"/>
    <mergeCell ref="M42:M43"/>
    <mergeCell ref="P44:P45"/>
    <mergeCell ref="Q44:Q45"/>
    <mergeCell ref="O48:O49"/>
    <mergeCell ref="P48:P49"/>
    <mergeCell ref="Q48:Q49"/>
    <mergeCell ref="A49:C49"/>
    <mergeCell ref="D49:G49"/>
    <mergeCell ref="K49:N49"/>
    <mergeCell ref="A48:C48"/>
    <mergeCell ref="H48:H49"/>
    <mergeCell ref="K44:K45"/>
    <mergeCell ref="L44:L45"/>
    <mergeCell ref="M44:M45"/>
    <mergeCell ref="N46:N47"/>
    <mergeCell ref="N44:N45"/>
    <mergeCell ref="O44:O45"/>
    <mergeCell ref="O46:O47"/>
    <mergeCell ref="P46:P47"/>
    <mergeCell ref="Q46:Q47"/>
    <mergeCell ref="K46:K47"/>
    <mergeCell ref="L46:L47"/>
    <mergeCell ref="M46:M47"/>
    <mergeCell ref="Q51:Q52"/>
    <mergeCell ref="D52:G52"/>
    <mergeCell ref="K52:N52"/>
    <mergeCell ref="H51:H52"/>
    <mergeCell ref="I51:I52"/>
    <mergeCell ref="J51:J52"/>
    <mergeCell ref="O51:O52"/>
    <mergeCell ref="P51:P52"/>
    <mergeCell ref="I48:I49"/>
    <mergeCell ref="J48:J49"/>
    <mergeCell ref="Z67:AA67"/>
    <mergeCell ref="K65:N65"/>
    <mergeCell ref="K54:Q54"/>
    <mergeCell ref="A64:C64"/>
    <mergeCell ref="H64:H65"/>
    <mergeCell ref="I64:I65"/>
    <mergeCell ref="J64:J65"/>
    <mergeCell ref="O64:O65"/>
    <mergeCell ref="P64:P65"/>
    <mergeCell ref="Q64:Q65"/>
    <mergeCell ref="A65:C65"/>
    <mergeCell ref="D65:G65"/>
    <mergeCell ref="A54:A55"/>
    <mergeCell ref="B54:B55"/>
    <mergeCell ref="C54:C55"/>
    <mergeCell ref="D54:J54"/>
  </mergeCells>
  <phoneticPr fontId="26" type="noConversion"/>
  <printOptions horizontalCentered="1"/>
  <pageMargins left="0.6" right="0" top="0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2"/>
  <sheetViews>
    <sheetView topLeftCell="A15" zoomScaleSheetLayoutView="150" workbookViewId="0">
      <selection activeCell="E18" sqref="E18:F18"/>
    </sheetView>
  </sheetViews>
  <sheetFormatPr defaultColWidth="9" defaultRowHeight="12.75" customHeight="1"/>
  <cols>
    <col min="1" max="1" width="4.7109375" customWidth="1"/>
    <col min="2" max="2" width="30.5703125" customWidth="1"/>
    <col min="3" max="3" width="10.42578125" customWidth="1"/>
    <col min="4" max="5" width="10.140625" customWidth="1"/>
    <col min="6" max="6" width="10.5703125" customWidth="1"/>
    <col min="8" max="8" width="9.5703125" customWidth="1"/>
  </cols>
  <sheetData>
    <row r="1" spans="1:17" ht="12.75" customHeight="1">
      <c r="A1" t="s">
        <v>266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 customHeight="1">
      <c r="A2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ht="12.75" customHeight="1">
      <c r="A6" t="s">
        <v>2</v>
      </c>
    </row>
    <row r="7" spans="1:17" ht="12.75" customHeight="1">
      <c r="A7" s="247" t="s">
        <v>268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7" ht="12.75" customHeight="1">
      <c r="A8" s="247" t="s">
        <v>276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</row>
    <row r="9" spans="1:17" ht="12.75" customHeight="1">
      <c r="A9" t="s">
        <v>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ht="12.75" customHeight="1">
      <c r="A10" t="s">
        <v>4</v>
      </c>
    </row>
    <row r="11" spans="1:17" ht="12.75" customHeight="1">
      <c r="A11" t="s">
        <v>221</v>
      </c>
    </row>
    <row r="12" spans="1:17" ht="13.5" customHeight="1"/>
    <row r="13" spans="1:17" ht="27" customHeight="1">
      <c r="B13" s="63" t="s">
        <v>86</v>
      </c>
      <c r="C13" s="306" t="s">
        <v>87</v>
      </c>
      <c r="D13" s="306"/>
      <c r="E13" s="307" t="s">
        <v>211</v>
      </c>
      <c r="F13" s="308"/>
      <c r="G13" s="308" t="s">
        <v>212</v>
      </c>
      <c r="H13" s="308"/>
    </row>
    <row r="14" spans="1:17" ht="13.5" customHeight="1">
      <c r="B14" s="129" t="s">
        <v>88</v>
      </c>
      <c r="C14" s="64" t="s">
        <v>213</v>
      </c>
      <c r="D14" s="64" t="s">
        <v>89</v>
      </c>
      <c r="E14" s="64" t="s">
        <v>213</v>
      </c>
      <c r="F14" s="129" t="s">
        <v>89</v>
      </c>
      <c r="G14" s="64" t="s">
        <v>213</v>
      </c>
      <c r="H14" s="129" t="s">
        <v>89</v>
      </c>
    </row>
    <row r="15" spans="1:17" ht="12.75" customHeight="1">
      <c r="B15" s="129" t="s">
        <v>90</v>
      </c>
      <c r="C15" s="129">
        <v>14</v>
      </c>
      <c r="D15" s="129">
        <v>14</v>
      </c>
      <c r="E15" s="129"/>
      <c r="F15" s="129"/>
      <c r="G15" s="129">
        <v>24</v>
      </c>
      <c r="H15" s="129">
        <v>24</v>
      </c>
    </row>
    <row r="16" spans="1:17" ht="12.75" customHeight="1">
      <c r="B16" s="129" t="s">
        <v>91</v>
      </c>
      <c r="C16" s="129">
        <v>14</v>
      </c>
      <c r="D16" s="129">
        <v>14</v>
      </c>
      <c r="E16" s="129"/>
      <c r="F16" s="129">
        <v>56</v>
      </c>
      <c r="G16" s="129">
        <v>24</v>
      </c>
      <c r="H16" s="129">
        <v>24</v>
      </c>
    </row>
    <row r="17" spans="1:13" ht="12.75" customHeight="1">
      <c r="B17" s="129" t="s">
        <v>92</v>
      </c>
      <c r="C17" s="129">
        <v>14</v>
      </c>
      <c r="D17" s="64" t="s">
        <v>203</v>
      </c>
      <c r="E17" s="129"/>
      <c r="F17" s="129">
        <v>48</v>
      </c>
      <c r="G17" s="129">
        <v>24</v>
      </c>
      <c r="H17" s="129">
        <v>24</v>
      </c>
    </row>
    <row r="18" spans="1:13" ht="13.5" customHeight="1">
      <c r="B18" s="129" t="s">
        <v>93</v>
      </c>
      <c r="C18" s="309">
        <f>AVERAGE(C15:D17)</f>
        <v>14</v>
      </c>
      <c r="D18" s="309"/>
      <c r="E18" s="309"/>
      <c r="F18" s="309"/>
      <c r="G18" s="309">
        <v>24</v>
      </c>
      <c r="H18" s="309"/>
    </row>
    <row r="19" spans="1:13" s="7" customFormat="1" ht="12.75" customHeight="1">
      <c r="B19" s="109"/>
    </row>
    <row r="20" spans="1:13" s="7" customFormat="1" ht="24.4" customHeight="1">
      <c r="B20" s="304" t="s">
        <v>204</v>
      </c>
      <c r="C20" s="305"/>
      <c r="D20" s="305"/>
      <c r="E20" s="305"/>
      <c r="F20" s="305"/>
      <c r="G20" s="305"/>
      <c r="H20" s="305"/>
    </row>
    <row r="21" spans="1:13" s="7" customFormat="1" ht="12.75" customHeight="1">
      <c r="B21" s="33"/>
    </row>
    <row r="22" spans="1:13" s="7" customFormat="1" ht="18" customHeight="1">
      <c r="A22" s="249" t="s">
        <v>94</v>
      </c>
      <c r="B22" s="249"/>
      <c r="C22" s="249"/>
      <c r="D22" s="249"/>
      <c r="E22" s="249"/>
      <c r="F22" s="249"/>
      <c r="G22" s="249"/>
      <c r="H22" s="249"/>
      <c r="I22" s="100"/>
      <c r="J22" s="100"/>
      <c r="K22" s="100"/>
      <c r="L22" s="100"/>
      <c r="M22" s="100"/>
    </row>
    <row r="23" spans="1:13" s="7" customFormat="1" ht="13.5" customHeight="1"/>
    <row r="24" spans="1:13" s="7" customFormat="1" ht="17.850000000000001" customHeight="1">
      <c r="A24" s="301" t="s">
        <v>7</v>
      </c>
      <c r="B24" s="301" t="s">
        <v>95</v>
      </c>
      <c r="C24" s="302" t="s">
        <v>96</v>
      </c>
      <c r="D24" s="103" t="s">
        <v>97</v>
      </c>
      <c r="E24" s="103" t="s">
        <v>97</v>
      </c>
      <c r="H24" s="79"/>
    </row>
    <row r="25" spans="1:13" s="7" customFormat="1" ht="22.5" customHeight="1">
      <c r="A25" s="301"/>
      <c r="B25" s="301"/>
      <c r="C25" s="302"/>
      <c r="D25" s="103" t="s">
        <v>98</v>
      </c>
      <c r="E25" s="103" t="s">
        <v>99</v>
      </c>
      <c r="H25" s="79"/>
    </row>
    <row r="26" spans="1:13" s="7" customFormat="1" ht="14.25" customHeight="1">
      <c r="A26" s="303">
        <v>1</v>
      </c>
      <c r="B26" s="80" t="s">
        <v>100</v>
      </c>
      <c r="C26" s="104">
        <v>1404</v>
      </c>
      <c r="D26" s="300">
        <f>(C26+C27)/C29</f>
        <v>0.74801587301587302</v>
      </c>
      <c r="E26" s="299" t="s">
        <v>101</v>
      </c>
      <c r="H26" s="81"/>
    </row>
    <row r="27" spans="1:13" s="7" customFormat="1" ht="12.75" customHeight="1">
      <c r="A27" s="303"/>
      <c r="B27" s="80" t="s">
        <v>102</v>
      </c>
      <c r="C27" s="104">
        <v>104</v>
      </c>
      <c r="D27" s="300"/>
      <c r="E27" s="300"/>
      <c r="H27" s="81"/>
    </row>
    <row r="28" spans="1:13" s="7" customFormat="1" ht="14.25" customHeight="1">
      <c r="A28" s="104">
        <v>2</v>
      </c>
      <c r="B28" s="80" t="s">
        <v>103</v>
      </c>
      <c r="C28" s="104">
        <f>Tally!C34</f>
        <v>508</v>
      </c>
      <c r="D28" s="105">
        <f>C28/C29</f>
        <v>0.25198412698412698</v>
      </c>
      <c r="E28" s="106" t="s">
        <v>104</v>
      </c>
      <c r="H28" s="81"/>
    </row>
    <row r="29" spans="1:13" s="7" customFormat="1" ht="14.25" customHeight="1">
      <c r="A29" s="104"/>
      <c r="B29" s="82" t="s">
        <v>105</v>
      </c>
      <c r="C29" s="104">
        <f>SUM(C26:C28)</f>
        <v>2016</v>
      </c>
      <c r="D29" s="105">
        <f>C29/C29</f>
        <v>1</v>
      </c>
      <c r="E29" s="106">
        <v>100</v>
      </c>
      <c r="H29" s="81"/>
    </row>
    <row r="30" spans="1:13" s="7" customFormat="1" ht="26.25" customHeight="1">
      <c r="A30" s="65">
        <v>3</v>
      </c>
      <c r="B30" s="124" t="s">
        <v>205</v>
      </c>
      <c r="C30" s="104">
        <v>346</v>
      </c>
      <c r="D30" s="83"/>
      <c r="E30" s="83"/>
      <c r="H30" s="84"/>
    </row>
    <row r="31" spans="1:13" s="7" customFormat="1" ht="19.5" customHeight="1">
      <c r="A31" s="104"/>
      <c r="B31" s="82" t="s">
        <v>106</v>
      </c>
      <c r="C31" s="104">
        <f>C29+C30</f>
        <v>2362</v>
      </c>
      <c r="D31" s="106">
        <v>100</v>
      </c>
      <c r="E31" s="106">
        <v>100</v>
      </c>
      <c r="H31" s="81"/>
    </row>
    <row r="32" spans="1:13" s="7" customFormat="1" ht="13.5" customHeight="1"/>
    <row r="33" spans="1:8" s="7" customFormat="1" ht="12.75" customHeight="1">
      <c r="A33" s="301" t="s">
        <v>7</v>
      </c>
      <c r="B33" s="301" t="s">
        <v>95</v>
      </c>
      <c r="C33" s="302" t="s">
        <v>96</v>
      </c>
      <c r="D33" s="103" t="s">
        <v>97</v>
      </c>
      <c r="E33" s="103" t="s">
        <v>97</v>
      </c>
      <c r="F33" s="297" t="s">
        <v>107</v>
      </c>
      <c r="G33" s="297"/>
    </row>
    <row r="34" spans="1:8" s="7" customFormat="1" ht="12.75" customHeight="1">
      <c r="A34" s="301"/>
      <c r="B34" s="301"/>
      <c r="C34" s="302"/>
      <c r="D34" s="103" t="s">
        <v>98</v>
      </c>
      <c r="E34" s="103" t="s">
        <v>99</v>
      </c>
      <c r="F34" s="102" t="s">
        <v>108</v>
      </c>
      <c r="G34" s="102" t="s">
        <v>109</v>
      </c>
    </row>
    <row r="35" spans="1:8" s="7" customFormat="1" ht="12.75" customHeight="1">
      <c r="A35" s="104">
        <v>1</v>
      </c>
      <c r="B35" s="85" t="s">
        <v>110</v>
      </c>
      <c r="C35" s="103">
        <v>258</v>
      </c>
      <c r="D35" s="86">
        <f>C35/C38</f>
        <v>0.12797619047619047</v>
      </c>
      <c r="E35" s="87" t="s">
        <v>111</v>
      </c>
      <c r="F35" s="102">
        <v>98</v>
      </c>
      <c r="G35" s="102">
        <v>160</v>
      </c>
    </row>
    <row r="36" spans="1:8" s="7" customFormat="1" ht="12.75" customHeight="1">
      <c r="A36" s="104">
        <v>2</v>
      </c>
      <c r="B36" s="80" t="s">
        <v>112</v>
      </c>
      <c r="C36" s="103">
        <v>1604</v>
      </c>
      <c r="D36" s="86">
        <f>C36/C38</f>
        <v>0.79563492063492058</v>
      </c>
      <c r="E36" s="87" t="s">
        <v>101</v>
      </c>
      <c r="F36" s="102">
        <v>802</v>
      </c>
      <c r="G36" s="102">
        <v>802</v>
      </c>
    </row>
    <row r="37" spans="1:8" s="7" customFormat="1" ht="12.75" customHeight="1">
      <c r="A37" s="104">
        <v>3</v>
      </c>
      <c r="B37" s="80" t="s">
        <v>113</v>
      </c>
      <c r="C37" s="102">
        <v>154</v>
      </c>
      <c r="D37" s="86">
        <f>C37/C38</f>
        <v>7.6388888888888895E-2</v>
      </c>
      <c r="E37" s="87" t="s">
        <v>114</v>
      </c>
      <c r="F37" s="102">
        <v>42</v>
      </c>
      <c r="G37" s="102">
        <v>112</v>
      </c>
    </row>
    <row r="38" spans="1:8" s="7" customFormat="1" ht="12.75" customHeight="1">
      <c r="A38" s="88"/>
      <c r="B38" s="73" t="s">
        <v>115</v>
      </c>
      <c r="C38" s="103">
        <f>SUM(C35:C37)</f>
        <v>2016</v>
      </c>
      <c r="D38" s="87">
        <v>100</v>
      </c>
      <c r="E38" s="87">
        <v>100</v>
      </c>
      <c r="F38" s="89">
        <f>SUM(F35:F37)</f>
        <v>942</v>
      </c>
      <c r="G38" s="89">
        <v>1074</v>
      </c>
      <c r="H38" s="90"/>
    </row>
    <row r="39" spans="1:8" s="72" customFormat="1" ht="12.75" customHeight="1">
      <c r="A39" s="96"/>
      <c r="B39" s="74"/>
      <c r="C39" s="75"/>
      <c r="D39" s="75"/>
      <c r="E39" s="75"/>
      <c r="F39" s="76"/>
      <c r="G39" s="76"/>
    </row>
    <row r="40" spans="1:8" s="72" customFormat="1" ht="12.75" customHeight="1">
      <c r="A40" s="91"/>
      <c r="B40" s="298" t="s">
        <v>116</v>
      </c>
      <c r="C40" s="77" t="s">
        <v>117</v>
      </c>
      <c r="D40" s="77" t="s">
        <v>118</v>
      </c>
      <c r="E40" s="75"/>
      <c r="F40" s="76"/>
      <c r="G40" s="76"/>
    </row>
    <row r="41" spans="1:8" s="72" customFormat="1" ht="12.75" customHeight="1">
      <c r="A41" s="92"/>
      <c r="B41" s="298"/>
      <c r="C41" s="78">
        <v>0.97099999999999997</v>
      </c>
      <c r="D41" s="78">
        <v>0.877</v>
      </c>
      <c r="E41" s="76"/>
      <c r="F41" s="76"/>
      <c r="G41" s="76"/>
    </row>
    <row r="42" spans="1:8" ht="13.5" customHeight="1"/>
    <row r="43" spans="1:8" ht="13.5" customHeight="1">
      <c r="A43" s="102" t="s">
        <v>119</v>
      </c>
      <c r="B43" s="102" t="s">
        <v>120</v>
      </c>
      <c r="C43" s="310" t="s">
        <v>121</v>
      </c>
      <c r="D43" s="312"/>
      <c r="E43" s="311"/>
      <c r="F43" s="310" t="s">
        <v>122</v>
      </c>
      <c r="G43" s="311"/>
      <c r="H43" s="130"/>
    </row>
    <row r="44" spans="1:8" ht="13.5" customHeight="1">
      <c r="A44" s="102" t="s">
        <v>123</v>
      </c>
      <c r="B44" s="102" t="s">
        <v>124</v>
      </c>
      <c r="C44" s="102" t="s">
        <v>125</v>
      </c>
      <c r="D44" s="102" t="s">
        <v>126</v>
      </c>
      <c r="E44" s="66" t="s">
        <v>127</v>
      </c>
      <c r="F44" s="102" t="s">
        <v>119</v>
      </c>
      <c r="G44" s="102" t="s">
        <v>128</v>
      </c>
      <c r="H44" s="131"/>
    </row>
    <row r="45" spans="1:8" ht="12.75" customHeight="1">
      <c r="A45" s="102">
        <v>1</v>
      </c>
      <c r="B45" s="48" t="s">
        <v>129</v>
      </c>
      <c r="C45" s="102">
        <v>10</v>
      </c>
      <c r="D45" s="102">
        <v>9</v>
      </c>
      <c r="E45" s="102">
        <v>8</v>
      </c>
      <c r="F45" s="102">
        <f>SUM(B45:E45)</f>
        <v>27</v>
      </c>
      <c r="G45" s="67">
        <v>50.94</v>
      </c>
      <c r="H45" s="132"/>
    </row>
    <row r="46" spans="1:8" ht="12.75" customHeight="1">
      <c r="A46" s="102">
        <v>2</v>
      </c>
      <c r="B46" s="48" t="s">
        <v>130</v>
      </c>
      <c r="C46" s="102">
        <v>6</v>
      </c>
      <c r="D46" s="102">
        <v>10</v>
      </c>
      <c r="E46" s="102">
        <v>10</v>
      </c>
      <c r="F46" s="102">
        <f>SUM(B46:E46)</f>
        <v>26</v>
      </c>
      <c r="G46" s="67">
        <v>49.06</v>
      </c>
      <c r="H46" s="132"/>
    </row>
    <row r="47" spans="1:8" ht="13.5" customHeight="1">
      <c r="A47" s="102"/>
      <c r="B47" s="68" t="s">
        <v>115</v>
      </c>
      <c r="C47" s="69">
        <f>SUM(C45:C46)</f>
        <v>16</v>
      </c>
      <c r="D47" s="69">
        <f>SUM(D45:D46)</f>
        <v>19</v>
      </c>
      <c r="E47" s="69">
        <f>SUM(E45:E46)</f>
        <v>18</v>
      </c>
      <c r="F47" s="69">
        <f>SUM(F45:F46)</f>
        <v>53</v>
      </c>
      <c r="G47" s="69">
        <v>100</v>
      </c>
      <c r="H47" s="133"/>
    </row>
    <row r="49" spans="1:31" s="23" customFormat="1" ht="12.75" customHeight="1">
      <c r="A49" s="200" t="s">
        <v>300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2"/>
      <c r="S49" s="22"/>
      <c r="V49" s="24"/>
      <c r="W49" s="24"/>
      <c r="X49" s="24"/>
      <c r="Y49" s="25"/>
      <c r="Z49" s="234"/>
      <c r="AA49" s="234"/>
      <c r="AE49" s="26"/>
    </row>
    <row r="50" spans="1:31" s="23" customFormat="1" ht="12.75" customHeight="1">
      <c r="A50" s="11" t="s">
        <v>316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1" s="23" customFormat="1" ht="9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V51" s="24"/>
      <c r="W51" s="24"/>
      <c r="X51" s="24"/>
      <c r="Y51" s="25"/>
      <c r="Z51" s="234"/>
      <c r="AA51" s="234"/>
      <c r="AE51" s="26"/>
    </row>
    <row r="52" spans="1:31" s="23" customFormat="1" ht="11.25" customHeight="1">
      <c r="A52" s="27"/>
    </row>
  </sheetData>
  <sheetProtection selectLockedCells="1" selectUnlockedCells="1"/>
  <mergeCells count="26">
    <mergeCell ref="G18:H18"/>
    <mergeCell ref="F43:G43"/>
    <mergeCell ref="C43:E43"/>
    <mergeCell ref="C18:D18"/>
    <mergeCell ref="E18:F18"/>
    <mergeCell ref="A4:H4"/>
    <mergeCell ref="A8:Q8"/>
    <mergeCell ref="C13:D13"/>
    <mergeCell ref="E13:F13"/>
    <mergeCell ref="A7:Q7"/>
    <mergeCell ref="G13:H13"/>
    <mergeCell ref="A24:A25"/>
    <mergeCell ref="B24:B25"/>
    <mergeCell ref="C24:C25"/>
    <mergeCell ref="B20:H20"/>
    <mergeCell ref="A22:H22"/>
    <mergeCell ref="A33:A34"/>
    <mergeCell ref="B33:B34"/>
    <mergeCell ref="C33:C34"/>
    <mergeCell ref="A26:A27"/>
    <mergeCell ref="D26:D27"/>
    <mergeCell ref="Z51:AA51"/>
    <mergeCell ref="F33:G33"/>
    <mergeCell ref="B40:B41"/>
    <mergeCell ref="Z49:AA49"/>
    <mergeCell ref="E26:E27"/>
  </mergeCells>
  <phoneticPr fontId="26" type="noConversion"/>
  <pageMargins left="0.75" right="0" top="1.0249999999999999" bottom="0" header="0.78749999999999998" footer="0.78749999999999998"/>
  <pageSetup paperSize="9" scale="90" firstPageNumber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5"/>
  <sheetViews>
    <sheetView tabSelected="1" topLeftCell="A18" zoomScaleSheetLayoutView="100" workbookViewId="0">
      <selection activeCell="H32" sqref="H32"/>
    </sheetView>
  </sheetViews>
  <sheetFormatPr defaultRowHeight="12.75" customHeight="1"/>
  <cols>
    <col min="1" max="1" width="4.140625" style="7" customWidth="1"/>
    <col min="2" max="2" width="34.28515625" style="7" customWidth="1"/>
    <col min="3" max="3" width="10.5703125" style="7" customWidth="1"/>
    <col min="4" max="4" width="4.42578125" style="7" customWidth="1"/>
    <col min="5" max="6" width="2.7109375" style="7" customWidth="1"/>
    <col min="7" max="7" width="5.7109375" style="7" customWidth="1"/>
    <col min="8" max="8" width="2.5703125" style="7" customWidth="1"/>
    <col min="9" max="9" width="3.28515625" style="7" customWidth="1"/>
    <col min="10" max="10" width="2.7109375" style="7" customWidth="1"/>
    <col min="11" max="11" width="2.85546875" style="7" customWidth="1"/>
    <col min="12" max="12" width="4" style="7" customWidth="1"/>
    <col min="13" max="13" width="5.42578125" style="7" customWidth="1"/>
    <col min="14" max="14" width="3.7109375" style="7" customWidth="1"/>
    <col min="15" max="16384" width="9.140625" style="7"/>
  </cols>
  <sheetData>
    <row r="1" spans="1:256" ht="12.75" customHeight="1">
      <c r="A1" t="s">
        <v>266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C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246" t="s">
        <v>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98"/>
      <c r="O5" s="98"/>
      <c r="P5" s="98"/>
      <c r="Q5" s="9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t="s">
        <v>2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47" t="s">
        <v>268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47" t="s">
        <v>276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3</v>
      </c>
      <c r="B1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4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221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C15" s="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256" ht="18" customHeight="1">
      <c r="A16" s="249" t="s">
        <v>131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</row>
    <row r="20" spans="2:13" ht="12.75" customHeight="1">
      <c r="B20" s="1" t="s">
        <v>132</v>
      </c>
      <c r="C20" s="1"/>
      <c r="D20" s="313" t="s">
        <v>133</v>
      </c>
      <c r="E20" s="313"/>
      <c r="F20" s="313"/>
      <c r="G20" s="313"/>
      <c r="H20" s="313"/>
      <c r="I20" s="313"/>
      <c r="J20" s="313"/>
      <c r="K20" s="313"/>
      <c r="L20" s="313"/>
      <c r="M20" s="313"/>
    </row>
    <row r="22" spans="2:13" s="36" customFormat="1" ht="42" customHeight="1">
      <c r="B22" s="314" t="s">
        <v>134</v>
      </c>
      <c r="D22" s="314" t="s">
        <v>135</v>
      </c>
      <c r="E22" s="314"/>
      <c r="F22" s="314"/>
      <c r="G22" s="314"/>
      <c r="H22" s="314"/>
      <c r="I22" s="314"/>
      <c r="J22" s="314"/>
      <c r="K22" s="314"/>
      <c r="L22" s="314"/>
      <c r="M22" s="314"/>
    </row>
    <row r="23" spans="2:13" s="36" customFormat="1" ht="12.75" customHeight="1">
      <c r="B23" s="314"/>
    </row>
    <row r="24" spans="2:13" s="36" customFormat="1" ht="12.75" customHeight="1"/>
    <row r="25" spans="2:13" s="36" customFormat="1" ht="27" customHeight="1">
      <c r="B25" s="229" t="s">
        <v>332</v>
      </c>
      <c r="D25" s="314" t="s">
        <v>136</v>
      </c>
      <c r="E25" s="314"/>
      <c r="F25" s="314"/>
      <c r="G25" s="314"/>
      <c r="H25" s="314"/>
      <c r="I25" s="314"/>
      <c r="J25" s="314"/>
      <c r="K25" s="314"/>
      <c r="L25" s="314"/>
      <c r="M25" s="314"/>
    </row>
    <row r="26" spans="2:13" s="36" customFormat="1" ht="12.75" customHeight="1">
      <c r="D26" s="314"/>
      <c r="E26" s="314"/>
      <c r="F26" s="314"/>
      <c r="G26" s="314"/>
      <c r="H26" s="314"/>
      <c r="I26" s="314"/>
      <c r="J26" s="314"/>
      <c r="K26" s="314"/>
      <c r="L26" s="314"/>
      <c r="M26" s="314"/>
    </row>
    <row r="27" spans="2:13" s="36" customFormat="1" ht="12.75" customHeight="1"/>
    <row r="28" spans="2:13" s="36" customFormat="1" ht="25.5" customHeight="1">
      <c r="B28" s="36" t="s">
        <v>137</v>
      </c>
      <c r="D28" s="314" t="s">
        <v>138</v>
      </c>
      <c r="E28" s="314"/>
      <c r="F28" s="314"/>
      <c r="G28" s="314"/>
      <c r="H28" s="314"/>
      <c r="I28" s="314"/>
      <c r="J28" s="314"/>
      <c r="K28" s="314"/>
      <c r="L28" s="314"/>
      <c r="M28" s="314"/>
    </row>
    <row r="29" spans="2:13" s="36" customFormat="1" ht="12.75" customHeight="1">
      <c r="D29" s="314"/>
      <c r="E29" s="314"/>
      <c r="F29" s="314"/>
      <c r="G29" s="314"/>
      <c r="H29" s="314"/>
      <c r="I29" s="314"/>
      <c r="J29" s="314"/>
      <c r="K29" s="314"/>
      <c r="L29" s="314"/>
      <c r="M29" s="314"/>
    </row>
    <row r="30" spans="2:13" s="36" customFormat="1" ht="38.25" customHeight="1">
      <c r="B30" s="36" t="s">
        <v>139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</row>
    <row r="31" spans="2:13" s="36" customFormat="1" ht="12.75" customHeight="1"/>
    <row r="32" spans="2:13" s="36" customFormat="1" ht="63.75" customHeight="1">
      <c r="B32" s="229" t="s">
        <v>333</v>
      </c>
    </row>
    <row r="33" spans="1:31" s="36" customFormat="1" ht="12.75" customHeight="1"/>
    <row r="34" spans="1:31" s="36" customFormat="1" ht="38.25" customHeight="1">
      <c r="B34" s="229" t="s">
        <v>334</v>
      </c>
    </row>
    <row r="35" spans="1:31" ht="12.75" customHeight="1">
      <c r="A35" s="96"/>
      <c r="B35" s="11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39"/>
    </row>
    <row r="36" spans="1:31" s="23" customFormat="1" ht="12.75" customHeight="1">
      <c r="A36" s="200" t="s">
        <v>300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2"/>
      <c r="S36" s="22"/>
      <c r="V36" s="24"/>
      <c r="W36" s="24"/>
      <c r="X36" s="24"/>
      <c r="Y36" s="25"/>
      <c r="Z36" s="234"/>
      <c r="AA36" s="234"/>
      <c r="AE36" s="26"/>
    </row>
    <row r="37" spans="1:31" s="23" customFormat="1" ht="12.75" customHeight="1">
      <c r="A37" s="11" t="s">
        <v>316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31" s="23" customFormat="1" ht="9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T38" s="24"/>
      <c r="U38" s="24"/>
      <c r="V38" s="24"/>
      <c r="W38" s="25"/>
      <c r="X38" s="234"/>
      <c r="Y38" s="234"/>
      <c r="AC38" s="26"/>
    </row>
    <row r="39" spans="1:31" s="23" customFormat="1" ht="11.25" customHeight="1">
      <c r="A39" s="27"/>
    </row>
    <row r="40" spans="1:31" ht="11.25" customHeight="1"/>
    <row r="41" spans="1:31" ht="11.25" customHeight="1"/>
    <row r="42" spans="1:31" ht="11.25" customHeight="1"/>
    <row r="43" spans="1:31" ht="11.25" customHeight="1"/>
    <row r="45" spans="1:31" ht="11.25" customHeight="1"/>
  </sheetData>
  <sheetProtection selectLockedCells="1" selectUnlockedCells="1"/>
  <mergeCells count="11">
    <mergeCell ref="Z36:AA36"/>
    <mergeCell ref="D28:M30"/>
    <mergeCell ref="A5:M5"/>
    <mergeCell ref="A9:Q9"/>
    <mergeCell ref="A10:Q10"/>
    <mergeCell ref="A16:N16"/>
    <mergeCell ref="X38:Y38"/>
    <mergeCell ref="D20:M20"/>
    <mergeCell ref="B22:B23"/>
    <mergeCell ref="D22:M22"/>
    <mergeCell ref="D25:M26"/>
  </mergeCells>
  <phoneticPr fontId="26" type="noConversion"/>
  <printOptions horizontalCentered="1"/>
  <pageMargins left="0.6" right="0" top="0.75" bottom="0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topLeftCell="B1" zoomScale="140" zoomScaleNormal="140" workbookViewId="0">
      <selection activeCell="C3" sqref="C3:F5 C10:F12 C17:F19"/>
    </sheetView>
  </sheetViews>
  <sheetFormatPr defaultColWidth="11.5703125" defaultRowHeight="12.75"/>
  <cols>
    <col min="1" max="1" width="11.5703125" customWidth="1"/>
    <col min="2" max="2" width="17.7109375" customWidth="1"/>
    <col min="3" max="3" width="25" customWidth="1"/>
    <col min="4" max="4" width="18" customWidth="1"/>
  </cols>
  <sheetData>
    <row r="2" spans="2:8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122</v>
      </c>
    </row>
    <row r="3" spans="2:8">
      <c r="B3" t="s">
        <v>146</v>
      </c>
      <c r="C3">
        <f>SUMIFS('an I'!D16:D31,'an I'!C16:C31,"DF*")*14</f>
        <v>28</v>
      </c>
      <c r="D3">
        <f>SUMIFS('an I'!K16:K31,'an I'!C16:C31,"DF*")*14</f>
        <v>28</v>
      </c>
      <c r="E3">
        <f>(SUMIFS('an I'!E16:E31,'an I'!C16:C31,"DF*")+SUMIFS('an I'!F16:F31,'an I'!C16:C31,"DF*"))*14</f>
        <v>14</v>
      </c>
      <c r="F3" s="7">
        <f>(SUMIFS('an I'!L16:L31,'an I'!C16:C31,"DF*")+SUMIFS('an I'!M16:M31,'an I'!C16:C31,"DF*"))*14</f>
        <v>14</v>
      </c>
      <c r="H3">
        <f>SUM(C3:G3)</f>
        <v>84</v>
      </c>
    </row>
    <row r="4" spans="2:8">
      <c r="B4" t="s">
        <v>147</v>
      </c>
      <c r="C4" s="7">
        <f>SUMIFS('an I'!D16:D31,'an I'!C16:C31,"DS*")*14</f>
        <v>112</v>
      </c>
      <c r="D4">
        <f>SUMIFS('an I'!K16:K31,'an I'!C16:C31,"DS*")*14</f>
        <v>112</v>
      </c>
      <c r="E4" s="7">
        <f>(SUMIFS('an I'!E16:E31,'an I'!C16:C31,"DS*")+SUMIFS('an I'!F16:F31,'an I'!C16:C31,"DS*"))*14</f>
        <v>168</v>
      </c>
      <c r="F4" s="7">
        <f>(SUMIFS('an I'!L16:L31,'an I'!C16:C31,"DS*")+SUMIFS('an I'!M16:M31,'an I'!C16:C31,"DS*"))*14</f>
        <v>168</v>
      </c>
      <c r="G4">
        <v>60</v>
      </c>
      <c r="H4">
        <f>SUM(C4:G4)</f>
        <v>620</v>
      </c>
    </row>
    <row r="5" spans="2:8">
      <c r="B5" t="s">
        <v>148</v>
      </c>
      <c r="C5" s="7">
        <f>SUMIFS('an I'!D16:D31,'an I'!C16:C31,"DC*")*14</f>
        <v>0</v>
      </c>
      <c r="D5" s="7">
        <f>SUMIFS('an I'!K16:K31,'an I'!C16:C31,"DC*")*14</f>
        <v>0</v>
      </c>
      <c r="E5" s="7">
        <f>(SUMIFS('an I'!E16:E31,'an I'!C16:C31,"DC*")+SUMIFS('an I'!F16:F31,'an I'!C16:C31,"DC*"))*14</f>
        <v>14</v>
      </c>
      <c r="F5" s="7">
        <f>(SUMIFS('an I'!L16:L31,'an I'!C16:C31,"DC*")+SUMIFS('an I'!M16:M31,'an I'!C16:C31,"DC*"))*14</f>
        <v>14</v>
      </c>
      <c r="H5">
        <f>SUM(C5:G5)</f>
        <v>28</v>
      </c>
    </row>
    <row r="6" spans="2:8">
      <c r="C6">
        <f t="shared" ref="C6:H6" si="0">SUM(C3:C5)</f>
        <v>140</v>
      </c>
      <c r="D6">
        <f t="shared" si="0"/>
        <v>140</v>
      </c>
      <c r="E6">
        <f t="shared" si="0"/>
        <v>196</v>
      </c>
      <c r="F6">
        <f t="shared" si="0"/>
        <v>196</v>
      </c>
      <c r="G6">
        <f t="shared" si="0"/>
        <v>60</v>
      </c>
      <c r="H6">
        <f t="shared" si="0"/>
        <v>732</v>
      </c>
    </row>
    <row r="7" spans="2:8">
      <c r="C7" s="315">
        <f>SUM(C6:D6)</f>
        <v>280</v>
      </c>
      <c r="D7" s="315"/>
      <c r="E7" s="315">
        <f>SUM(E6:F6)</f>
        <v>392</v>
      </c>
      <c r="F7" s="315"/>
      <c r="G7">
        <f>G6</f>
        <v>60</v>
      </c>
      <c r="H7">
        <f>SUM(C7:G7)</f>
        <v>732</v>
      </c>
    </row>
    <row r="9" spans="2:8">
      <c r="B9" t="s">
        <v>149</v>
      </c>
      <c r="C9" t="s">
        <v>141</v>
      </c>
      <c r="D9" t="s">
        <v>142</v>
      </c>
      <c r="E9" t="s">
        <v>143</v>
      </c>
      <c r="F9" t="s">
        <v>144</v>
      </c>
      <c r="G9" t="s">
        <v>145</v>
      </c>
      <c r="H9" t="s">
        <v>122</v>
      </c>
    </row>
    <row r="10" spans="2:8">
      <c r="B10" t="s">
        <v>146</v>
      </c>
      <c r="C10">
        <f>14*(SUMIFS('an II'!D16:D26,'an II'!C16:C26,"DF*")+SUMIFS('an II'!D35:D48,'an II'!C35:C48,"DF*"))</f>
        <v>28</v>
      </c>
      <c r="D10" s="7">
        <f>14*(SUMIFS('an II'!K16:K26,'an II'!C16:C26,"DF*")+SUMIFS('an II'!K35:K48,'an II'!C35:C48,"DF*"))</f>
        <v>0</v>
      </c>
      <c r="E10" s="7">
        <f>14*(SUMIFS('an II'!E16:E26,'an II'!C16:C26,"DF*")+SUMIFS('an II'!E35:E48,'an II'!C35:C48,"DF*")+SUMIFS('an II'!F16:F26,'an II'!C16:C26,"DF*")+SUMIFS('an II'!F35:F48,'an II'!C35:C48,"DF*"))</f>
        <v>56</v>
      </c>
      <c r="F10" s="7">
        <f>14*(SUMIFS('an II'!L16:L26,'an II'!C16:C26,"DF*")+SUMIFS('an II'!L35:L48,'an II'!C35:C48,"DF*")+SUMIFS('an II'!M16:M26,'an II'!C16:C26,"DF*")+SUMIFS('an II'!M35:M48,'an II'!C35:C48,"DF*"))</f>
        <v>0</v>
      </c>
      <c r="H10">
        <f>SUM(C10:G10)</f>
        <v>84</v>
      </c>
    </row>
    <row r="11" spans="2:8">
      <c r="B11" t="s">
        <v>147</v>
      </c>
      <c r="C11" s="7">
        <f>14*(SUMIFS('an II'!D16:D26,'an II'!C16:C26,"DS*")+SUMIFS('an II'!D35:D48,'an II'!C35:C48,"DS*"))</f>
        <v>140</v>
      </c>
      <c r="D11" s="7">
        <f>14*(SUMIFS('an II'!K16:K26,'an II'!C16:C26,"DS*")+SUMIFS('an II'!K35:K48,'an II'!C35:C48,"DS*"))</f>
        <v>168</v>
      </c>
      <c r="E11">
        <f>14*(SUMIFS('an II'!E16:E26,'an II'!C16:C26,"DS*")+SUMIFS('an II'!E35:E48,'an II'!C35:C48,"DS*")+SUMIFS('an II'!F16:F26,'an II'!C16:C26,"DS*")+SUMIFS('an II'!F35:F48,'an II'!C35:C48,"DS*"))</f>
        <v>56</v>
      </c>
      <c r="F11" s="7">
        <f>14*(SUMIFS('an II'!L16:L26,'an II'!C16:C26,"DS*")+SUMIFS('an II'!L35:L48,'an II'!C35:C48,"DS*")+SUMIFS('an II'!M16:M26,'an II'!C16:C26,"DS*")+SUMIFS('an II'!M35:M48,'an II'!C35:C48,"DS*"))</f>
        <v>112</v>
      </c>
      <c r="H11">
        <f>SUM(C11:G11)</f>
        <v>476</v>
      </c>
    </row>
    <row r="12" spans="2:8">
      <c r="B12" t="s">
        <v>148</v>
      </c>
      <c r="C12" s="7">
        <f>14*(SUMIFS('an II'!D16:D26,'an II'!C16:C26,"DC*")+SUMIFS('an II'!D35:D48,'an II'!C35:C48,"DC*"))</f>
        <v>0</v>
      </c>
      <c r="D12">
        <f>14*(SUMIFS('an II'!K16:K26,'an II'!C16:C26,"DC*")+SUMIFS('an II'!K35:K48,'an II'!C35:C48,"DC*"))</f>
        <v>0</v>
      </c>
      <c r="E12" s="7">
        <f>14*(SUMIFS('an II'!E16:E26,'an II'!C16:C26,"DC*")+SUMIFS('an II'!E35:E48,'an II'!C35:C48,"DC*")+SUMIFS('an II'!F16:F26,'an II'!C16:C26,"DC*")+SUMIFS('an II'!F35:F48,'an II'!C35:C48,"DC*"))</f>
        <v>14</v>
      </c>
      <c r="F12" s="7">
        <f>14*(SUMIFS('an II'!L16:L26,'an II'!C16:C26,"DC*")+SUMIFS('an II'!L35:L48,'an II'!C35:C48,"DC*")+SUMIFS('an II'!M16:M26,'an II'!C16:C26,"DC*")+SUMIFS('an II'!M35:M48,'an II'!C35:C48,"DC*"))</f>
        <v>0</v>
      </c>
      <c r="H12">
        <f>SUM(C12:G12)</f>
        <v>14</v>
      </c>
    </row>
    <row r="13" spans="2:8">
      <c r="C13">
        <f t="shared" ref="C13:H13" si="1">SUM(C10:C12)</f>
        <v>168</v>
      </c>
      <c r="D13">
        <f t="shared" si="1"/>
        <v>168</v>
      </c>
      <c r="E13">
        <f t="shared" si="1"/>
        <v>126</v>
      </c>
      <c r="F13">
        <f t="shared" si="1"/>
        <v>112</v>
      </c>
      <c r="G13">
        <f t="shared" si="1"/>
        <v>0</v>
      </c>
      <c r="H13">
        <f t="shared" si="1"/>
        <v>574</v>
      </c>
    </row>
    <row r="14" spans="2:8">
      <c r="C14" s="315">
        <f>SUM(C13:D13)</f>
        <v>336</v>
      </c>
      <c r="D14" s="315"/>
      <c r="E14" s="315">
        <f>SUM(E13:F13)</f>
        <v>238</v>
      </c>
      <c r="F14" s="315"/>
      <c r="G14">
        <f>G13</f>
        <v>0</v>
      </c>
      <c r="H14">
        <f>SUM(C14:G14)</f>
        <v>574</v>
      </c>
    </row>
    <row r="16" spans="2:8">
      <c r="B16" t="s">
        <v>150</v>
      </c>
      <c r="C16" t="s">
        <v>141</v>
      </c>
      <c r="D16" t="s">
        <v>142</v>
      </c>
      <c r="E16" t="s">
        <v>143</v>
      </c>
      <c r="F16" t="s">
        <v>144</v>
      </c>
      <c r="G16" t="s">
        <v>145</v>
      </c>
      <c r="H16" t="s">
        <v>122</v>
      </c>
    </row>
    <row r="17" spans="2:9">
      <c r="B17" t="s">
        <v>146</v>
      </c>
      <c r="C17">
        <f>14*(SUMIFS('an III'!D16:D25,'an III'!C16:C25,"DF*")+SUMIFS('an III'!D32:D47,'an III'!C32:C47,"DF*"))</f>
        <v>0</v>
      </c>
      <c r="D17" s="7">
        <f>12*(SUMIFS('an III'!K16:K25,'an III'!C16:C25,"DF*")+SUMIFS('an III'!K32:K47,'an III'!C32:C47,"DF*"))</f>
        <v>0</v>
      </c>
      <c r="E17" s="7">
        <f>14*(SUMIFS('an III'!E16:E25,'an III'!C16:C25,"DF*")+SUMIFS('an III'!E32:E47,'an III'!C32:C47,"DF*")+SUMIFS('an III'!F16:F25,'an III'!C16:C25,"DF*")+SUMIFS('an III'!F32:F47,'an III'!C32:C47,"DF*"))</f>
        <v>0</v>
      </c>
      <c r="F17" s="7">
        <f>12*(SUMIFS('an III'!L16:L25,'an III'!C16:C25,"DF*")+SUMIFS('an III'!L32:L47,'an III'!C32:C47,"DF*")+SUMIFS('an III'!M16:M25,'an III'!C16:C25,"DF*")+SUMIFS('an III'!M32:M47,'an III'!C32:C47,"DF*"))</f>
        <v>0</v>
      </c>
      <c r="G17">
        <v>60</v>
      </c>
      <c r="H17">
        <f>SUM(C17:G17)</f>
        <v>60</v>
      </c>
    </row>
    <row r="18" spans="2:9">
      <c r="B18" t="s">
        <v>147</v>
      </c>
      <c r="C18" s="7">
        <f>14*(SUMIFS('an III'!D16:D25,'an III'!C16:C25,"DS*")+SUMIFS('an III'!D32:D47,'an III'!C32:C47,"DS*"))</f>
        <v>126</v>
      </c>
      <c r="D18" s="7">
        <f>12*(SUMIFS('an III'!K16:K25,'an III'!C16:C25,"DS*")+SUMIFS('an III'!K32:K47,'an III'!C32:C47,"DS*"))</f>
        <v>144</v>
      </c>
      <c r="E18">
        <f>14*(SUMIFS('an III'!E16:E25,'an III'!C16:C25,"DS*")+SUMIFS('an III'!E32:E47,'an III'!C32:C47,"DS*")+SUMIFS('an III'!F16:F25,'an III'!C16:C25,"DS*")+SUMIFS('an III'!F32:F47,'an III'!C32:C47,"DS*"))</f>
        <v>98</v>
      </c>
      <c r="F18" s="7">
        <f>12*(SUMIFS('an III'!L16:L25,'an III'!C16:C25,"DS*")+SUMIFS('an III'!L32:L47,'an III'!C32:C47,"DS*")+SUMIFS('an III'!M16:M25,'an III'!C16:C25,"DS*")+SUMIFS('an III'!M32:M47,'an III'!C32:C47,"DS*"))</f>
        <v>144</v>
      </c>
      <c r="H18">
        <f>SUM(C18:G18)</f>
        <v>512</v>
      </c>
    </row>
    <row r="19" spans="2:9">
      <c r="B19" t="s">
        <v>148</v>
      </c>
      <c r="C19" s="7">
        <f>14*(SUMIFS('an III'!D16:D25,'an III'!C16:C25,"DC*")+SUMIFS('an III'!D32:D47,'an III'!C32:C47,"DC*"))</f>
        <v>42</v>
      </c>
      <c r="D19" s="7">
        <f>12*(SUMIFS('an III'!K16:K25,'an III'!C16:C25,"DC*")+SUMIFS('an III'!K32:K47,'an III'!C32:C47,"DC*"))</f>
        <v>0</v>
      </c>
      <c r="E19">
        <f>14*(SUMIFS('an III'!E16:E25,'an III'!C16:C25,"DC*")+SUMIFS('an III'!E32:E47,'an III'!C32:C47,"DC*")+SUMIFS('an III'!F16:F25,'an III'!C16:C25,"DC*")+SUMIFS('an III'!F32:F47,'an III'!C32:C47,"DC*"))</f>
        <v>70</v>
      </c>
      <c r="F19">
        <f>12*(SUMIFS('an III'!L16:L25,'an III'!C16:C25,"DC*")+SUMIFS('an III'!L32:L47,'an III'!C32:C47,"DC*")+SUMIFS('an III'!M16:M25,'an III'!C16:C25,"DC*")+SUMIFS('an III'!M32:M47,'an III'!C32:C47,"DC*"))</f>
        <v>0</v>
      </c>
      <c r="H19">
        <f>SUM(C19:G19)</f>
        <v>112</v>
      </c>
    </row>
    <row r="20" spans="2:9">
      <c r="C20">
        <f t="shared" ref="C20:H20" si="2">SUM(C17:C19)</f>
        <v>168</v>
      </c>
      <c r="D20">
        <f t="shared" si="2"/>
        <v>144</v>
      </c>
      <c r="E20">
        <f t="shared" si="2"/>
        <v>168</v>
      </c>
      <c r="F20">
        <f t="shared" si="2"/>
        <v>144</v>
      </c>
      <c r="G20">
        <f t="shared" si="2"/>
        <v>60</v>
      </c>
      <c r="H20">
        <f t="shared" si="2"/>
        <v>684</v>
      </c>
    </row>
    <row r="21" spans="2:9">
      <c r="C21" s="315">
        <f>SUM(C20:D20)</f>
        <v>312</v>
      </c>
      <c r="D21" s="315"/>
      <c r="E21" s="315">
        <f>SUM(E20:F20)</f>
        <v>312</v>
      </c>
      <c r="F21" s="315"/>
      <c r="G21">
        <f>G20</f>
        <v>60</v>
      </c>
      <c r="H21">
        <f>SUM(C21:G21)</f>
        <v>684</v>
      </c>
    </row>
    <row r="23" spans="2:9">
      <c r="B23" t="s">
        <v>108</v>
      </c>
      <c r="C23" t="s">
        <v>151</v>
      </c>
      <c r="D23" t="s">
        <v>152</v>
      </c>
      <c r="F23" t="s">
        <v>153</v>
      </c>
    </row>
    <row r="24" spans="2:9">
      <c r="B24">
        <f>SUM(C7,C14,C21)</f>
        <v>928</v>
      </c>
      <c r="C24">
        <f>SUM(E7,E14,E21)</f>
        <v>942</v>
      </c>
      <c r="D24" s="40">
        <f>B24/C24</f>
        <v>0.9851380042462845</v>
      </c>
      <c r="F24">
        <f>C24+120</f>
        <v>1062</v>
      </c>
      <c r="G24" s="40">
        <f>B24/F24</f>
        <v>0.87382297551789079</v>
      </c>
    </row>
    <row r="26" spans="2:9">
      <c r="F26" t="s">
        <v>154</v>
      </c>
      <c r="H26" t="s">
        <v>11</v>
      </c>
      <c r="I26" t="s">
        <v>155</v>
      </c>
    </row>
    <row r="27" spans="2:9">
      <c r="B27" t="s">
        <v>146</v>
      </c>
      <c r="C27">
        <f>SUM(H3,H10,H17)</f>
        <v>228</v>
      </c>
      <c r="D27" s="40">
        <f>C27/C$30</f>
        <v>0.11457286432160804</v>
      </c>
      <c r="F27" t="s">
        <v>156</v>
      </c>
      <c r="H27">
        <f>SUM(C3:D3,C10:D10,C17:D17)</f>
        <v>84</v>
      </c>
      <c r="I27">
        <f>SUM(E3:F3,E10:F10,E17:F17,G17)</f>
        <v>144</v>
      </c>
    </row>
    <row r="28" spans="2:9">
      <c r="B28" t="s">
        <v>147</v>
      </c>
      <c r="C28">
        <f>SUM(H4,H11,H18)</f>
        <v>1608</v>
      </c>
      <c r="D28" s="40">
        <f>C28/C$30</f>
        <v>0.80804020100502516</v>
      </c>
      <c r="F28" t="s">
        <v>157</v>
      </c>
      <c r="H28">
        <f>SUM(C4:D4,C11:D11,C18:D18)</f>
        <v>802</v>
      </c>
      <c r="I28">
        <f>SUM(E4:F4,G4,E11:F11,E18:F18)</f>
        <v>806</v>
      </c>
    </row>
    <row r="29" spans="2:9">
      <c r="B29" t="s">
        <v>148</v>
      </c>
      <c r="C29">
        <f>SUM(H5,H12,H19)</f>
        <v>154</v>
      </c>
      <c r="D29" s="40">
        <f>C29/C$30</f>
        <v>7.7386934673366839E-2</v>
      </c>
      <c r="F29" t="s">
        <v>158</v>
      </c>
      <c r="H29">
        <f>SUM(C5:D5,C12:D12,C19:D19)</f>
        <v>42</v>
      </c>
      <c r="I29">
        <f>SUM(E5:F5,E12:F12,E19:F19)</f>
        <v>112</v>
      </c>
    </row>
    <row r="30" spans="2:9">
      <c r="B30" t="s">
        <v>122</v>
      </c>
      <c r="C30">
        <f>SUM(C27:C29)</f>
        <v>1990</v>
      </c>
      <c r="D30" s="40">
        <f>C30/C$30</f>
        <v>1</v>
      </c>
    </row>
    <row r="31" spans="2:9">
      <c r="B31" t="s">
        <v>159</v>
      </c>
      <c r="C31">
        <f>C30/(6*14)</f>
        <v>23.69047619047619</v>
      </c>
      <c r="D31">
        <f>(C30-120)/(5*14+12)</f>
        <v>22.804878048780488</v>
      </c>
    </row>
    <row r="34" spans="2:6">
      <c r="B34" t="s">
        <v>160</v>
      </c>
      <c r="C34">
        <f>14*('an II'!D50+'an II'!K50+'an III'!D49)+12*'an III'!K49</f>
        <v>508</v>
      </c>
      <c r="D34" s="40">
        <f>C34/C$36</f>
        <v>0.24329501915708812</v>
      </c>
      <c r="F34" t="s">
        <v>161</v>
      </c>
    </row>
    <row r="35" spans="2:6">
      <c r="B35" t="s">
        <v>162</v>
      </c>
      <c r="C35">
        <f>14*('an I'!D33+'an I'!K33+'an II'!D28+'an II'!K28+'an III'!D27)+12*'an III'!K27+G7+G21</f>
        <v>1580</v>
      </c>
      <c r="D35" s="40">
        <f>C35/C$36</f>
        <v>0.75670498084291182</v>
      </c>
      <c r="F35" t="s">
        <v>157</v>
      </c>
    </row>
    <row r="36" spans="2:6">
      <c r="B36" t="s">
        <v>122</v>
      </c>
      <c r="C36">
        <f>SUM(C34:C35)</f>
        <v>2088</v>
      </c>
      <c r="D36" s="40">
        <f>C36/C$36</f>
        <v>1</v>
      </c>
    </row>
  </sheetData>
  <sheetProtection selectLockedCells="1" selectUnlockedCells="1"/>
  <mergeCells count="6">
    <mergeCell ref="C21:D21"/>
    <mergeCell ref="E21:F21"/>
    <mergeCell ref="C7:D7"/>
    <mergeCell ref="E7:F7"/>
    <mergeCell ref="C14:D14"/>
    <mergeCell ref="E14:F14"/>
  </mergeCells>
  <phoneticPr fontId="26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pagina 0</vt:lpstr>
      <vt:lpstr>an I</vt:lpstr>
      <vt:lpstr>an II</vt:lpstr>
      <vt:lpstr>an III</vt:lpstr>
      <vt:lpstr>Bilant</vt:lpstr>
      <vt:lpstr>competente</vt:lpstr>
      <vt:lpstr>Tally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cp:revision/>
  <cp:lastPrinted>2021-02-17T08:59:30Z</cp:lastPrinted>
  <dcterms:created xsi:type="dcterms:W3CDTF">2017-04-06T20:32:31Z</dcterms:created>
  <dcterms:modified xsi:type="dcterms:W3CDTF">2021-09-09T23:28:59Z</dcterms:modified>
</cp:coreProperties>
</file>