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TILIZATOR\Documents\Plan Rise 2024\"/>
    </mc:Choice>
  </mc:AlternateContent>
  <xr:revisionPtr revIDLastSave="0" documentId="8_{9BA45986-9B60-451F-A95C-71415890630C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pagina 1" sheetId="17" r:id="rId1"/>
    <sheet name="an I" sheetId="2" r:id="rId2"/>
    <sheet name="an II" sheetId="3" r:id="rId3"/>
    <sheet name="an III" sheetId="4" r:id="rId4"/>
    <sheet name="Bilant" sheetId="24" r:id="rId5"/>
    <sheet name="AS" sheetId="22" r:id="rId6"/>
    <sheet name="Competente" sheetId="26" r:id="rId7"/>
    <sheet name="Sheet1" sheetId="23" r:id="rId8"/>
  </sheets>
  <definedNames>
    <definedName name="Cerceteaza" localSheetId="5">AS!#REF!</definedName>
    <definedName name="Granita" localSheetId="5">AS!#REF!</definedName>
    <definedName name="Obiective" localSheetId="5">AS!#REF!</definedName>
    <definedName name="Proiecteaza" localSheetId="5">AS!#REF!</definedName>
    <definedName name="_xlnm.Print_Area" localSheetId="1">'an I'!$A$1:$S$58</definedName>
    <definedName name="_xlnm.Print_Area" localSheetId="2">'an II'!$A$1:$S$60</definedName>
    <definedName name="_xlnm.Print_Area" localSheetId="3">'an III'!$A$1:$S$62</definedName>
    <definedName name="_xlnm.Print_Area" localSheetId="5">AS!$A$1:$B$25</definedName>
    <definedName name="_xlnm.Print_Area" localSheetId="4">Bilant!$A$1:$J$54</definedName>
    <definedName name="_xlnm.Print_Area" localSheetId="0">'pagina 1'!$A$1:$AQ$53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3" l="1"/>
  <c r="T23" i="4"/>
  <c r="V23" i="4"/>
  <c r="W23" i="4"/>
  <c r="V10" i="26"/>
  <c r="V11" i="26"/>
  <c r="V12" i="26"/>
  <c r="V13" i="26"/>
  <c r="V14" i="26"/>
  <c r="V15" i="26"/>
  <c r="V16" i="26"/>
  <c r="V17" i="26"/>
  <c r="V18" i="26"/>
  <c r="V19" i="26"/>
  <c r="V20" i="26"/>
  <c r="V21" i="26"/>
  <c r="V22" i="26"/>
  <c r="V23" i="26"/>
  <c r="V24" i="26"/>
  <c r="V25" i="26"/>
  <c r="V26" i="26"/>
  <c r="V27" i="26"/>
  <c r="V28" i="26"/>
  <c r="V29" i="26"/>
  <c r="V30" i="26"/>
  <c r="V31" i="26"/>
  <c r="V32" i="26"/>
  <c r="V33" i="26"/>
  <c r="V34" i="26"/>
  <c r="V35" i="26"/>
  <c r="V36" i="26"/>
  <c r="V37" i="26"/>
  <c r="V38" i="26"/>
  <c r="V39" i="26"/>
  <c r="V40" i="26"/>
  <c r="V41" i="26"/>
  <c r="V42" i="26"/>
  <c r="V43" i="26"/>
  <c r="V44" i="26"/>
  <c r="V45" i="26"/>
  <c r="V46" i="26"/>
  <c r="V47" i="26"/>
  <c r="V48" i="26"/>
  <c r="V49" i="26"/>
  <c r="V50" i="26"/>
  <c r="V51" i="26"/>
  <c r="X27" i="4"/>
  <c r="T15" i="4"/>
  <c r="V15" i="4"/>
  <c r="U15" i="4"/>
  <c r="W15" i="4"/>
  <c r="T16" i="4"/>
  <c r="V16" i="4"/>
  <c r="W16" i="4"/>
  <c r="T17" i="4"/>
  <c r="V17" i="4"/>
  <c r="W17" i="4"/>
  <c r="T18" i="4"/>
  <c r="V18" i="4"/>
  <c r="W18" i="4"/>
  <c r="T19" i="4"/>
  <c r="V19" i="4"/>
  <c r="W19" i="4"/>
  <c r="T20" i="4"/>
  <c r="V20" i="4"/>
  <c r="W20" i="4"/>
  <c r="U20" i="4" s="1"/>
  <c r="T21" i="4"/>
  <c r="V21" i="4"/>
  <c r="U21" i="4"/>
  <c r="W21" i="4"/>
  <c r="T22" i="4"/>
  <c r="V22" i="4"/>
  <c r="Y26" i="4" s="1"/>
  <c r="W22" i="4"/>
  <c r="Y27" i="4" s="1"/>
  <c r="T30" i="4"/>
  <c r="V30" i="4"/>
  <c r="U30" i="4" s="1"/>
  <c r="W30" i="4"/>
  <c r="T32" i="4"/>
  <c r="V32" i="4"/>
  <c r="U32" i="4" s="1"/>
  <c r="W32" i="4"/>
  <c r="T34" i="4"/>
  <c r="V34" i="4"/>
  <c r="X26" i="4" s="1"/>
  <c r="T36" i="4"/>
  <c r="V36" i="4"/>
  <c r="U36" i="4" s="1"/>
  <c r="V47" i="4"/>
  <c r="W47" i="4"/>
  <c r="V48" i="4"/>
  <c r="W48" i="4"/>
  <c r="V49" i="4"/>
  <c r="W49" i="4"/>
  <c r="W50" i="4"/>
  <c r="U50" i="4" s="1"/>
  <c r="V51" i="4"/>
  <c r="W51" i="4"/>
  <c r="V53" i="4"/>
  <c r="W53" i="4"/>
  <c r="L39" i="2"/>
  <c r="M39" i="2"/>
  <c r="O39" i="2"/>
  <c r="E39" i="2"/>
  <c r="F39" i="2"/>
  <c r="H39" i="2"/>
  <c r="T39" i="3"/>
  <c r="V39" i="3"/>
  <c r="W39" i="3"/>
  <c r="T37" i="3"/>
  <c r="V37" i="3"/>
  <c r="W37" i="3"/>
  <c r="U37" i="3" s="1"/>
  <c r="T35" i="3"/>
  <c r="T33" i="3"/>
  <c r="T16" i="3"/>
  <c r="T17" i="3"/>
  <c r="T18" i="3"/>
  <c r="T19" i="3"/>
  <c r="T21" i="3"/>
  <c r="T22" i="3"/>
  <c r="T23" i="3"/>
  <c r="T24" i="3"/>
  <c r="T25" i="3"/>
  <c r="T15" i="3"/>
  <c r="T37" i="2"/>
  <c r="T3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15" i="2"/>
  <c r="S15" i="23"/>
  <c r="T15" i="23"/>
  <c r="W37" i="2"/>
  <c r="W3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15" i="2"/>
  <c r="W21" i="3"/>
  <c r="U21" i="3" s="1"/>
  <c r="V16" i="2"/>
  <c r="V17" i="2"/>
  <c r="V18" i="2"/>
  <c r="V19" i="2"/>
  <c r="V20" i="2"/>
  <c r="U20" i="2"/>
  <c r="V21" i="2"/>
  <c r="V22" i="2"/>
  <c r="V23" i="2"/>
  <c r="V24" i="2"/>
  <c r="V25" i="2"/>
  <c r="U25" i="2"/>
  <c r="V26" i="2"/>
  <c r="U26" i="2"/>
  <c r="V27" i="2"/>
  <c r="U27" i="2"/>
  <c r="V28" i="2"/>
  <c r="U28" i="2"/>
  <c r="N27" i="3"/>
  <c r="O27" i="3"/>
  <c r="O44" i="3" s="1"/>
  <c r="G27" i="3"/>
  <c r="H27" i="3"/>
  <c r="H44" i="3"/>
  <c r="V15" i="3"/>
  <c r="Y29" i="3"/>
  <c r="W15" i="3"/>
  <c r="V16" i="3"/>
  <c r="X29" i="3" s="1"/>
  <c r="W16" i="3"/>
  <c r="X30" i="3" s="1"/>
  <c r="V17" i="3"/>
  <c r="W17" i="3"/>
  <c r="V18" i="3"/>
  <c r="U18" i="3" s="1"/>
  <c r="W18" i="3"/>
  <c r="V19" i="3"/>
  <c r="U19" i="3" s="1"/>
  <c r="W19" i="3"/>
  <c r="V20" i="3"/>
  <c r="U20" i="3" s="1"/>
  <c r="W20" i="3"/>
  <c r="V21" i="3"/>
  <c r="V22" i="3"/>
  <c r="U22" i="3" s="1"/>
  <c r="W22" i="3"/>
  <c r="V23" i="3"/>
  <c r="U23" i="3" s="1"/>
  <c r="W23" i="3"/>
  <c r="V24" i="3"/>
  <c r="W24" i="3"/>
  <c r="V25" i="3"/>
  <c r="W25" i="3"/>
  <c r="W26" i="3"/>
  <c r="V26" i="3"/>
  <c r="U26" i="3" s="1"/>
  <c r="F46" i="24"/>
  <c r="F45" i="24"/>
  <c r="F47" i="24" s="1"/>
  <c r="E46" i="24"/>
  <c r="E45" i="24"/>
  <c r="E47" i="24" s="1"/>
  <c r="D46" i="24"/>
  <c r="D45" i="24"/>
  <c r="W95" i="23"/>
  <c r="V95" i="23"/>
  <c r="X95" i="23" s="1"/>
  <c r="O65" i="23"/>
  <c r="O64" i="23"/>
  <c r="H65" i="23"/>
  <c r="H64" i="23"/>
  <c r="T95" i="23"/>
  <c r="S95" i="23"/>
  <c r="H95" i="23"/>
  <c r="B95" i="23"/>
  <c r="W93" i="23"/>
  <c r="V93" i="23"/>
  <c r="T93" i="23"/>
  <c r="S93" i="23"/>
  <c r="W94" i="23"/>
  <c r="V94" i="23"/>
  <c r="T94" i="23"/>
  <c r="S94" i="23"/>
  <c r="H94" i="23"/>
  <c r="B94" i="23"/>
  <c r="H93" i="23"/>
  <c r="B93" i="23"/>
  <c r="S102" i="23"/>
  <c r="U102" i="23" s="1"/>
  <c r="T102" i="23"/>
  <c r="S103" i="23"/>
  <c r="T103" i="23"/>
  <c r="S104" i="23"/>
  <c r="U104" i="23" s="1"/>
  <c r="T104" i="23"/>
  <c r="S105" i="23"/>
  <c r="T105" i="23"/>
  <c r="S106" i="23"/>
  <c r="T106" i="23"/>
  <c r="S107" i="23"/>
  <c r="T107" i="23"/>
  <c r="S108" i="23"/>
  <c r="U108" i="23" s="1"/>
  <c r="T108" i="23"/>
  <c r="S109" i="23"/>
  <c r="T109" i="23"/>
  <c r="S110" i="23"/>
  <c r="T110" i="23"/>
  <c r="S111" i="23"/>
  <c r="T111" i="23"/>
  <c r="S112" i="23"/>
  <c r="T112" i="23"/>
  <c r="T101" i="23"/>
  <c r="S101" i="23"/>
  <c r="S3" i="23"/>
  <c r="T3" i="23"/>
  <c r="S4" i="23"/>
  <c r="T4" i="23"/>
  <c r="S5" i="23"/>
  <c r="U5" i="23" s="1"/>
  <c r="T5" i="23"/>
  <c r="S6" i="23"/>
  <c r="T6" i="23"/>
  <c r="S7" i="23"/>
  <c r="T7" i="23"/>
  <c r="S8" i="23"/>
  <c r="T8" i="23"/>
  <c r="S9" i="23"/>
  <c r="U9" i="23" s="1"/>
  <c r="T9" i="23"/>
  <c r="S10" i="23"/>
  <c r="T10" i="23"/>
  <c r="S11" i="23"/>
  <c r="T11" i="23"/>
  <c r="S12" i="23"/>
  <c r="T12" i="23"/>
  <c r="U12" i="23" s="1"/>
  <c r="S13" i="23"/>
  <c r="T13" i="23"/>
  <c r="S14" i="23"/>
  <c r="T14" i="23"/>
  <c r="S16" i="23"/>
  <c r="T16" i="23"/>
  <c r="S17" i="23"/>
  <c r="T17" i="23"/>
  <c r="S18" i="23"/>
  <c r="T18" i="23"/>
  <c r="S19" i="23"/>
  <c r="T19" i="23"/>
  <c r="S20" i="23"/>
  <c r="T20" i="23"/>
  <c r="S24" i="23"/>
  <c r="T24" i="23"/>
  <c r="S25" i="23"/>
  <c r="U25" i="23" s="1"/>
  <c r="T25" i="23"/>
  <c r="S26" i="23"/>
  <c r="T26" i="23"/>
  <c r="S27" i="23"/>
  <c r="U27" i="23" s="1"/>
  <c r="T27" i="23"/>
  <c r="S28" i="23"/>
  <c r="T28" i="23"/>
  <c r="U28" i="23" s="1"/>
  <c r="S29" i="23"/>
  <c r="T29" i="23"/>
  <c r="S30" i="23"/>
  <c r="T30" i="23"/>
  <c r="S31" i="23"/>
  <c r="T31" i="23"/>
  <c r="S32" i="23"/>
  <c r="T32" i="23"/>
  <c r="S33" i="23"/>
  <c r="T33" i="23"/>
  <c r="S34" i="23"/>
  <c r="U34" i="23"/>
  <c r="S35" i="23"/>
  <c r="T35" i="23"/>
  <c r="S36" i="23"/>
  <c r="T36" i="23"/>
  <c r="S37" i="23"/>
  <c r="T37" i="23"/>
  <c r="S38" i="23"/>
  <c r="T38" i="23"/>
  <c r="S39" i="23"/>
  <c r="T39" i="23"/>
  <c r="S40" i="23"/>
  <c r="T40" i="23"/>
  <c r="S41" i="23"/>
  <c r="T41" i="23"/>
  <c r="S42" i="23"/>
  <c r="T42" i="23"/>
  <c r="S43" i="23"/>
  <c r="T43" i="23"/>
  <c r="S47" i="23"/>
  <c r="T47" i="23"/>
  <c r="S48" i="23"/>
  <c r="U48" i="23" s="1"/>
  <c r="T48" i="23"/>
  <c r="S49" i="23"/>
  <c r="T49" i="23"/>
  <c r="U49" i="23" s="1"/>
  <c r="S50" i="23"/>
  <c r="T50" i="23"/>
  <c r="S51" i="23"/>
  <c r="T51" i="23"/>
  <c r="S52" i="23"/>
  <c r="T52" i="23"/>
  <c r="S53" i="23"/>
  <c r="T53" i="23"/>
  <c r="S54" i="23"/>
  <c r="U54" i="23" s="1"/>
  <c r="H97" i="23" s="1"/>
  <c r="S55" i="23"/>
  <c r="T55" i="23"/>
  <c r="S56" i="23"/>
  <c r="T56" i="23"/>
  <c r="S57" i="23"/>
  <c r="T57" i="23"/>
  <c r="U57" i="23" s="1"/>
  <c r="S58" i="23"/>
  <c r="T58" i="23"/>
  <c r="S59" i="23"/>
  <c r="T59" i="23"/>
  <c r="S60" i="23"/>
  <c r="T60" i="23"/>
  <c r="S61" i="23"/>
  <c r="T61" i="23"/>
  <c r="S62" i="23"/>
  <c r="T62" i="23"/>
  <c r="S63" i="23"/>
  <c r="T63" i="23"/>
  <c r="U63" i="23" s="1"/>
  <c r="T46" i="23"/>
  <c r="S46" i="23"/>
  <c r="T23" i="23"/>
  <c r="S23" i="23"/>
  <c r="T2" i="23"/>
  <c r="S2" i="23"/>
  <c r="O84" i="23"/>
  <c r="H84" i="23"/>
  <c r="K88" i="23" s="1"/>
  <c r="O83" i="23"/>
  <c r="H83" i="23"/>
  <c r="W82" i="23"/>
  <c r="O82" i="23"/>
  <c r="H82" i="23"/>
  <c r="O66" i="23"/>
  <c r="H66" i="23"/>
  <c r="W51" i="3"/>
  <c r="V51" i="3"/>
  <c r="W50" i="3"/>
  <c r="W52" i="3" s="1"/>
  <c r="V50" i="3"/>
  <c r="W49" i="2"/>
  <c r="U49" i="2" s="1"/>
  <c r="V49" i="2"/>
  <c r="W48" i="2"/>
  <c r="W50" i="2" s="1"/>
  <c r="V48" i="2"/>
  <c r="V50" i="2" s="1"/>
  <c r="U34" i="3"/>
  <c r="U38" i="2"/>
  <c r="U36" i="2"/>
  <c r="W35" i="3"/>
  <c r="V35" i="3"/>
  <c r="U35" i="3" s="1"/>
  <c r="W33" i="3"/>
  <c r="V33" i="3"/>
  <c r="AA29" i="3"/>
  <c r="G38" i="24" s="1"/>
  <c r="V37" i="2"/>
  <c r="V35" i="2"/>
  <c r="V15" i="2"/>
  <c r="U15" i="2" s="1"/>
  <c r="R27" i="3"/>
  <c r="R29" i="2"/>
  <c r="L29" i="2"/>
  <c r="L42" i="2" s="1"/>
  <c r="R38" i="4"/>
  <c r="M38" i="4"/>
  <c r="L39" i="4"/>
  <c r="L38" i="4"/>
  <c r="K38" i="4"/>
  <c r="F38" i="4"/>
  <c r="E38" i="4"/>
  <c r="G39" i="2"/>
  <c r="G42" i="2"/>
  <c r="M29" i="2"/>
  <c r="M42" i="2" s="1"/>
  <c r="N29" i="2"/>
  <c r="F29" i="2"/>
  <c r="F42" i="2" s="1"/>
  <c r="M24" i="4"/>
  <c r="F24" i="4"/>
  <c r="F41" i="4" s="1"/>
  <c r="K39" i="2"/>
  <c r="K41" i="3"/>
  <c r="F41" i="3"/>
  <c r="G41" i="3"/>
  <c r="K27" i="3"/>
  <c r="K44" i="3" s="1"/>
  <c r="L24" i="4"/>
  <c r="L25" i="4" s="1"/>
  <c r="E29" i="2"/>
  <c r="E42" i="2" s="1"/>
  <c r="M50" i="2"/>
  <c r="L50" i="2"/>
  <c r="F50" i="2"/>
  <c r="E50" i="2"/>
  <c r="E51" i="2"/>
  <c r="M52" i="3"/>
  <c r="L52" i="3"/>
  <c r="F52" i="3"/>
  <c r="E52" i="3"/>
  <c r="E53" i="3" s="1"/>
  <c r="M54" i="4"/>
  <c r="L54" i="4"/>
  <c r="L55" i="4"/>
  <c r="F54" i="4"/>
  <c r="E54" i="4"/>
  <c r="E55" i="4" s="1"/>
  <c r="R41" i="3"/>
  <c r="R52" i="3"/>
  <c r="K52" i="3"/>
  <c r="K24" i="4"/>
  <c r="K41" i="4" s="1"/>
  <c r="R54" i="4"/>
  <c r="K54" i="4"/>
  <c r="R24" i="4"/>
  <c r="R50" i="2"/>
  <c r="K50" i="2"/>
  <c r="R39" i="2"/>
  <c r="K29" i="2"/>
  <c r="K42" i="2" s="1"/>
  <c r="E24" i="4"/>
  <c r="E41" i="3"/>
  <c r="E42" i="3" s="1"/>
  <c r="M41" i="3"/>
  <c r="N41" i="3"/>
  <c r="N44" i="3" s="1"/>
  <c r="L41" i="3"/>
  <c r="E27" i="3"/>
  <c r="L27" i="3"/>
  <c r="L44" i="3" s="1"/>
  <c r="F27" i="3"/>
  <c r="F44" i="3" s="1"/>
  <c r="M27" i="3"/>
  <c r="M44" i="3"/>
  <c r="N39" i="2"/>
  <c r="L40" i="2" s="1"/>
  <c r="U30" i="23"/>
  <c r="X94" i="23"/>
  <c r="U33" i="3"/>
  <c r="U24" i="23"/>
  <c r="V54" i="4"/>
  <c r="D26" i="24"/>
  <c r="U48" i="4"/>
  <c r="U18" i="4"/>
  <c r="U19" i="4"/>
  <c r="U51" i="4"/>
  <c r="U34" i="4"/>
  <c r="X24" i="4" s="1"/>
  <c r="U22" i="4"/>
  <c r="Y24" i="4" s="1"/>
  <c r="U37" i="2"/>
  <c r="U39" i="2" s="1"/>
  <c r="Z31" i="2"/>
  <c r="U22" i="2"/>
  <c r="E30" i="2"/>
  <c r="U17" i="2"/>
  <c r="U16" i="2"/>
  <c r="U23" i="2"/>
  <c r="U21" i="2"/>
  <c r="V39" i="2"/>
  <c r="U48" i="2"/>
  <c r="L42" i="3"/>
  <c r="U105" i="23"/>
  <c r="E40" i="2"/>
  <c r="U35" i="2"/>
  <c r="S96" i="23"/>
  <c r="N42" i="2"/>
  <c r="Y30" i="3"/>
  <c r="W24" i="4"/>
  <c r="U16" i="4"/>
  <c r="V27" i="3"/>
  <c r="U15" i="3"/>
  <c r="Y27" i="3" s="1"/>
  <c r="U24" i="3"/>
  <c r="W27" i="3"/>
  <c r="V52" i="3"/>
  <c r="R44" i="3" l="1"/>
  <c r="U60" i="23"/>
  <c r="U53" i="4"/>
  <c r="L28" i="3"/>
  <c r="E25" i="4"/>
  <c r="R41" i="4"/>
  <c r="U51" i="3"/>
  <c r="U23" i="23"/>
  <c r="U59" i="23"/>
  <c r="L51" i="2"/>
  <c r="D47" i="24"/>
  <c r="G47" i="24" s="1"/>
  <c r="G44" i="3"/>
  <c r="U24" i="2"/>
  <c r="Z29" i="2" s="1"/>
  <c r="U39" i="3"/>
  <c r="R42" i="2"/>
  <c r="W39" i="2"/>
  <c r="U17" i="3"/>
  <c r="X32" i="2"/>
  <c r="Z26" i="4"/>
  <c r="E29" i="24"/>
  <c r="G46" i="24"/>
  <c r="Z32" i="2"/>
  <c r="U15" i="23"/>
  <c r="AA29" i="2"/>
  <c r="U49" i="4"/>
  <c r="U35" i="23"/>
  <c r="U29" i="23"/>
  <c r="U13" i="23"/>
  <c r="H96" i="23"/>
  <c r="T92" i="23"/>
  <c r="W38" i="4"/>
  <c r="E44" i="3"/>
  <c r="E45" i="3" s="1"/>
  <c r="H16" i="24" s="1"/>
  <c r="E39" i="4"/>
  <c r="U94" i="23"/>
  <c r="U50" i="2"/>
  <c r="Y31" i="2"/>
  <c r="U47" i="4"/>
  <c r="U23" i="4"/>
  <c r="X31" i="2"/>
  <c r="G35" i="24" s="1"/>
  <c r="L53" i="3"/>
  <c r="U25" i="3"/>
  <c r="AA30" i="3"/>
  <c r="W29" i="2"/>
  <c r="F25" i="24" s="1"/>
  <c r="V76" i="23"/>
  <c r="U62" i="23"/>
  <c r="U58" i="23"/>
  <c r="V96" i="23"/>
  <c r="U4" i="23"/>
  <c r="U111" i="23"/>
  <c r="U109" i="23"/>
  <c r="U107" i="23"/>
  <c r="U93" i="23"/>
  <c r="Z27" i="4"/>
  <c r="AA27" i="3"/>
  <c r="D38" i="24" s="1"/>
  <c r="H35" i="24"/>
  <c r="U38" i="4"/>
  <c r="L43" i="2"/>
  <c r="I15" i="24" s="1"/>
  <c r="W43" i="2"/>
  <c r="L45" i="3"/>
  <c r="I16" i="24" s="1"/>
  <c r="W45" i="3"/>
  <c r="U41" i="3"/>
  <c r="V43" i="2"/>
  <c r="E43" i="2"/>
  <c r="H15" i="24" s="1"/>
  <c r="U27" i="3"/>
  <c r="X29" i="2"/>
  <c r="H46" i="24"/>
  <c r="Z27" i="3"/>
  <c r="G36" i="24"/>
  <c r="AB31" i="2"/>
  <c r="U54" i="4"/>
  <c r="AB26" i="4"/>
  <c r="L30" i="2"/>
  <c r="T96" i="23"/>
  <c r="Y32" i="2"/>
  <c r="H36" i="24" s="1"/>
  <c r="V29" i="2"/>
  <c r="V24" i="4"/>
  <c r="W41" i="3"/>
  <c r="F27" i="24" s="1"/>
  <c r="U16" i="3"/>
  <c r="X27" i="3" s="1"/>
  <c r="AB27" i="3" s="1"/>
  <c r="AC27" i="3" s="1"/>
  <c r="Z30" i="3"/>
  <c r="AB30" i="3" s="1"/>
  <c r="Z24" i="4"/>
  <c r="AB24" i="4" s="1"/>
  <c r="AA32" i="2"/>
  <c r="H38" i="24" s="1"/>
  <c r="E41" i="4"/>
  <c r="U19" i="2"/>
  <c r="E28" i="3"/>
  <c r="L41" i="4"/>
  <c r="U50" i="3"/>
  <c r="U52" i="3" s="1"/>
  <c r="K87" i="23"/>
  <c r="U46" i="23"/>
  <c r="U47" i="23"/>
  <c r="U42" i="23"/>
  <c r="U38" i="23"/>
  <c r="U36" i="23"/>
  <c r="U19" i="23"/>
  <c r="U17" i="23"/>
  <c r="Z29" i="3"/>
  <c r="G37" i="24" s="1"/>
  <c r="W96" i="23"/>
  <c r="G45" i="24"/>
  <c r="H45" i="24" s="1"/>
  <c r="V41" i="3"/>
  <c r="K86" i="23"/>
  <c r="K89" i="23" s="1"/>
  <c r="L86" i="23" s="1"/>
  <c r="U52" i="23"/>
  <c r="U43" i="23"/>
  <c r="U41" i="23"/>
  <c r="U39" i="23"/>
  <c r="U37" i="23"/>
  <c r="U106" i="23"/>
  <c r="U18" i="2"/>
  <c r="W54" i="4"/>
  <c r="F29" i="24" s="1"/>
  <c r="D29" i="24" s="1"/>
  <c r="V38" i="4"/>
  <c r="U17" i="4"/>
  <c r="U61" i="23"/>
  <c r="W77" i="23"/>
  <c r="U103" i="23"/>
  <c r="U32" i="23"/>
  <c r="U18" i="23"/>
  <c r="U10" i="23"/>
  <c r="U3" i="23"/>
  <c r="U110" i="23"/>
  <c r="U96" i="23"/>
  <c r="U56" i="23"/>
  <c r="U31" i="23"/>
  <c r="U6" i="23"/>
  <c r="U55" i="23"/>
  <c r="U51" i="23"/>
  <c r="U20" i="23"/>
  <c r="W79" i="23"/>
  <c r="U101" i="23"/>
  <c r="U95" i="23"/>
  <c r="U26" i="23"/>
  <c r="W78" i="23"/>
  <c r="U112" i="23"/>
  <c r="U53" i="23"/>
  <c r="H98" i="23"/>
  <c r="T64" i="23"/>
  <c r="U50" i="23"/>
  <c r="U40" i="23"/>
  <c r="U33" i="23"/>
  <c r="U16" i="23"/>
  <c r="U11" i="23"/>
  <c r="U8" i="23"/>
  <c r="U14" i="23"/>
  <c r="S64" i="23"/>
  <c r="V78" i="23"/>
  <c r="V79" i="23"/>
  <c r="U7" i="23"/>
  <c r="W76" i="23"/>
  <c r="U2" i="23"/>
  <c r="X93" i="23"/>
  <c r="W92" i="23"/>
  <c r="V77" i="23"/>
  <c r="X96" i="23" l="1"/>
  <c r="X97" i="23" s="1"/>
  <c r="B72" i="23"/>
  <c r="E27" i="24"/>
  <c r="U24" i="4"/>
  <c r="Z28" i="4"/>
  <c r="V45" i="3"/>
  <c r="Y29" i="2"/>
  <c r="D36" i="24" s="1"/>
  <c r="V80" i="23"/>
  <c r="B81" i="23" s="1"/>
  <c r="W80" i="23"/>
  <c r="F28" i="24"/>
  <c r="F30" i="24" s="1"/>
  <c r="G39" i="24"/>
  <c r="AB27" i="4"/>
  <c r="AB28" i="4" s="1"/>
  <c r="D37" i="24"/>
  <c r="D27" i="24"/>
  <c r="E25" i="24"/>
  <c r="D35" i="24"/>
  <c r="AB32" i="2"/>
  <c r="AB33" i="2"/>
  <c r="B79" i="23"/>
  <c r="E42" i="4"/>
  <c r="H17" i="24" s="1"/>
  <c r="V42" i="4"/>
  <c r="U29" i="2"/>
  <c r="B78" i="23"/>
  <c r="B77" i="23"/>
  <c r="L42" i="4"/>
  <c r="I17" i="24" s="1"/>
  <c r="W42" i="4"/>
  <c r="H37" i="24"/>
  <c r="H39" i="24" s="1"/>
  <c r="AB29" i="3"/>
  <c r="AB31" i="3" s="1"/>
  <c r="B70" i="23"/>
  <c r="U97" i="23"/>
  <c r="L87" i="23"/>
  <c r="B69" i="23"/>
  <c r="B76" i="23"/>
  <c r="U64" i="23"/>
  <c r="L88" i="23"/>
  <c r="X80" i="23" l="1"/>
  <c r="AB29" i="2"/>
  <c r="AC29" i="2" s="1"/>
  <c r="D41" i="24"/>
  <c r="D39" i="24"/>
  <c r="E35" i="24" s="1"/>
  <c r="E28" i="24"/>
  <c r="D25" i="24"/>
  <c r="B71" i="23"/>
  <c r="R69" i="23" s="1"/>
  <c r="H69" i="23"/>
  <c r="B80" i="23"/>
  <c r="R76" i="23" s="1"/>
  <c r="E30" i="24" l="1"/>
  <c r="D30" i="24" s="1"/>
  <c r="G29" i="24" s="1"/>
  <c r="D28" i="24"/>
  <c r="G27" i="24" s="1"/>
  <c r="E38" i="24"/>
  <c r="E36" i="24"/>
  <c r="L98" i="23"/>
  <c r="R77" i="23"/>
  <c r="R78" i="23"/>
  <c r="R79" i="23"/>
  <c r="R80" i="23" s="1"/>
  <c r="B73" i="23"/>
  <c r="R70" i="23"/>
  <c r="R72" i="23"/>
  <c r="E39" i="24" l="1"/>
  <c r="G25" i="24"/>
  <c r="S77" i="23"/>
</calcChain>
</file>

<file path=xl/sharedStrings.xml><?xml version="1.0" encoding="utf-8"?>
<sst xmlns="http://schemas.openxmlformats.org/spreadsheetml/2006/main" count="1053" uniqueCount="394">
  <si>
    <t>Sem. I</t>
  </si>
  <si>
    <t>Sem. II</t>
  </si>
  <si>
    <t>ANUL I</t>
  </si>
  <si>
    <t>Discipline obligatorii</t>
  </si>
  <si>
    <t>C</t>
  </si>
  <si>
    <t>S</t>
  </si>
  <si>
    <t>L</t>
  </si>
  <si>
    <t>P</t>
  </si>
  <si>
    <t>E</t>
  </si>
  <si>
    <t>Discipline optionale</t>
  </si>
  <si>
    <t>Discipline facultative</t>
  </si>
  <si>
    <t>RECTOR,</t>
  </si>
  <si>
    <t>ANUL II</t>
  </si>
  <si>
    <t>ANUL III</t>
  </si>
  <si>
    <t>Nr. crt.</t>
  </si>
  <si>
    <t>%</t>
  </si>
  <si>
    <t>Forma verificare</t>
  </si>
  <si>
    <t>Nr. credite</t>
  </si>
  <si>
    <t>Total ore obligatorii pe saptamana</t>
  </si>
  <si>
    <t>Total ore optionale pe saptamana</t>
  </si>
  <si>
    <t>DISCIPLINE FUNDAMENTALE</t>
  </si>
  <si>
    <t>DISCIPLINE COMPLEMENTARE</t>
  </si>
  <si>
    <t>DISCIPLINE DE SPECIALITATE</t>
  </si>
  <si>
    <t>Facultatea de Istorie şi Geografie</t>
  </si>
  <si>
    <t>Durata studiilor: 3 ani</t>
  </si>
  <si>
    <t>Total</t>
  </si>
  <si>
    <t>PLAN DE ÎNVĂŢĂMÂNT</t>
  </si>
  <si>
    <t>Nr.</t>
  </si>
  <si>
    <t>TOTAL</t>
  </si>
  <si>
    <t>Curs</t>
  </si>
  <si>
    <t>Limba străină I</t>
  </si>
  <si>
    <t>Limba străină II</t>
  </si>
  <si>
    <t>Sem. III</t>
  </si>
  <si>
    <t>Sem. IV</t>
  </si>
  <si>
    <t>Sem. V</t>
  </si>
  <si>
    <t>Sem. VI</t>
  </si>
  <si>
    <t>I</t>
  </si>
  <si>
    <t>I*</t>
  </si>
  <si>
    <t>Psihologia educaţiei</t>
  </si>
  <si>
    <t>Fundamentele pedagogiei</t>
  </si>
  <si>
    <t>Teoria şi metodologia curriculumului</t>
  </si>
  <si>
    <t>Total ore facultative pe săptămână</t>
  </si>
  <si>
    <t>Teoria şi metodologia instruirii</t>
  </si>
  <si>
    <t>Teoria şi metodologia evaluării</t>
  </si>
  <si>
    <t>Didactica specialităţii</t>
  </si>
  <si>
    <t>Instruire asistată de calculator</t>
  </si>
  <si>
    <t xml:space="preserve">Practică pedagogică (în învăţământul preuniversitar obligatoriu) (1) </t>
  </si>
  <si>
    <t>Managementul clasei de elevi</t>
  </si>
  <si>
    <t xml:space="preserve">Practică pedagogică (în învăţământul preuniversitar obligatoriu) (2) </t>
  </si>
  <si>
    <t>2C</t>
  </si>
  <si>
    <t>Universitatea ,,Ştefan cel Mare" Suceava</t>
  </si>
  <si>
    <t xml:space="preserve">PLAN  DE ÎNVĂŢĂMÂNT </t>
  </si>
  <si>
    <t xml:space="preserve">                                  BILANŢ</t>
  </si>
  <si>
    <t>CATEGORIA DISCIPLINEI</t>
  </si>
  <si>
    <t>Total nr. ore
fizice</t>
  </si>
  <si>
    <t xml:space="preserve">DISCIPLINE OBLIGATORII </t>
  </si>
  <si>
    <t xml:space="preserve">Practică </t>
  </si>
  <si>
    <t xml:space="preserve">DISCIPLINE OPŢIONALE </t>
  </si>
  <si>
    <t>DISCIPLINE FACULTATIVE</t>
  </si>
  <si>
    <t>Nr. de ore</t>
  </si>
  <si>
    <t>Aplicaţii</t>
  </si>
  <si>
    <t>DISCIPLINE ÎN DOMENIU</t>
  </si>
  <si>
    <t>NUMĂR ORE CURS / ORE APLICAŢII</t>
  </si>
  <si>
    <t>Forma de</t>
  </si>
  <si>
    <t>Nr. forme de verificare</t>
  </si>
  <si>
    <t>crt.</t>
  </si>
  <si>
    <t>verificare</t>
  </si>
  <si>
    <t>An I</t>
  </si>
  <si>
    <t>An II</t>
  </si>
  <si>
    <t>An III</t>
  </si>
  <si>
    <t>Examen</t>
  </si>
  <si>
    <t>Colocviu</t>
  </si>
  <si>
    <t>Tipul</t>
  </si>
  <si>
    <t>Calcul ore</t>
  </si>
  <si>
    <t>Disciplinei</t>
  </si>
  <si>
    <t>T ore</t>
  </si>
  <si>
    <t>Aplicatii</t>
  </si>
  <si>
    <t xml:space="preserve">Facultatea de Istorie şi Geografie </t>
  </si>
  <si>
    <t xml:space="preserve"> I.   Cerinţe pentru obţinerea diplomei</t>
  </si>
  <si>
    <t>II</t>
  </si>
  <si>
    <t>III</t>
  </si>
  <si>
    <t>Total ore optionale pe săptămână</t>
  </si>
  <si>
    <t>DF0101</t>
  </si>
  <si>
    <t>RECAPITULAŢIE</t>
  </si>
  <si>
    <t>1E</t>
  </si>
  <si>
    <t>TOTAL OBLIGATORII ŞI OPŢIONALE</t>
  </si>
  <si>
    <t>TOTAL ORE PROGRAM DE STUDIU</t>
  </si>
  <si>
    <r>
      <t xml:space="preserve">                                                       </t>
    </r>
    <r>
      <rPr>
        <b/>
        <sz val="9"/>
        <rFont val="Arial"/>
        <family val="2"/>
      </rPr>
      <t>TOTAL</t>
    </r>
  </si>
  <si>
    <t xml:space="preserve"> 1/1 (±20%) recomandat</t>
  </si>
  <si>
    <t>%        realizat</t>
  </si>
  <si>
    <t xml:space="preserve">%        recom. </t>
  </si>
  <si>
    <t>Programul de studiu: Asistenţă socială</t>
  </si>
  <si>
    <t>DF0102</t>
  </si>
  <si>
    <t>Dezvoltare umană</t>
  </si>
  <si>
    <t>Politici de incluziune socială</t>
  </si>
  <si>
    <t>Psihopatologie şi psihoterapie</t>
  </si>
  <si>
    <t>Demografie şi planificare familială</t>
  </si>
  <si>
    <t>Cod disciplină USVFIGAS</t>
  </si>
  <si>
    <t>1C</t>
  </si>
  <si>
    <t>3E, 2C</t>
  </si>
  <si>
    <t>1E, 1C</t>
  </si>
  <si>
    <t>Domeniul: Asistenţă socială</t>
  </si>
  <si>
    <t>DD0104</t>
  </si>
  <si>
    <t>DD0103</t>
  </si>
  <si>
    <t>Total ore didactice +individual</t>
  </si>
  <si>
    <t>sem I</t>
  </si>
  <si>
    <t>sem II</t>
  </si>
  <si>
    <t>Forma de învăţământ: cu frecvenţă</t>
  </si>
  <si>
    <t>Educaţie fizică</t>
  </si>
  <si>
    <t xml:space="preserve">Introducere în sociologie  </t>
  </si>
  <si>
    <t>Introducere în psihologie</t>
  </si>
  <si>
    <t>Sistemul de Asistență socială</t>
  </si>
  <si>
    <t>Informatică socială</t>
  </si>
  <si>
    <t>Tehnici de comunicare în AS</t>
  </si>
  <si>
    <t>Consiliere în asistenţă socială</t>
  </si>
  <si>
    <t>Psihologie socială aplicată</t>
  </si>
  <si>
    <t>Managementul şi evaluarea programelor de asistență socială</t>
  </si>
  <si>
    <t xml:space="preserve">Management de caz  </t>
  </si>
  <si>
    <t>Asistenta socială a persoanelor cu dizabilităţi</t>
  </si>
  <si>
    <t>Prevenirea şi recuperare la persoanele dependente de substanțe</t>
  </si>
  <si>
    <t xml:space="preserve">Asistenta socială a persoanelor vârstnice </t>
  </si>
  <si>
    <t>Asistenţa socială în sistemul de probaţiune</t>
  </si>
  <si>
    <t>Adopţia şi plasamentul familial</t>
  </si>
  <si>
    <t>Drept şi legislaţie în Asistența socială</t>
  </si>
  <si>
    <t>Drepturile omului și strategii antidiscriminare</t>
  </si>
  <si>
    <t>Teorii și metode de intervenţie în Asistenţa socială (persoană și familie)</t>
  </si>
  <si>
    <t>Teorii şi metode de intervenţie în AS (grup și comunitate)</t>
  </si>
  <si>
    <t>Abuz şi violenţa domestică. Servicii de suport</t>
  </si>
  <si>
    <t>10-15%</t>
  </si>
  <si>
    <t>DD0301</t>
  </si>
  <si>
    <t>Min 70%</t>
  </si>
  <si>
    <t>Max 30%</t>
  </si>
  <si>
    <t>Stagiu de elaborare a lucrării de licenţă (2 săptămâni/60 de ore)</t>
  </si>
  <si>
    <t>Politici publice</t>
  </si>
  <si>
    <t>Asistența socială în școală</t>
  </si>
  <si>
    <t>Asistența socială bazată pe evidențe</t>
  </si>
  <si>
    <t>Metodologia cercetării în ştiinţele sociale</t>
  </si>
  <si>
    <t>DS0502</t>
  </si>
  <si>
    <t>DS0503</t>
  </si>
  <si>
    <t>DS0504</t>
  </si>
  <si>
    <t>DS0501</t>
  </si>
  <si>
    <t xml:space="preserve">Stagiu de practică de specialitate (3 săptămâni/90 ore) </t>
  </si>
  <si>
    <t>Practică profesională</t>
  </si>
  <si>
    <t>DS0211</t>
  </si>
  <si>
    <t>DF0302</t>
  </si>
  <si>
    <t>DF0303</t>
  </si>
  <si>
    <t>DS0304</t>
  </si>
  <si>
    <t>DC0305</t>
  </si>
  <si>
    <t>DS0408</t>
  </si>
  <si>
    <t>DS0409</t>
  </si>
  <si>
    <t>DS0412</t>
  </si>
  <si>
    <t>DC0411</t>
  </si>
  <si>
    <t>Asistența socială a delincvenților</t>
  </si>
  <si>
    <t>DS0407</t>
  </si>
  <si>
    <t>Asistenţa socială a familiei</t>
  </si>
  <si>
    <t xml:space="preserve">Managementul resurselor umane </t>
  </si>
  <si>
    <t>Politici sociale</t>
  </si>
  <si>
    <t>DS0210</t>
  </si>
  <si>
    <t>Asistența socială a șomerilor</t>
  </si>
  <si>
    <t>Intervenția în criză</t>
  </si>
  <si>
    <t>Bazele asistenței sociale</t>
  </si>
  <si>
    <t xml:space="preserve">Asistența socială în Uniunea Europeană </t>
  </si>
  <si>
    <t>4E, 2C</t>
  </si>
  <si>
    <t>3E, 1C</t>
  </si>
  <si>
    <t>credite conform planului de învățământ</t>
  </si>
  <si>
    <t>credite la examenul de finalizare studii</t>
  </si>
  <si>
    <t>DD0105</t>
  </si>
  <si>
    <t>Servicii de protecţie a copilului</t>
  </si>
  <si>
    <t>DC0114</t>
  </si>
  <si>
    <t>DC0216</t>
  </si>
  <si>
    <t>DC0313</t>
  </si>
  <si>
    <t>DC0314</t>
  </si>
  <si>
    <t>DC0315</t>
  </si>
  <si>
    <t>DC0316</t>
  </si>
  <si>
    <t>DC0418</t>
  </si>
  <si>
    <t>DC0420</t>
  </si>
  <si>
    <t>DC0419</t>
  </si>
  <si>
    <t>DS0510</t>
  </si>
  <si>
    <t>DS0511</t>
  </si>
  <si>
    <t>DS0512</t>
  </si>
  <si>
    <t>DS0513</t>
  </si>
  <si>
    <t>DF0614</t>
  </si>
  <si>
    <t>DF0615</t>
  </si>
  <si>
    <t>DS0616</t>
  </si>
  <si>
    <t>DS0617</t>
  </si>
  <si>
    <t>DF0117</t>
  </si>
  <si>
    <t>DF0218</t>
  </si>
  <si>
    <t>DF0219</t>
  </si>
  <si>
    <t>DF0324</t>
  </si>
  <si>
    <t>DF0425</t>
  </si>
  <si>
    <t>DF0518</t>
  </si>
  <si>
    <t>DF0519</t>
  </si>
  <si>
    <t>DF0620</t>
  </si>
  <si>
    <t>DF0621</t>
  </si>
  <si>
    <t>4E, 3C</t>
  </si>
  <si>
    <t>5E, 2C</t>
  </si>
  <si>
    <t>4E, 4C</t>
  </si>
  <si>
    <t>5E, 3C</t>
  </si>
  <si>
    <t>Structura anului universitar</t>
  </si>
  <si>
    <t>Nr. săptămâni</t>
  </si>
  <si>
    <t xml:space="preserve"> Nr.ore fizice 
pe săptămână*</t>
  </si>
  <si>
    <t>Anul de studii</t>
  </si>
  <si>
    <t>*Discipline obligatorii + opţionale</t>
  </si>
  <si>
    <t>DF0323</t>
  </si>
  <si>
    <t>Gândire critică</t>
  </si>
  <si>
    <t>DF0106</t>
  </si>
  <si>
    <t>Organizarea şi managementul serviciilor de AS</t>
  </si>
  <si>
    <t>DC0107</t>
  </si>
  <si>
    <t>DD0208</t>
  </si>
  <si>
    <t>DC0115</t>
  </si>
  <si>
    <t>DC0217</t>
  </si>
  <si>
    <t>Tehnici și abilități academice</t>
  </si>
  <si>
    <t>Oblig</t>
  </si>
  <si>
    <t>min 70%</t>
  </si>
  <si>
    <t>Opţionale</t>
  </si>
  <si>
    <t>max 30%</t>
  </si>
  <si>
    <t xml:space="preserve">Total </t>
  </si>
  <si>
    <t>Facult</t>
  </si>
  <si>
    <t>curs</t>
  </si>
  <si>
    <t>aplicaţii</t>
  </si>
  <si>
    <t>15-20%</t>
  </si>
  <si>
    <t>60-75%</t>
  </si>
  <si>
    <t xml:space="preserve">10-15% </t>
  </si>
  <si>
    <t>Curs/aplicatii min 0,8 max 1,2</t>
  </si>
  <si>
    <t>Ex</t>
  </si>
  <si>
    <t>Examenele trebuie sa fie peste 50%</t>
  </si>
  <si>
    <t>ore fizice min 26 max 28</t>
  </si>
  <si>
    <t>Anul I</t>
  </si>
  <si>
    <t>Anul II</t>
  </si>
  <si>
    <t>Anul III</t>
  </si>
  <si>
    <t>Practica</t>
  </si>
  <si>
    <t>Raport</t>
  </si>
  <si>
    <t>aplic</t>
  </si>
  <si>
    <t>total</t>
  </si>
  <si>
    <t>DF.0101</t>
  </si>
  <si>
    <t>DF.0102</t>
  </si>
  <si>
    <t>DD.0103</t>
  </si>
  <si>
    <t>DD.0104</t>
  </si>
  <si>
    <t>DD.0105</t>
  </si>
  <si>
    <t>DF.0106</t>
  </si>
  <si>
    <t>DD.0207</t>
  </si>
  <si>
    <t>DD.0208</t>
  </si>
  <si>
    <t>DS.0209</t>
  </si>
  <si>
    <t>DS.0210</t>
  </si>
  <si>
    <t>DS.0211</t>
  </si>
  <si>
    <t>DC.0112</t>
  </si>
  <si>
    <t>DC.0113</t>
  </si>
  <si>
    <t>DC.0214</t>
  </si>
  <si>
    <t>DC.0215</t>
  </si>
  <si>
    <t>DD.0301</t>
  </si>
  <si>
    <t>DF.0302</t>
  </si>
  <si>
    <t>DF.0303</t>
  </si>
  <si>
    <t>DS.0304</t>
  </si>
  <si>
    <t>DS.0407</t>
  </si>
  <si>
    <t>DS.0406</t>
  </si>
  <si>
    <t>DS.0408</t>
  </si>
  <si>
    <t>DS.0409</t>
  </si>
  <si>
    <t>Deontologie profesională</t>
  </si>
  <si>
    <t>DD.0410</t>
  </si>
  <si>
    <t>DS.0412</t>
  </si>
  <si>
    <t>DC.0313</t>
  </si>
  <si>
    <t>Filosofie socială</t>
  </si>
  <si>
    <t>DC.0314</t>
  </si>
  <si>
    <t>DC.0315</t>
  </si>
  <si>
    <t>DC.0316</t>
  </si>
  <si>
    <t>DC.0317</t>
  </si>
  <si>
    <t>DC.0418</t>
  </si>
  <si>
    <t>DC.0420</t>
  </si>
  <si>
    <t>DC.0421</t>
  </si>
  <si>
    <t>DC.0422</t>
  </si>
  <si>
    <t>DS.0501</t>
  </si>
  <si>
    <t>DS.0502</t>
  </si>
  <si>
    <t>DS.0503</t>
  </si>
  <si>
    <t>DS.0504</t>
  </si>
  <si>
    <t>DS.0505</t>
  </si>
  <si>
    <t>DS.0506</t>
  </si>
  <si>
    <t>DS.0507</t>
  </si>
  <si>
    <t xml:space="preserve">DS.0508 </t>
  </si>
  <si>
    <t>DS.0509</t>
  </si>
  <si>
    <t>DS.0510</t>
  </si>
  <si>
    <t>DS.0511</t>
  </si>
  <si>
    <t>DS.0512</t>
  </si>
  <si>
    <t>DS.0513</t>
  </si>
  <si>
    <t>DS.0614</t>
  </si>
  <si>
    <t>DS.0615</t>
  </si>
  <si>
    <t>Diagnoza si soluționarea problemelor sociale</t>
  </si>
  <si>
    <t>DF.0616</t>
  </si>
  <si>
    <t>DF.0617</t>
  </si>
  <si>
    <t>Cod disciplină DPPD NIV 1</t>
  </si>
  <si>
    <t>DF0202</t>
  </si>
  <si>
    <t>Pedagogie I</t>
  </si>
  <si>
    <t>Pedagogie II</t>
  </si>
  <si>
    <t>DF0404</t>
  </si>
  <si>
    <t>Evaluare finală - Portofoliu didactic</t>
  </si>
  <si>
    <t>DS0609</t>
  </si>
  <si>
    <t>DS0607</t>
  </si>
  <si>
    <t>5E,
2C</t>
  </si>
  <si>
    <t>DD0209</t>
  </si>
  <si>
    <t>Psihologie socială</t>
  </si>
  <si>
    <t>DF0212</t>
  </si>
  <si>
    <t>DS0213</t>
  </si>
  <si>
    <t>DC0214</t>
  </si>
  <si>
    <t>DC0116</t>
  </si>
  <si>
    <t>DC0218</t>
  </si>
  <si>
    <t>I* - ore de studiu individual pe an</t>
  </si>
  <si>
    <t>Antreprenoriat</t>
  </si>
  <si>
    <t>3C</t>
  </si>
  <si>
    <t xml:space="preserve">Practică de specialitate </t>
  </si>
  <si>
    <t>Nr ore practică</t>
  </si>
  <si>
    <t>Valabil începând cu anul universitar: 2022-2023</t>
  </si>
  <si>
    <t>Educație fizică</t>
  </si>
  <si>
    <t>Practica de specialitate</t>
  </si>
  <si>
    <t>DS0306</t>
  </si>
  <si>
    <t>DS0605</t>
  </si>
  <si>
    <t>DS0606</t>
  </si>
  <si>
    <t xml:space="preserve">Asistența socială a șomerilor. Servicii de integrare a persoanelor vulnerabile pe piața muncii </t>
  </si>
  <si>
    <t xml:space="preserve">Prelucrarea statistică a datelor </t>
  </si>
  <si>
    <t xml:space="preserve">Diagnoza și soluționarea problemelor sociale </t>
  </si>
  <si>
    <t>DC0417</t>
  </si>
  <si>
    <t>Cod Disciplina
USVFIGAS</t>
  </si>
  <si>
    <t>Cod disciplină USVDPPDNIV1</t>
  </si>
  <si>
    <t>12+2**</t>
  </si>
  <si>
    <t>15-25%</t>
  </si>
  <si>
    <t>DS0410</t>
  </si>
  <si>
    <t xml:space="preserve">DD0608 </t>
  </si>
  <si>
    <t>DF0505</t>
  </si>
  <si>
    <t>DF0506</t>
  </si>
  <si>
    <t>DF0607</t>
  </si>
  <si>
    <t>DF0608</t>
  </si>
  <si>
    <t>DF0609</t>
  </si>
  <si>
    <t>FAC</t>
  </si>
  <si>
    <t xml:space="preserve"> 60-75%</t>
  </si>
  <si>
    <t>Total ore aplicații</t>
  </si>
  <si>
    <t>** 2 săptămâni pentru Elaborarea lucrării de licență</t>
  </si>
  <si>
    <t>Total ore curs</t>
  </si>
  <si>
    <t>F</t>
  </si>
  <si>
    <t>D</t>
  </si>
  <si>
    <t xml:space="preserve">       Rector,                      Decan,                  Director departament,              Responsabil program de studii,</t>
  </si>
  <si>
    <t xml:space="preserve">  Mihai DIMIAN           Florin PINTESCU            Gheorghe ONIȘORU                       Viorica-Cristina CORMOȘ</t>
  </si>
  <si>
    <t xml:space="preserve">  Mihai DIMIAN             Florin PINTESCU                Gheorghe ONIȘORU                           Viorica-Cristina CORMOȘ</t>
  </si>
  <si>
    <t xml:space="preserve">    Prof. univ. dr.                        Prof. univ. dr.                               Prof. univ. dr.                                                       Conf. univ. dr. </t>
  </si>
  <si>
    <t xml:space="preserve">       Rector,                        Decan,                      Director departament,                    Responsabil program de studii,</t>
  </si>
  <si>
    <t>Prevenire şi recuperare la persoanele dependente de substanțe</t>
  </si>
  <si>
    <t xml:space="preserve">    Prof. univ. dr.                    Prof. univ. dr.                            Prof. univ. dr.                                               Conf. univ. dr. </t>
  </si>
  <si>
    <t xml:space="preserve">  Mihai DIMIAN              Florin PINTESCU             Gheorghe ONIȘORU                  Viorica-Cristina CORMOȘ</t>
  </si>
  <si>
    <t xml:space="preserve">    Prof. univ. dr.                       Prof. univ. dr.                             Prof. univ. dr.                                              Conf. univ. dr. </t>
  </si>
  <si>
    <t xml:space="preserve">       Rector,                       Decan,                    Director departament,            Responsabil program de studii,</t>
  </si>
  <si>
    <t xml:space="preserve">       Rector,                    Decan,               Director departament,         Responsabil program de studii,</t>
  </si>
  <si>
    <t xml:space="preserve">  Mihai DIMIAN          Florin PINTESCU         Gheorghe ONIȘORU                 Viorica-Cristina CORMOȘ</t>
  </si>
  <si>
    <t xml:space="preserve">    Prof. univ. dr.                 Prof. univ. dr.                      Prof. univ. dr.                                           Conf. univ. dr. </t>
  </si>
  <si>
    <t xml:space="preserve">   Prof. univ. dr.                   Prof. univ. dr.                                       Prof. univ. dr.                                                    Conf. univ. dr. </t>
  </si>
  <si>
    <t xml:space="preserve"> Mihai DIMIAN            Florin PINTESCU                    Gheorghe ONIȘORU                          Viorica-Cristina CORMOȘ</t>
  </si>
  <si>
    <t>Competențe specifice programului de studii/transversale</t>
  </si>
  <si>
    <t>Competenţe
 generale/profesionale</t>
  </si>
  <si>
    <t xml:space="preserve">                                 Conf. univ. dr.</t>
  </si>
  <si>
    <t xml:space="preserve">              Viorica-Cristina CORMOȘ</t>
  </si>
  <si>
    <t xml:space="preserve">       Rector,                    Decan,                       Director de departament,           Responsabil program de studii,</t>
  </si>
  <si>
    <t xml:space="preserve">           Responsabil program de studii,</t>
  </si>
  <si>
    <t>Valabil începând cu anul I, anul universitar: 2024-2025</t>
  </si>
  <si>
    <t>Ciclul de studii: Licență</t>
  </si>
  <si>
    <t>Total credite</t>
  </si>
  <si>
    <t>DC0518</t>
  </si>
  <si>
    <t>GRILA COMPETENȚELOR</t>
  </si>
  <si>
    <t>Denumire disciplină</t>
  </si>
  <si>
    <t>Introducere în sociologie</t>
  </si>
  <si>
    <t>Practica de specialitate 1</t>
  </si>
  <si>
    <t>Practică de specialitate 2</t>
  </si>
  <si>
    <t>Mediul și schimbările climatice</t>
  </si>
  <si>
    <t>DC0618</t>
  </si>
  <si>
    <t xml:space="preserve">CP1./CG1. Abordeaza problemele în mod critic
CP2./CG2. Furnizează servicii sociale în diverse comunități culturale
CP3./CG3. Evaluează impactul social al acțiunilor asupra utilizatorilor de servicii 
CP4./CG4. Prezintă legislația în mod transparent pentru utilizatorii de servicii sociale
CP5./CG5. Lucrează cu comunități 
CP6./CG6. Oferă consiliere socială 
CP7./CG7. Promovează schimbarea socială 
CP8./CG8. Previne probleme sociale 
CP9./CG9. Promovează incluziunea 
CP10./CG10. Efectueaza interventii în comunitate în domeniul asistentei sociale 
CP11./CG11. Oferă servicii de dezvoltare în cadrul comunității 
CP12./CG12. Oferă consiliere în ceea ce priveste prestațiile de asigurari sociale
CP13./CG13. Oferă sprijin utilizatorilor de servicii sociale 
CP14./CG14. Gestionează crize sociale 
CP15./CG15. Identifică serviciile disponibile 
</t>
  </si>
  <si>
    <r>
      <t xml:space="preserve">CT1./CP1. Gândeste analitic
CT2./CP2. Asigură orientarea către client
CT3./CP3 Soluționează probleme </t>
    </r>
    <r>
      <rPr>
        <sz val="10"/>
        <color indexed="9"/>
        <rFont val="Arial"/>
        <family val="2"/>
      </rPr>
      <t xml:space="preserve">
.</t>
    </r>
    <r>
      <rPr>
        <sz val="10"/>
        <rFont val="Arial"/>
        <family val="2"/>
      </rPr>
      <t xml:space="preserve">
</t>
    </r>
    <r>
      <rPr>
        <sz val="10"/>
        <color theme="0"/>
        <rFont val="Arial"/>
        <family val="2"/>
      </rPr>
      <t xml:space="preserve">.
.
.
.
.
.
.
.
.
.
.
.
.
.
</t>
    </r>
  </si>
  <si>
    <r>
      <t xml:space="preserve">          </t>
    </r>
    <r>
      <rPr>
        <sz val="12"/>
        <color rgb="FF000000"/>
        <rFont val="Arial"/>
        <family val="2"/>
      </rPr>
      <t xml:space="preserve">                    Repartizarea pe discipline a creditelor acumulate în funcție de creditele alocate pentru fiecare dintre competențele atribuite.</t>
    </r>
  </si>
  <si>
    <t>CP1.</t>
  </si>
  <si>
    <t>CP2.</t>
  </si>
  <si>
    <t>CP3.</t>
  </si>
  <si>
    <t>CP4.</t>
  </si>
  <si>
    <t>CP5.</t>
  </si>
  <si>
    <t>CP7.</t>
  </si>
  <si>
    <t>CP8.</t>
  </si>
  <si>
    <t>CP9.</t>
  </si>
  <si>
    <t>CP10.</t>
  </si>
  <si>
    <t>CP11.</t>
  </si>
  <si>
    <t>CP12.</t>
  </si>
  <si>
    <t>CP13.</t>
  </si>
  <si>
    <t>CP14.</t>
  </si>
  <si>
    <t>CP15.</t>
  </si>
  <si>
    <t>CT1.</t>
  </si>
  <si>
    <t>CT2.</t>
  </si>
  <si>
    <t>CT3.</t>
  </si>
  <si>
    <t>CP6.</t>
  </si>
  <si>
    <t xml:space="preserve">             Rector,                                     Decan,                                       Director departament,                                    Responsabil program de studii,</t>
  </si>
  <si>
    <t xml:space="preserve">        Prof. univ. dr.                          Prof. univ. dr.                                        Prof. univ. dr.                                                             Conf. univ. dr. </t>
  </si>
  <si>
    <t xml:space="preserve">          Mihai DIMIAN                      Florin PINTESCU                            Gheorghe ONIȘORU                                              Viorica-Cristina CORMOȘ</t>
  </si>
  <si>
    <t>TIP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</si>
</sst>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lei&quot;_-;\-* #,##0.00\ &quot;lei&quot;_-;_-* &quot;-&quot;??\ &quot;lei&quot;_-;_-@_-"/>
    <numFmt numFmtId="164" formatCode="0.0%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color indexed="10"/>
      <name val="Arial"/>
      <family val="2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4"/>
      <name val="Arial"/>
      <family val="2"/>
    </font>
    <font>
      <b/>
      <sz val="9"/>
      <name val="Arial CE"/>
    </font>
    <font>
      <b/>
      <sz val="9"/>
      <name val="Arial CE"/>
      <family val="2"/>
      <charset val="238"/>
    </font>
    <font>
      <b/>
      <sz val="10"/>
      <name val="Arial CE"/>
    </font>
    <font>
      <b/>
      <sz val="14"/>
      <name val="Arial CE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9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44" fontId="5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2" fillId="0" borderId="0"/>
    <xf numFmtId="0" fontId="46" fillId="0" borderId="0"/>
    <xf numFmtId="44" fontId="46" fillId="0" borderId="0"/>
    <xf numFmtId="0" fontId="46" fillId="0" borderId="0"/>
    <xf numFmtId="0" fontId="46" fillId="0" borderId="0"/>
  </cellStyleXfs>
  <cellXfs count="1035">
    <xf numFmtId="0" fontId="0" fillId="0" borderId="0" xfId="0"/>
    <xf numFmtId="0" fontId="5" fillId="0" borderId="0" xfId="2"/>
    <xf numFmtId="0" fontId="11" fillId="0" borderId="0" xfId="2" applyFont="1"/>
    <xf numFmtId="0" fontId="11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21" fillId="0" borderId="0" xfId="2" applyFont="1"/>
    <xf numFmtId="0" fontId="22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7" fillId="0" borderId="0" xfId="2" applyFont="1" applyAlignment="1">
      <alignment horizontal="centerContinuous"/>
    </xf>
    <xf numFmtId="0" fontId="22" fillId="0" borderId="0" xfId="2" applyFont="1" applyAlignment="1">
      <alignment horizontal="center"/>
    </xf>
    <xf numFmtId="0" fontId="5" fillId="0" borderId="0" xfId="2" applyAlignment="1">
      <alignment horizontal="center"/>
    </xf>
    <xf numFmtId="0" fontId="7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31" fillId="0" borderId="0" xfId="2" applyFont="1" applyAlignment="1">
      <alignment horizontal="center" vertical="center"/>
    </xf>
    <xf numFmtId="0" fontId="13" fillId="0" borderId="0" xfId="2" applyFont="1" applyAlignment="1">
      <alignment horizontal="justify"/>
    </xf>
    <xf numFmtId="0" fontId="30" fillId="0" borderId="0" xfId="2" applyFont="1" applyAlignment="1">
      <alignment horizontal="center" vertical="top" wrapText="1"/>
    </xf>
    <xf numFmtId="0" fontId="13" fillId="0" borderId="0" xfId="2" applyFont="1" applyAlignment="1">
      <alignment horizontal="center"/>
    </xf>
    <xf numFmtId="0" fontId="22" fillId="0" borderId="0" xfId="2" applyFont="1"/>
    <xf numFmtId="0" fontId="24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3" fillId="0" borderId="0" xfId="2" applyFont="1" applyAlignment="1">
      <alignment horizontal="center"/>
    </xf>
    <xf numFmtId="0" fontId="28" fillId="0" borderId="0" xfId="2" applyFont="1"/>
    <xf numFmtId="0" fontId="4" fillId="0" borderId="0" xfId="2" applyFont="1"/>
    <xf numFmtId="0" fontId="4" fillId="0" borderId="0" xfId="2" applyFont="1" applyAlignment="1">
      <alignment horizontal="left"/>
    </xf>
    <xf numFmtId="0" fontId="5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0" xfId="0" applyFont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22" fillId="0" borderId="0" xfId="2" applyFont="1" applyAlignment="1" applyProtection="1">
      <alignment horizontal="left"/>
      <protection locked="0"/>
    </xf>
    <xf numFmtId="0" fontId="5" fillId="0" borderId="25" xfId="0" applyFont="1" applyBorder="1" applyProtection="1">
      <protection locked="0"/>
    </xf>
    <xf numFmtId="0" fontId="32" fillId="0" borderId="0" xfId="0" applyFont="1" applyProtection="1">
      <protection locked="0"/>
    </xf>
    <xf numFmtId="49" fontId="4" fillId="0" borderId="26" xfId="0" applyNumberFormat="1" applyFont="1" applyBorder="1" applyAlignment="1" applyProtection="1">
      <alignment horizontal="left" vertical="center" wrapText="1"/>
      <protection locked="0"/>
    </xf>
    <xf numFmtId="1" fontId="15" fillId="0" borderId="0" xfId="0" applyNumberFormat="1" applyFont="1" applyProtection="1"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1" fillId="0" borderId="0" xfId="2" applyFont="1" applyProtection="1">
      <protection locked="0"/>
    </xf>
    <xf numFmtId="0" fontId="5" fillId="0" borderId="0" xfId="2" applyProtection="1">
      <protection locked="0"/>
    </xf>
    <xf numFmtId="0" fontId="10" fillId="0" borderId="0" xfId="2" applyFont="1" applyProtection="1">
      <protection locked="0"/>
    </xf>
    <xf numFmtId="0" fontId="11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center"/>
      <protection locked="0"/>
    </xf>
    <xf numFmtId="0" fontId="20" fillId="0" borderId="0" xfId="2" applyFont="1" applyAlignment="1" applyProtection="1">
      <alignment horizontal="center"/>
      <protection locked="0"/>
    </xf>
    <xf numFmtId="0" fontId="21" fillId="0" borderId="0" xfId="2" applyFont="1" applyProtection="1">
      <protection locked="0"/>
    </xf>
    <xf numFmtId="0" fontId="11" fillId="0" borderId="0" xfId="2" applyFont="1" applyAlignment="1" applyProtection="1">
      <alignment horizontal="center"/>
      <protection locked="0"/>
    </xf>
    <xf numFmtId="0" fontId="7" fillId="0" borderId="0" xfId="2" applyFont="1" applyAlignment="1" applyProtection="1">
      <alignment horizontal="centerContinuous"/>
      <protection locked="0"/>
    </xf>
    <xf numFmtId="0" fontId="5" fillId="0" borderId="0" xfId="2" applyAlignment="1" applyProtection="1">
      <alignment horizontal="center"/>
      <protection locked="0"/>
    </xf>
    <xf numFmtId="2" fontId="18" fillId="0" borderId="29" xfId="2" applyNumberFormat="1" applyFont="1" applyBorder="1" applyAlignment="1" applyProtection="1">
      <alignment horizontal="center" vertical="center" wrapText="1"/>
      <protection locked="0"/>
    </xf>
    <xf numFmtId="0" fontId="17" fillId="0" borderId="30" xfId="2" applyFont="1" applyBorder="1" applyAlignment="1" applyProtection="1">
      <alignment horizontal="left" vertical="center" wrapText="1"/>
      <protection locked="0"/>
    </xf>
    <xf numFmtId="0" fontId="18" fillId="0" borderId="31" xfId="2" applyFont="1" applyBorder="1" applyAlignment="1" applyProtection="1">
      <alignment horizontal="center" vertical="center"/>
      <protection locked="0"/>
    </xf>
    <xf numFmtId="0" fontId="18" fillId="0" borderId="32" xfId="2" applyFont="1" applyBorder="1" applyAlignment="1" applyProtection="1">
      <alignment horizontal="center" vertical="center"/>
      <protection locked="0"/>
    </xf>
    <xf numFmtId="2" fontId="18" fillId="0" borderId="33" xfId="2" applyNumberFormat="1" applyFont="1" applyBorder="1" applyAlignment="1" applyProtection="1">
      <alignment horizontal="center" vertical="center" wrapText="1"/>
      <protection locked="0"/>
    </xf>
    <xf numFmtId="0" fontId="18" fillId="0" borderId="30" xfId="2" applyFont="1" applyBorder="1" applyAlignment="1" applyProtection="1">
      <alignment horizontal="center" vertical="center"/>
      <protection locked="0"/>
    </xf>
    <xf numFmtId="0" fontId="18" fillId="0" borderId="34" xfId="2" applyFont="1" applyBorder="1" applyAlignment="1" applyProtection="1">
      <alignment horizontal="left" vertical="center" wrapText="1"/>
      <protection locked="0"/>
    </xf>
    <xf numFmtId="0" fontId="18" fillId="0" borderId="2" xfId="2" applyFont="1" applyBorder="1" applyAlignment="1" applyProtection="1">
      <alignment horizontal="justify" vertical="top" wrapText="1"/>
      <protection locked="0"/>
    </xf>
    <xf numFmtId="0" fontId="18" fillId="0" borderId="35" xfId="2" applyFont="1" applyBorder="1" applyAlignment="1" applyProtection="1">
      <alignment horizontal="center" vertical="center"/>
      <protection locked="0"/>
    </xf>
    <xf numFmtId="0" fontId="18" fillId="0" borderId="34" xfId="2" applyFont="1" applyBorder="1" applyAlignment="1" applyProtection="1">
      <alignment horizontal="justify" vertical="top" wrapText="1"/>
      <protection locked="0"/>
    </xf>
    <xf numFmtId="0" fontId="18" fillId="0" borderId="36" xfId="2" applyFont="1" applyBorder="1" applyProtection="1">
      <protection locked="0"/>
    </xf>
    <xf numFmtId="0" fontId="18" fillId="0" borderId="36" xfId="2" applyFont="1" applyBorder="1" applyAlignment="1" applyProtection="1">
      <alignment horizontal="center" vertical="center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8" fillId="0" borderId="36" xfId="2" applyFont="1" applyBorder="1" applyAlignment="1" applyProtection="1">
      <alignment vertical="top" wrapText="1"/>
      <protection locked="0"/>
    </xf>
    <xf numFmtId="0" fontId="18" fillId="0" borderId="1" xfId="2" applyFont="1" applyBorder="1" applyAlignment="1" applyProtection="1">
      <alignment horizontal="center"/>
      <protection locked="0"/>
    </xf>
    <xf numFmtId="0" fontId="18" fillId="0" borderId="26" xfId="2" applyFont="1" applyBorder="1" applyProtection="1">
      <protection locked="0"/>
    </xf>
    <xf numFmtId="0" fontId="18" fillId="0" borderId="8" xfId="2" applyFont="1" applyBorder="1" applyAlignment="1" applyProtection="1">
      <alignment horizontal="center"/>
      <protection locked="0"/>
    </xf>
    <xf numFmtId="0" fontId="18" fillId="0" borderId="37" xfId="2" applyFont="1" applyBorder="1" applyProtection="1">
      <protection locked="0"/>
    </xf>
    <xf numFmtId="0" fontId="18" fillId="0" borderId="36" xfId="2" applyFont="1" applyBorder="1" applyAlignment="1" applyProtection="1">
      <alignment horizontal="center"/>
      <protection locked="0"/>
    </xf>
    <xf numFmtId="0" fontId="12" fillId="0" borderId="0" xfId="2" applyFont="1" applyAlignment="1" applyProtection="1">
      <alignment horizontal="left"/>
      <protection locked="0"/>
    </xf>
    <xf numFmtId="10" fontId="18" fillId="0" borderId="29" xfId="2" applyNumberFormat="1" applyFont="1" applyBorder="1" applyAlignment="1" applyProtection="1">
      <alignment horizontal="center" vertical="center" wrapText="1"/>
      <protection hidden="1"/>
    </xf>
    <xf numFmtId="1" fontId="18" fillId="0" borderId="38" xfId="2" applyNumberFormat="1" applyFont="1" applyBorder="1" applyAlignment="1" applyProtection="1">
      <alignment horizontal="center" vertical="center"/>
      <protection hidden="1"/>
    </xf>
    <xf numFmtId="2" fontId="18" fillId="0" borderId="36" xfId="2" applyNumberFormat="1" applyFont="1" applyBorder="1" applyAlignment="1" applyProtection="1">
      <alignment horizontal="center" vertical="top" wrapText="1"/>
      <protection hidden="1"/>
    </xf>
    <xf numFmtId="0" fontId="18" fillId="0" borderId="11" xfId="2" applyFont="1" applyBorder="1" applyAlignment="1" applyProtection="1">
      <alignment horizontal="center"/>
      <protection hidden="1"/>
    </xf>
    <xf numFmtId="0" fontId="18" fillId="0" borderId="12" xfId="2" applyFont="1" applyBorder="1" applyAlignment="1" applyProtection="1">
      <alignment horizontal="center"/>
      <protection hidden="1"/>
    </xf>
    <xf numFmtId="0" fontId="18" fillId="0" borderId="12" xfId="2" applyFont="1" applyBorder="1" applyAlignment="1" applyProtection="1">
      <alignment horizontal="center" vertical="center"/>
      <protection hidden="1"/>
    </xf>
    <xf numFmtId="0" fontId="18" fillId="0" borderId="3" xfId="2" applyFont="1" applyBorder="1" applyAlignment="1" applyProtection="1">
      <alignment horizontal="center" vertical="center"/>
      <protection hidden="1"/>
    </xf>
    <xf numFmtId="10" fontId="17" fillId="0" borderId="7" xfId="2" applyNumberFormat="1" applyFont="1" applyBorder="1" applyAlignment="1" applyProtection="1">
      <alignment horizontal="center"/>
      <protection hidden="1"/>
    </xf>
    <xf numFmtId="10" fontId="17" fillId="0" borderId="16" xfId="2" applyNumberFormat="1" applyFont="1" applyBorder="1" applyAlignment="1" applyProtection="1">
      <alignment horizontal="center"/>
      <protection hidden="1"/>
    </xf>
    <xf numFmtId="0" fontId="18" fillId="0" borderId="39" xfId="2" applyFont="1" applyBorder="1" applyAlignment="1" applyProtection="1">
      <alignment horizontal="center"/>
      <protection hidden="1"/>
    </xf>
    <xf numFmtId="0" fontId="18" fillId="0" borderId="40" xfId="2" applyFont="1" applyBorder="1" applyAlignment="1" applyProtection="1">
      <alignment horizontal="center"/>
      <protection hidden="1"/>
    </xf>
    <xf numFmtId="0" fontId="18" fillId="0" borderId="40" xfId="2" applyFont="1" applyBorder="1" applyAlignment="1" applyProtection="1">
      <alignment horizontal="center" vertical="center"/>
      <protection hidden="1"/>
    </xf>
    <xf numFmtId="0" fontId="18" fillId="0" borderId="6" xfId="2" applyFont="1" applyBorder="1" applyAlignment="1" applyProtection="1">
      <alignment horizontal="center"/>
      <protection hidden="1"/>
    </xf>
    <xf numFmtId="0" fontId="18" fillId="0" borderId="4" xfId="2" applyFont="1" applyBorder="1" applyAlignment="1" applyProtection="1">
      <alignment horizontal="center"/>
      <protection hidden="1"/>
    </xf>
    <xf numFmtId="0" fontId="17" fillId="0" borderId="39" xfId="2" applyFont="1" applyBorder="1" applyAlignment="1" applyProtection="1">
      <alignment horizontal="center"/>
      <protection hidden="1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4" fillId="0" borderId="0" xfId="0" applyFont="1" applyProtection="1"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9" fillId="0" borderId="0" xfId="2" applyFont="1" applyProtection="1"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8" fillId="0" borderId="0" xfId="2" applyFont="1" applyProtection="1"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>
      <alignment vertical="center"/>
    </xf>
    <xf numFmtId="0" fontId="0" fillId="0" borderId="3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9" xfId="0" applyBorder="1" applyAlignment="1">
      <alignment horizontal="center"/>
    </xf>
    <xf numFmtId="0" fontId="21" fillId="0" borderId="0" xfId="2" applyFont="1" applyAlignment="1">
      <alignment horizontal="center"/>
    </xf>
    <xf numFmtId="0" fontId="5" fillId="0" borderId="0" xfId="2" applyAlignment="1">
      <alignment horizontal="left"/>
    </xf>
    <xf numFmtId="0" fontId="10" fillId="0" borderId="0" xfId="2" applyFont="1"/>
    <xf numFmtId="44" fontId="5" fillId="0" borderId="0" xfId="1" applyFont="1" applyFill="1" applyBorder="1" applyAlignment="1">
      <alignment horizontal="center"/>
    </xf>
    <xf numFmtId="0" fontId="21" fillId="0" borderId="0" xfId="2" applyFont="1" applyAlignment="1">
      <alignment horizontal="left"/>
    </xf>
    <xf numFmtId="0" fontId="11" fillId="0" borderId="0" xfId="2" applyFont="1" applyAlignment="1">
      <alignment vertical="justify" wrapText="1"/>
    </xf>
    <xf numFmtId="2" fontId="5" fillId="0" borderId="0" xfId="2" applyNumberFormat="1"/>
    <xf numFmtId="2" fontId="10" fillId="0" borderId="0" xfId="2" applyNumberFormat="1" applyFont="1"/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49" fontId="4" fillId="0" borderId="33" xfId="0" applyNumberFormat="1" applyFont="1" applyBorder="1" applyAlignment="1" applyProtection="1">
      <alignment horizontal="left" vertical="center" wrapText="1"/>
      <protection locked="0"/>
    </xf>
    <xf numFmtId="49" fontId="4" fillId="0" borderId="10" xfId="0" applyNumberFormat="1" applyFont="1" applyBorder="1" applyAlignment="1" applyProtection="1">
      <alignment horizontal="left" vertical="center" wrapText="1"/>
      <protection locked="0"/>
    </xf>
    <xf numFmtId="49" fontId="4" fillId="0" borderId="41" xfId="0" applyNumberFormat="1" applyFont="1" applyBorder="1" applyAlignment="1" applyProtection="1">
      <alignment horizontal="left" vertical="center" wrapText="1"/>
      <protection locked="0"/>
    </xf>
    <xf numFmtId="0" fontId="4" fillId="0" borderId="52" xfId="0" applyFont="1" applyBorder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49" fontId="4" fillId="0" borderId="50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49" fontId="4" fillId="0" borderId="52" xfId="0" applyNumberFormat="1" applyFont="1" applyBorder="1" applyAlignment="1" applyProtection="1">
      <alignment horizontal="left" vertical="center" wrapText="1"/>
      <protection locked="0"/>
    </xf>
    <xf numFmtId="0" fontId="37" fillId="0" borderId="0" xfId="2" applyFont="1" applyAlignment="1">
      <alignment horizontal="justify"/>
    </xf>
    <xf numFmtId="0" fontId="35" fillId="0" borderId="0" xfId="2" applyFont="1" applyAlignment="1">
      <alignment horizontal="center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50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50" xfId="0" applyFont="1" applyBorder="1" applyAlignment="1" applyProtection="1">
      <alignment horizontal="center" vertical="top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17" fillId="0" borderId="55" xfId="2" applyFont="1" applyBorder="1" applyAlignment="1" applyProtection="1">
      <alignment horizontal="right" vertical="center"/>
      <protection locked="0"/>
    </xf>
    <xf numFmtId="0" fontId="17" fillId="0" borderId="0" xfId="2" applyFont="1" applyAlignment="1">
      <alignment vertical="center"/>
    </xf>
    <xf numFmtId="0" fontId="4" fillId="2" borderId="3" xfId="0" applyFont="1" applyFill="1" applyBorder="1"/>
    <xf numFmtId="0" fontId="4" fillId="0" borderId="0" xfId="0" applyFont="1"/>
    <xf numFmtId="164" fontId="4" fillId="2" borderId="3" xfId="3" applyNumberFormat="1" applyFont="1" applyFill="1" applyBorder="1"/>
    <xf numFmtId="9" fontId="4" fillId="2" borderId="3" xfId="3" applyFont="1" applyFill="1" applyBorder="1"/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5" fillId="3" borderId="0" xfId="2" applyFill="1" applyProtection="1"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10" fontId="18" fillId="0" borderId="56" xfId="2" applyNumberFormat="1" applyFont="1" applyBorder="1" applyAlignment="1" applyProtection="1">
      <alignment horizontal="center" vertical="center" wrapText="1"/>
      <protection hidden="1"/>
    </xf>
    <xf numFmtId="1" fontId="18" fillId="0" borderId="57" xfId="2" applyNumberFormat="1" applyFont="1" applyBorder="1" applyAlignment="1" applyProtection="1">
      <alignment horizontal="center" vertical="center"/>
      <protection hidden="1"/>
    </xf>
    <xf numFmtId="1" fontId="18" fillId="0" borderId="53" xfId="2" applyNumberFormat="1" applyFont="1" applyBorder="1" applyAlignment="1" applyProtection="1">
      <alignment horizontal="center" vertical="center"/>
      <protection hidden="1"/>
    </xf>
    <xf numFmtId="1" fontId="18" fillId="0" borderId="41" xfId="2" applyNumberFormat="1" applyFont="1" applyBorder="1" applyAlignment="1" applyProtection="1">
      <alignment horizontal="center" vertical="center"/>
      <protection hidden="1"/>
    </xf>
    <xf numFmtId="2" fontId="18" fillId="0" borderId="1" xfId="2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left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left" vertical="center" wrapText="1"/>
      <protection locked="0"/>
    </xf>
    <xf numFmtId="0" fontId="18" fillId="0" borderId="41" xfId="0" applyFont="1" applyBorder="1" applyAlignment="1" applyProtection="1">
      <alignment horizontal="left" vertical="center" wrapText="1"/>
      <protection locked="0"/>
    </xf>
    <xf numFmtId="0" fontId="38" fillId="0" borderId="50" xfId="0" applyFont="1" applyBorder="1" applyAlignment="1" applyProtection="1">
      <alignment horizontal="center" vertical="center" wrapText="1"/>
      <protection locked="0"/>
    </xf>
    <xf numFmtId="0" fontId="38" fillId="0" borderId="10" xfId="0" applyFont="1" applyBorder="1" applyAlignment="1" applyProtection="1">
      <alignment horizontal="left" vertical="center" wrapText="1"/>
      <protection locked="0"/>
    </xf>
    <xf numFmtId="0" fontId="38" fillId="0" borderId="37" xfId="0" applyFont="1" applyBorder="1" applyAlignment="1" applyProtection="1">
      <alignment horizontal="center" vertical="center" wrapText="1"/>
      <protection locked="0"/>
    </xf>
    <xf numFmtId="0" fontId="38" fillId="0" borderId="41" xfId="0" applyFont="1" applyBorder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11" xfId="0" applyFont="1" applyBorder="1" applyAlignment="1" applyProtection="1">
      <alignment horizontal="center" vertical="center"/>
      <protection hidden="1"/>
    </xf>
    <xf numFmtId="0" fontId="38" fillId="0" borderId="12" xfId="0" applyFont="1" applyBorder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  <protection locked="0"/>
    </xf>
    <xf numFmtId="49" fontId="18" fillId="0" borderId="29" xfId="0" applyNumberFormat="1" applyFont="1" applyBorder="1" applyAlignment="1">
      <alignment vertical="top" wrapText="1"/>
    </xf>
    <xf numFmtId="49" fontId="18" fillId="0" borderId="2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9" fontId="18" fillId="0" borderId="41" xfId="0" applyNumberFormat="1" applyFont="1" applyBorder="1" applyAlignment="1">
      <alignment vertical="top" wrapText="1"/>
    </xf>
    <xf numFmtId="49" fontId="18" fillId="0" borderId="17" xfId="0" applyNumberFormat="1" applyFont="1" applyBorder="1" applyAlignment="1">
      <alignment horizontal="center"/>
    </xf>
    <xf numFmtId="0" fontId="18" fillId="0" borderId="4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30" fillId="0" borderId="0" xfId="0" applyFont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right"/>
      <protection locked="0"/>
    </xf>
    <xf numFmtId="0" fontId="30" fillId="0" borderId="6" xfId="0" applyFont="1" applyBorder="1" applyAlignment="1" applyProtection="1">
      <alignment horizontal="center" vertical="center"/>
      <protection hidden="1"/>
    </xf>
    <xf numFmtId="0" fontId="30" fillId="0" borderId="5" xfId="0" applyFont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25" xfId="2" applyFont="1" applyBorder="1" applyAlignment="1" applyProtection="1">
      <alignment horizontal="justify" vertical="center" wrapText="1"/>
      <protection locked="0"/>
    </xf>
    <xf numFmtId="0" fontId="18" fillId="0" borderId="30" xfId="2" applyFont="1" applyBorder="1" applyAlignment="1" applyProtection="1">
      <alignment horizontal="justify" vertical="center" wrapText="1"/>
      <protection locked="0"/>
    </xf>
    <xf numFmtId="0" fontId="17" fillId="0" borderId="32" xfId="2" applyFont="1" applyBorder="1" applyAlignment="1" applyProtection="1">
      <alignment horizontal="left" vertical="center" wrapText="1"/>
      <protection locked="0"/>
    </xf>
    <xf numFmtId="10" fontId="17" fillId="0" borderId="0" xfId="2" applyNumberFormat="1" applyFont="1" applyAlignment="1" applyProtection="1">
      <alignment horizontal="center"/>
      <protection hidden="1"/>
    </xf>
    <xf numFmtId="0" fontId="18" fillId="0" borderId="0" xfId="2" applyFont="1" applyAlignment="1" applyProtection="1">
      <alignment horizontal="center"/>
      <protection locked="0"/>
    </xf>
    <xf numFmtId="0" fontId="17" fillId="0" borderId="44" xfId="2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4" xfId="0" applyBorder="1" applyAlignment="1">
      <alignment horizontal="center"/>
    </xf>
    <xf numFmtId="0" fontId="5" fillId="0" borderId="11" xfId="2" applyBorder="1" applyAlignment="1" applyProtection="1">
      <alignment horizontal="center" vertical="center"/>
      <protection locked="0"/>
    </xf>
    <xf numFmtId="0" fontId="5" fillId="0" borderId="58" xfId="2" applyBorder="1" applyAlignment="1" applyProtection="1">
      <alignment horizontal="center" vertical="center"/>
      <protection locked="0"/>
    </xf>
    <xf numFmtId="0" fontId="5" fillId="0" borderId="4" xfId="2" applyBorder="1" applyAlignment="1" applyProtection="1">
      <alignment horizontal="center" vertical="center"/>
      <protection locked="0"/>
    </xf>
    <xf numFmtId="0" fontId="5" fillId="0" borderId="15" xfId="2" applyBorder="1" applyAlignment="1" applyProtection="1">
      <alignment horizontal="center" vertical="center"/>
      <protection locked="0"/>
    </xf>
    <xf numFmtId="0" fontId="5" fillId="0" borderId="42" xfId="2" applyBorder="1" applyAlignment="1" applyProtection="1">
      <alignment horizontal="center" vertical="center"/>
      <protection locked="0"/>
    </xf>
    <xf numFmtId="0" fontId="5" fillId="0" borderId="23" xfId="2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45" xfId="0" applyFont="1" applyBorder="1" applyAlignment="1" applyProtection="1">
      <alignment horizontal="center" vertical="center" wrapText="1"/>
      <protection locked="0"/>
    </xf>
    <xf numFmtId="0" fontId="30" fillId="0" borderId="4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59" xfId="0" applyFont="1" applyBorder="1" applyAlignment="1" applyProtection="1">
      <alignment horizontal="center" vertical="center" wrapText="1"/>
      <protection locked="0"/>
    </xf>
    <xf numFmtId="0" fontId="30" fillId="0" borderId="54" xfId="0" applyFont="1" applyBorder="1" applyAlignment="1" applyProtection="1">
      <alignment horizontal="center" vertical="center" wrapText="1"/>
      <protection locked="0"/>
    </xf>
    <xf numFmtId="0" fontId="30" fillId="0" borderId="60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28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49" xfId="0" applyFont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center" vertical="center"/>
      <protection hidden="1"/>
    </xf>
    <xf numFmtId="0" fontId="30" fillId="0" borderId="5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56" xfId="0" applyFont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horizontal="center" vertical="center" wrapText="1"/>
      <protection locked="0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horizontal="center" vertical="center"/>
      <protection locked="0"/>
    </xf>
    <xf numFmtId="49" fontId="30" fillId="0" borderId="1" xfId="0" applyNumberFormat="1" applyFont="1" applyBorder="1" applyAlignment="1">
      <alignment vertical="top" wrapText="1"/>
    </xf>
    <xf numFmtId="49" fontId="30" fillId="0" borderId="2" xfId="0" applyNumberFormat="1" applyFont="1" applyBorder="1" applyAlignment="1">
      <alignment vertical="top" wrapText="1"/>
    </xf>
    <xf numFmtId="49" fontId="30" fillId="0" borderId="38" xfId="0" applyNumberFormat="1" applyFont="1" applyBorder="1" applyAlignment="1">
      <alignment vertical="top" wrapText="1"/>
    </xf>
    <xf numFmtId="49" fontId="30" fillId="0" borderId="26" xfId="0" applyNumberFormat="1" applyFont="1" applyBorder="1" applyAlignment="1">
      <alignment horizontal="center" vertical="center"/>
    </xf>
    <xf numFmtId="49" fontId="30" fillId="0" borderId="14" xfId="0" applyNumberFormat="1" applyFont="1" applyBorder="1" applyAlignment="1">
      <alignment horizontal="center" vertical="center"/>
    </xf>
    <xf numFmtId="49" fontId="30" fillId="0" borderId="51" xfId="0" applyNumberFormat="1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50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wrapText="1"/>
    </xf>
    <xf numFmtId="3" fontId="18" fillId="0" borderId="36" xfId="2" applyNumberFormat="1" applyFont="1" applyBorder="1" applyAlignment="1" applyProtection="1">
      <alignment horizontal="center" vertical="center"/>
      <protection hidden="1"/>
    </xf>
    <xf numFmtId="3" fontId="17" fillId="0" borderId="32" xfId="2" applyNumberFormat="1" applyFont="1" applyBorder="1" applyAlignment="1" applyProtection="1">
      <alignment horizontal="center" vertical="center" wrapText="1"/>
      <protection hidden="1"/>
    </xf>
    <xf numFmtId="3" fontId="18" fillId="0" borderId="33" xfId="2" applyNumberFormat="1" applyFont="1" applyBorder="1" applyAlignment="1" applyProtection="1">
      <alignment horizontal="center" vertical="center"/>
      <protection hidden="1"/>
    </xf>
    <xf numFmtId="0" fontId="29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52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0" borderId="29" xfId="0" applyFont="1" applyBorder="1" applyAlignment="1" applyProtection="1">
      <alignment horizontal="left" vertical="center" shrinkToFit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horizontal="left" vertical="center" shrinkToFi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5" borderId="37" xfId="0" applyFont="1" applyFill="1" applyBorder="1" applyAlignment="1" applyProtection="1">
      <alignment horizontal="center" vertical="center" wrapText="1"/>
      <protection locked="0"/>
    </xf>
    <xf numFmtId="0" fontId="15" fillId="5" borderId="14" xfId="0" applyFont="1" applyFill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41" xfId="0" applyFont="1" applyBorder="1" applyAlignment="1" applyProtection="1">
      <alignment horizontal="left" vertical="center" wrapText="1"/>
      <protection locked="0"/>
    </xf>
    <xf numFmtId="0" fontId="15" fillId="5" borderId="5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49" fontId="4" fillId="0" borderId="56" xfId="0" applyNumberFormat="1" applyFont="1" applyBorder="1" applyAlignment="1" applyProtection="1">
      <alignment horizontal="center"/>
      <protection locked="0"/>
    </xf>
    <xf numFmtId="49" fontId="4" fillId="0" borderId="22" xfId="0" applyNumberFormat="1" applyFont="1" applyBorder="1" applyAlignment="1" applyProtection="1">
      <alignment horizontal="center"/>
      <protection locked="0"/>
    </xf>
    <xf numFmtId="49" fontId="4" fillId="0" borderId="62" xfId="0" applyNumberFormat="1" applyFont="1" applyBorder="1" applyAlignment="1" applyProtection="1">
      <alignment horizont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37" xfId="0" applyFont="1" applyBorder="1" applyAlignment="1" applyProtection="1">
      <alignment horizontal="center" vertical="center" wrapText="1"/>
      <protection locked="0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12" xfId="0" applyFont="1" applyBorder="1"/>
    <xf numFmtId="0" fontId="4" fillId="0" borderId="3" xfId="0" applyFont="1" applyBorder="1"/>
    <xf numFmtId="1" fontId="4" fillId="0" borderId="0" xfId="0" applyNumberFormat="1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7" borderId="0" xfId="0" applyFont="1" applyFill="1"/>
    <xf numFmtId="9" fontId="4" fillId="7" borderId="0" xfId="0" applyNumberFormat="1" applyFont="1" applyFill="1"/>
    <xf numFmtId="2" fontId="4" fillId="0" borderId="0" xfId="0" applyNumberFormat="1" applyFont="1"/>
    <xf numFmtId="9" fontId="4" fillId="7" borderId="1" xfId="0" applyNumberFormat="1" applyFont="1" applyFill="1" applyBorder="1" applyAlignment="1">
      <alignment horizontal="center" vertical="center"/>
    </xf>
    <xf numFmtId="9" fontId="4" fillId="7" borderId="38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15" xfId="0" applyFont="1" applyBorder="1"/>
    <xf numFmtId="0" fontId="4" fillId="0" borderId="46" xfId="0" applyFont="1" applyBorder="1"/>
    <xf numFmtId="0" fontId="11" fillId="4" borderId="0" xfId="0" applyFont="1" applyFill="1"/>
    <xf numFmtId="3" fontId="18" fillId="0" borderId="0" xfId="2" applyNumberFormat="1" applyFont="1" applyAlignment="1" applyProtection="1">
      <alignment horizontal="center" vertical="center" wrapText="1"/>
      <protection hidden="1"/>
    </xf>
    <xf numFmtId="10" fontId="18" fillId="0" borderId="0" xfId="2" applyNumberFormat="1" applyFont="1" applyAlignment="1" applyProtection="1">
      <alignment horizontal="center" vertical="center" wrapText="1"/>
      <protection hidden="1"/>
    </xf>
    <xf numFmtId="2" fontId="18" fillId="0" borderId="0" xfId="2" applyNumberFormat="1" applyFont="1" applyAlignment="1" applyProtection="1">
      <alignment horizontal="center" vertical="center" wrapText="1"/>
      <protection locked="0"/>
    </xf>
    <xf numFmtId="1" fontId="18" fillId="0" borderId="0" xfId="2" applyNumberFormat="1" applyFont="1" applyAlignment="1" applyProtection="1">
      <alignment horizontal="center" vertical="center"/>
      <protection hidden="1"/>
    </xf>
    <xf numFmtId="16" fontId="18" fillId="0" borderId="0" xfId="2" applyNumberFormat="1" applyFont="1" applyAlignment="1" applyProtection="1">
      <alignment horizontal="center" vertical="center" wrapText="1"/>
      <protection locked="0"/>
    </xf>
    <xf numFmtId="3" fontId="17" fillId="0" borderId="0" xfId="2" applyNumberFormat="1" applyFont="1" applyAlignment="1" applyProtection="1">
      <alignment horizontal="center" vertical="center" wrapText="1"/>
      <protection hidden="1"/>
    </xf>
    <xf numFmtId="9" fontId="18" fillId="0" borderId="0" xfId="2" applyNumberFormat="1" applyFont="1" applyAlignment="1" applyProtection="1">
      <alignment horizontal="center" vertical="center" wrapText="1"/>
      <protection hidden="1"/>
    </xf>
    <xf numFmtId="9" fontId="18" fillId="0" borderId="0" xfId="2" applyNumberFormat="1" applyFont="1" applyAlignment="1" applyProtection="1">
      <alignment horizontal="center" vertical="center" wrapText="1"/>
      <protection locked="0"/>
    </xf>
    <xf numFmtId="3" fontId="18" fillId="0" borderId="0" xfId="2" applyNumberFormat="1" applyFont="1" applyAlignment="1" applyProtection="1">
      <alignment horizontal="center" vertical="center"/>
      <protection hidden="1"/>
    </xf>
    <xf numFmtId="49" fontId="18" fillId="0" borderId="3" xfId="0" applyNumberFormat="1" applyFont="1" applyBorder="1" applyAlignment="1" applyProtection="1">
      <alignment horizontal="center" vertical="center"/>
      <protection locked="0"/>
    </xf>
    <xf numFmtId="0" fontId="38" fillId="0" borderId="0" xfId="0" applyFont="1" applyProtection="1"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/>
      <protection hidden="1"/>
    </xf>
    <xf numFmtId="0" fontId="38" fillId="0" borderId="3" xfId="0" applyFont="1" applyBorder="1" applyProtection="1">
      <protection locked="0"/>
    </xf>
    <xf numFmtId="1" fontId="18" fillId="0" borderId="66" xfId="2" applyNumberFormat="1" applyFont="1" applyBorder="1" applyAlignment="1" applyProtection="1">
      <alignment horizontal="center" vertical="center"/>
      <protection hidden="1"/>
    </xf>
    <xf numFmtId="3" fontId="5" fillId="0" borderId="0" xfId="2" applyNumberFormat="1" applyProtection="1">
      <protection locked="0"/>
    </xf>
    <xf numFmtId="0" fontId="18" fillId="0" borderId="0" xfId="2" applyFont="1" applyProtection="1">
      <protection locked="0"/>
    </xf>
    <xf numFmtId="0" fontId="18" fillId="0" borderId="67" xfId="2" applyFont="1" applyBorder="1" applyAlignment="1" applyProtection="1">
      <alignment horizontal="center" vertical="center"/>
      <protection locked="0"/>
    </xf>
    <xf numFmtId="0" fontId="18" fillId="0" borderId="67" xfId="2" applyFont="1" applyBorder="1" applyAlignment="1" applyProtection="1">
      <alignment horizontal="justify" vertical="top" wrapText="1"/>
      <protection locked="0"/>
    </xf>
    <xf numFmtId="0" fontId="18" fillId="0" borderId="67" xfId="2" applyFont="1" applyBorder="1" applyProtection="1">
      <protection locked="0"/>
    </xf>
    <xf numFmtId="2" fontId="18" fillId="0" borderId="0" xfId="2" applyNumberFormat="1" applyFont="1" applyAlignment="1" applyProtection="1">
      <alignment horizontal="center" vertical="top" wrapText="1"/>
      <protection locked="0"/>
    </xf>
    <xf numFmtId="0" fontId="18" fillId="0" borderId="0" xfId="2" applyFont="1" applyAlignment="1" applyProtection="1">
      <alignment horizontal="center" vertical="top" wrapText="1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justify" vertical="top" wrapText="1"/>
      <protection locked="0"/>
    </xf>
    <xf numFmtId="0" fontId="18" fillId="0" borderId="31" xfId="2" applyFont="1" applyBorder="1" applyAlignment="1" applyProtection="1">
      <alignment horizontal="center"/>
      <protection locked="0"/>
    </xf>
    <xf numFmtId="0" fontId="18" fillId="0" borderId="0" xfId="2" applyFont="1" applyAlignment="1" applyProtection="1">
      <alignment vertical="top" wrapText="1"/>
      <protection locked="0"/>
    </xf>
    <xf numFmtId="0" fontId="18" fillId="0" borderId="66" xfId="2" applyFont="1" applyBorder="1" applyAlignment="1" applyProtection="1">
      <alignment horizontal="center"/>
      <protection locked="0"/>
    </xf>
    <xf numFmtId="0" fontId="18" fillId="0" borderId="67" xfId="2" applyFont="1" applyBorder="1" applyAlignment="1" applyProtection="1">
      <alignment horizontal="center"/>
      <protection locked="0"/>
    </xf>
    <xf numFmtId="0" fontId="18" fillId="0" borderId="68" xfId="2" applyFont="1" applyBorder="1" applyAlignment="1" applyProtection="1">
      <alignment horizontal="center"/>
      <protection locked="0"/>
    </xf>
    <xf numFmtId="0" fontId="18" fillId="0" borderId="42" xfId="2" applyFont="1" applyBorder="1" applyAlignment="1" applyProtection="1">
      <alignment horizontal="center"/>
      <protection locked="0"/>
    </xf>
    <xf numFmtId="0" fontId="18" fillId="0" borderId="19" xfId="2" applyFont="1" applyBorder="1" applyAlignment="1" applyProtection="1">
      <alignment horizontal="center"/>
      <protection locked="0"/>
    </xf>
    <xf numFmtId="0" fontId="18" fillId="0" borderId="23" xfId="2" applyFont="1" applyBorder="1" applyAlignment="1" applyProtection="1">
      <alignment horizontal="center"/>
      <protection locked="0"/>
    </xf>
    <xf numFmtId="0" fontId="18" fillId="0" borderId="21" xfId="2" applyFont="1" applyBorder="1" applyAlignment="1" applyProtection="1">
      <alignment horizontal="center"/>
      <protection locked="0"/>
    </xf>
    <xf numFmtId="0" fontId="18" fillId="0" borderId="28" xfId="2" applyFont="1" applyBorder="1" applyAlignment="1" applyProtection="1">
      <alignment horizontal="center"/>
      <protection locked="0"/>
    </xf>
    <xf numFmtId="0" fontId="18" fillId="0" borderId="69" xfId="2" applyFont="1" applyBorder="1" applyAlignment="1" applyProtection="1">
      <alignment horizontal="justify" vertical="center" wrapText="1"/>
      <protection locked="0"/>
    </xf>
    <xf numFmtId="3" fontId="18" fillId="0" borderId="69" xfId="2" applyNumberFormat="1" applyFont="1" applyBorder="1" applyAlignment="1" applyProtection="1">
      <alignment horizontal="center" vertical="center"/>
      <protection hidden="1"/>
    </xf>
    <xf numFmtId="0" fontId="18" fillId="0" borderId="34" xfId="2" applyFont="1" applyBorder="1" applyAlignment="1" applyProtection="1">
      <alignment horizontal="justify" vertical="center" wrapText="1"/>
      <protection locked="0"/>
    </xf>
    <xf numFmtId="3" fontId="18" fillId="0" borderId="25" xfId="2" applyNumberFormat="1" applyFont="1" applyBorder="1" applyAlignment="1" applyProtection="1">
      <alignment horizontal="center" vertical="center"/>
      <protection hidden="1"/>
    </xf>
    <xf numFmtId="10" fontId="18" fillId="0" borderId="53" xfId="2" applyNumberFormat="1" applyFont="1" applyBorder="1" applyAlignment="1" applyProtection="1">
      <alignment horizontal="center" vertical="center" wrapText="1"/>
      <protection hidden="1"/>
    </xf>
    <xf numFmtId="2" fontId="18" fillId="0" borderId="34" xfId="2" applyNumberFormat="1" applyFont="1" applyBorder="1" applyAlignment="1" applyProtection="1">
      <alignment horizontal="center" vertical="center"/>
      <protection locked="0"/>
    </xf>
    <xf numFmtId="0" fontId="5" fillId="8" borderId="0" xfId="0" applyFont="1" applyFill="1" applyProtection="1">
      <protection locked="0"/>
    </xf>
    <xf numFmtId="0" fontId="10" fillId="8" borderId="0" xfId="0" applyFont="1" applyFill="1" applyAlignment="1" applyProtection="1">
      <alignment horizontal="centerContinuous"/>
      <protection locked="0"/>
    </xf>
    <xf numFmtId="0" fontId="18" fillId="8" borderId="0" xfId="0" applyFont="1" applyFill="1" applyProtection="1">
      <protection locked="0"/>
    </xf>
    <xf numFmtId="49" fontId="18" fillId="8" borderId="0" xfId="0" applyNumberFormat="1" applyFont="1" applyFill="1" applyProtection="1">
      <protection locked="0"/>
    </xf>
    <xf numFmtId="0" fontId="13" fillId="8" borderId="0" xfId="0" applyFont="1" applyFill="1" applyProtection="1">
      <protection locked="0"/>
    </xf>
    <xf numFmtId="0" fontId="5" fillId="8" borderId="0" xfId="0" applyFont="1" applyFill="1" applyAlignment="1" applyProtection="1">
      <alignment horizontal="center"/>
      <protection locked="0"/>
    </xf>
    <xf numFmtId="0" fontId="31" fillId="8" borderId="0" xfId="0" applyFont="1" applyFill="1" applyAlignment="1" applyProtection="1">
      <alignment horizontal="center"/>
      <protection locked="0"/>
    </xf>
    <xf numFmtId="0" fontId="31" fillId="8" borderId="0" xfId="0" applyFont="1" applyFill="1" applyAlignment="1" applyProtection="1">
      <alignment horizontal="centerContinuous"/>
      <protection locked="0"/>
    </xf>
    <xf numFmtId="0" fontId="30" fillId="8" borderId="0" xfId="0" applyFont="1" applyFill="1" applyAlignment="1" applyProtection="1">
      <alignment horizontal="centerContinuous"/>
      <protection locked="0"/>
    </xf>
    <xf numFmtId="0" fontId="30" fillId="8" borderId="0" xfId="0" applyFont="1" applyFill="1" applyProtection="1">
      <protection locked="0"/>
    </xf>
    <xf numFmtId="0" fontId="31" fillId="8" borderId="0" xfId="0" applyFont="1" applyFill="1" applyProtection="1">
      <protection locked="0"/>
    </xf>
    <xf numFmtId="0" fontId="31" fillId="8" borderId="0" xfId="0" applyFont="1" applyFill="1" applyAlignment="1" applyProtection="1">
      <alignment horizontal="left"/>
      <protection locked="0"/>
    </xf>
    <xf numFmtId="0" fontId="23" fillId="8" borderId="0" xfId="0" applyFont="1" applyFill="1" applyAlignment="1" applyProtection="1">
      <alignment horizontal="centerContinuous"/>
      <protection locked="0"/>
    </xf>
    <xf numFmtId="0" fontId="18" fillId="8" borderId="3" xfId="0" applyFont="1" applyFill="1" applyBorder="1" applyAlignment="1" applyProtection="1">
      <alignment horizontal="center" vertical="center"/>
      <protection locked="0"/>
    </xf>
    <xf numFmtId="0" fontId="18" fillId="8" borderId="1" xfId="0" applyFont="1" applyFill="1" applyBorder="1" applyAlignment="1" applyProtection="1">
      <alignment horizontal="center" vertical="center" wrapText="1"/>
      <protection locked="0"/>
    </xf>
    <xf numFmtId="0" fontId="18" fillId="8" borderId="52" xfId="0" applyFont="1" applyFill="1" applyBorder="1" applyAlignment="1" applyProtection="1">
      <alignment horizontal="left" vertical="center" wrapText="1"/>
      <protection locked="0"/>
    </xf>
    <xf numFmtId="0" fontId="18" fillId="8" borderId="6" xfId="0" applyFont="1" applyFill="1" applyBorder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 wrapText="1"/>
      <protection locked="0"/>
    </xf>
    <xf numFmtId="1" fontId="18" fillId="8" borderId="5" xfId="0" applyNumberFormat="1" applyFont="1" applyFill="1" applyBorder="1" applyAlignment="1">
      <alignment horizontal="center" vertical="center"/>
    </xf>
    <xf numFmtId="0" fontId="18" fillId="8" borderId="7" xfId="0" applyFont="1" applyFill="1" applyBorder="1" applyAlignment="1" applyProtection="1">
      <alignment horizontal="center" vertical="center" wrapText="1"/>
      <protection locked="0"/>
    </xf>
    <xf numFmtId="0" fontId="18" fillId="8" borderId="45" xfId="0" applyFont="1" applyFill="1" applyBorder="1" applyAlignment="1" applyProtection="1">
      <alignment horizontal="center" vertical="center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7" xfId="0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Alignment="1" applyProtection="1">
      <alignment vertical="center"/>
      <protection locked="0"/>
    </xf>
    <xf numFmtId="0" fontId="18" fillId="8" borderId="3" xfId="0" applyFont="1" applyFill="1" applyBorder="1" applyAlignment="1" applyProtection="1">
      <alignment horizontal="center" vertical="center"/>
      <protection hidden="1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0" fontId="18" fillId="8" borderId="29" xfId="0" applyFont="1" applyFill="1" applyBorder="1" applyAlignment="1" applyProtection="1">
      <alignment horizontal="left" vertical="center" wrapText="1"/>
      <protection locked="0"/>
    </xf>
    <xf numFmtId="0" fontId="18" fillId="8" borderId="14" xfId="0" applyFont="1" applyFill="1" applyBorder="1" applyAlignment="1" applyProtection="1">
      <alignment horizontal="center" vertical="top" wrapText="1"/>
      <protection locked="0"/>
    </xf>
    <xf numFmtId="0" fontId="18" fillId="8" borderId="4" xfId="0" applyFont="1" applyFill="1" applyBorder="1" applyAlignment="1" applyProtection="1">
      <alignment horizontal="center" vertical="center" wrapText="1"/>
      <protection locked="0"/>
    </xf>
    <xf numFmtId="0" fontId="18" fillId="8" borderId="3" xfId="0" applyFont="1" applyFill="1" applyBorder="1" applyAlignment="1" applyProtection="1">
      <alignment horizontal="center" vertical="center" wrapText="1"/>
      <protection locked="0"/>
    </xf>
    <xf numFmtId="1" fontId="18" fillId="8" borderId="3" xfId="0" applyNumberFormat="1" applyFont="1" applyFill="1" applyBorder="1" applyAlignment="1">
      <alignment horizontal="center" vertical="center"/>
    </xf>
    <xf numFmtId="0" fontId="18" fillId="8" borderId="16" xfId="0" applyFont="1" applyFill="1" applyBorder="1" applyAlignment="1" applyProtection="1">
      <alignment horizontal="center" vertical="center" wrapText="1"/>
      <protection locked="0"/>
    </xf>
    <xf numFmtId="0" fontId="18" fillId="8" borderId="46" xfId="0" applyFont="1" applyFill="1" applyBorder="1" applyAlignment="1" applyProtection="1">
      <alignment horizontal="center" vertical="center"/>
      <protection locked="0"/>
    </xf>
    <xf numFmtId="0" fontId="18" fillId="8" borderId="16" xfId="0" applyFont="1" applyFill="1" applyBorder="1" applyAlignment="1" applyProtection="1">
      <alignment horizontal="center" vertical="center"/>
      <protection locked="0"/>
    </xf>
    <xf numFmtId="0" fontId="18" fillId="8" borderId="46" xfId="0" applyFont="1" applyFill="1" applyBorder="1" applyAlignment="1" applyProtection="1">
      <alignment horizontal="center" vertical="center" wrapText="1"/>
      <protection locked="0"/>
    </xf>
    <xf numFmtId="0" fontId="18" fillId="8" borderId="17" xfId="0" applyFont="1" applyFill="1" applyBorder="1" applyAlignment="1" applyProtection="1">
      <alignment horizontal="center" vertical="center" wrapText="1"/>
      <protection locked="0"/>
    </xf>
    <xf numFmtId="0" fontId="18" fillId="8" borderId="41" xfId="0" applyFont="1" applyFill="1" applyBorder="1" applyAlignment="1" applyProtection="1">
      <alignment horizontal="left" vertical="center" wrapText="1"/>
      <protection locked="0"/>
    </xf>
    <xf numFmtId="0" fontId="18" fillId="8" borderId="50" xfId="0" applyFont="1" applyFill="1" applyBorder="1" applyAlignment="1" applyProtection="1">
      <alignment horizontal="center" vertical="top" wrapText="1"/>
      <protection locked="0"/>
    </xf>
    <xf numFmtId="0" fontId="18" fillId="8" borderId="42" xfId="0" applyFont="1" applyFill="1" applyBorder="1" applyAlignment="1" applyProtection="1">
      <alignment horizontal="center" vertical="center" wrapText="1"/>
      <protection locked="0"/>
    </xf>
    <xf numFmtId="0" fontId="18" fillId="8" borderId="19" xfId="0" applyFont="1" applyFill="1" applyBorder="1" applyAlignment="1" applyProtection="1">
      <alignment horizontal="center" vertical="center" wrapText="1"/>
      <protection locked="0"/>
    </xf>
    <xf numFmtId="0" fontId="18" fillId="8" borderId="19" xfId="0" applyFont="1" applyFill="1" applyBorder="1" applyAlignment="1" applyProtection="1">
      <alignment horizontal="center" vertical="center"/>
      <protection locked="0"/>
    </xf>
    <xf numFmtId="0" fontId="18" fillId="8" borderId="24" xfId="0" applyFont="1" applyFill="1" applyBorder="1" applyAlignment="1" applyProtection="1">
      <alignment horizontal="center" vertical="center" wrapText="1"/>
      <protection locked="0"/>
    </xf>
    <xf numFmtId="0" fontId="18" fillId="8" borderId="49" xfId="0" applyFont="1" applyFill="1" applyBorder="1" applyAlignment="1" applyProtection="1">
      <alignment horizontal="center" vertical="center"/>
      <protection locked="0"/>
    </xf>
    <xf numFmtId="0" fontId="18" fillId="8" borderId="21" xfId="0" applyFont="1" applyFill="1" applyBorder="1" applyAlignment="1" applyProtection="1">
      <alignment horizontal="center" vertical="center"/>
      <protection locked="0"/>
    </xf>
    <xf numFmtId="0" fontId="18" fillId="8" borderId="28" xfId="0" applyFont="1" applyFill="1" applyBorder="1" applyAlignment="1" applyProtection="1">
      <alignment horizontal="center" vertical="center"/>
      <protection locked="0"/>
    </xf>
    <xf numFmtId="0" fontId="18" fillId="8" borderId="8" xfId="0" applyFont="1" applyFill="1" applyBorder="1" applyAlignment="1" applyProtection="1">
      <alignment horizontal="center" vertical="center" wrapText="1"/>
      <protection locked="0"/>
    </xf>
    <xf numFmtId="0" fontId="18" fillId="8" borderId="37" xfId="0" applyFont="1" applyFill="1" applyBorder="1" applyAlignment="1" applyProtection="1">
      <alignment horizontal="left" vertical="center" wrapText="1"/>
      <protection locked="0"/>
    </xf>
    <xf numFmtId="0" fontId="18" fillId="8" borderId="11" xfId="0" applyFont="1" applyFill="1" applyBorder="1" applyAlignment="1" applyProtection="1">
      <alignment horizontal="center" vertical="center" wrapText="1"/>
      <protection locked="0"/>
    </xf>
    <xf numFmtId="0" fontId="18" fillId="8" borderId="9" xfId="0" applyFont="1" applyFill="1" applyBorder="1" applyAlignment="1" applyProtection="1">
      <alignment horizontal="center" vertical="center" wrapText="1"/>
      <protection locked="0"/>
    </xf>
    <xf numFmtId="0" fontId="18" fillId="8" borderId="54" xfId="0" applyFont="1" applyFill="1" applyBorder="1" applyAlignment="1" applyProtection="1">
      <alignment horizontal="center" vertical="center"/>
      <protection locked="0"/>
    </xf>
    <xf numFmtId="0" fontId="18" fillId="8" borderId="37" xfId="0" applyFont="1" applyFill="1" applyBorder="1" applyAlignment="1" applyProtection="1">
      <alignment horizontal="center" vertical="center" wrapText="1"/>
      <protection locked="0"/>
    </xf>
    <xf numFmtId="0" fontId="18" fillId="8" borderId="15" xfId="0" applyFont="1" applyFill="1" applyBorder="1" applyAlignment="1" applyProtection="1">
      <alignment horizontal="center" vertical="center" wrapText="1"/>
      <protection locked="0"/>
    </xf>
    <xf numFmtId="0" fontId="18" fillId="8" borderId="50" xfId="0" applyFont="1" applyFill="1" applyBorder="1" applyAlignment="1" applyProtection="1">
      <alignment horizontal="left" vertical="center" wrapText="1"/>
      <protection locked="0"/>
    </xf>
    <xf numFmtId="0" fontId="18" fillId="8" borderId="17" xfId="0" applyFont="1" applyFill="1" applyBorder="1" applyAlignment="1" applyProtection="1">
      <alignment horizontal="center" vertical="top" wrapText="1"/>
      <protection locked="0"/>
    </xf>
    <xf numFmtId="0" fontId="18" fillId="8" borderId="22" xfId="0" applyFont="1" applyFill="1" applyBorder="1" applyAlignment="1" applyProtection="1">
      <alignment horizontal="center" vertical="center" wrapText="1"/>
      <protection locked="0"/>
    </xf>
    <xf numFmtId="0" fontId="18" fillId="8" borderId="18" xfId="0" applyFont="1" applyFill="1" applyBorder="1" applyAlignment="1" applyProtection="1">
      <alignment horizontal="center" vertical="center" wrapText="1"/>
      <protection locked="0"/>
    </xf>
    <xf numFmtId="0" fontId="18" fillId="8" borderId="68" xfId="0" applyFont="1" applyFill="1" applyBorder="1" applyAlignment="1" applyProtection="1">
      <alignment horizontal="center" vertical="center" wrapText="1"/>
      <protection locked="0"/>
    </xf>
    <xf numFmtId="0" fontId="18" fillId="8" borderId="6" xfId="0" applyFont="1" applyFill="1" applyBorder="1" applyAlignment="1" applyProtection="1">
      <alignment horizontal="center" vertical="center"/>
      <protection hidden="1"/>
    </xf>
    <xf numFmtId="0" fontId="18" fillId="8" borderId="5" xfId="0" applyFont="1" applyFill="1" applyBorder="1" applyAlignment="1" applyProtection="1">
      <alignment horizontal="center" vertical="center"/>
      <protection hidden="1"/>
    </xf>
    <xf numFmtId="0" fontId="18" fillId="8" borderId="11" xfId="0" applyFont="1" applyFill="1" applyBorder="1" applyAlignment="1" applyProtection="1">
      <alignment horizontal="center" vertical="center"/>
      <protection hidden="1"/>
    </xf>
    <xf numFmtId="0" fontId="18" fillId="8" borderId="12" xfId="0" applyFont="1" applyFill="1" applyBorder="1" applyAlignment="1" applyProtection="1">
      <alignment horizontal="center" vertical="center"/>
      <protection hidden="1"/>
    </xf>
    <xf numFmtId="49" fontId="18" fillId="8" borderId="3" xfId="0" applyNumberFormat="1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Alignment="1" applyProtection="1">
      <alignment horizontal="center"/>
      <protection locked="0"/>
    </xf>
    <xf numFmtId="0" fontId="18" fillId="8" borderId="0" xfId="0" applyFont="1" applyFill="1" applyAlignment="1" applyProtection="1">
      <alignment horizontal="centerContinuous"/>
      <protection locked="0"/>
    </xf>
    <xf numFmtId="0" fontId="18" fillId="8" borderId="26" xfId="0" applyFont="1" applyFill="1" applyBorder="1" applyAlignment="1" applyProtection="1">
      <alignment horizontal="left" vertical="center" wrapText="1"/>
      <protection locked="0"/>
    </xf>
    <xf numFmtId="0" fontId="18" fillId="8" borderId="51" xfId="0" applyFont="1" applyFill="1" applyBorder="1" applyAlignment="1" applyProtection="1">
      <alignment horizontal="left" vertical="center" wrapText="1"/>
      <protection locked="0"/>
    </xf>
    <xf numFmtId="0" fontId="18" fillId="8" borderId="0" xfId="0" applyFont="1" applyFill="1" applyAlignment="1" applyProtection="1">
      <alignment horizontal="center" vertical="center"/>
      <protection locked="0"/>
    </xf>
    <xf numFmtId="1" fontId="18" fillId="8" borderId="0" xfId="0" applyNumberFormat="1" applyFont="1" applyFill="1" applyAlignment="1" applyProtection="1">
      <alignment horizontal="center" vertical="center"/>
      <protection locked="0"/>
    </xf>
    <xf numFmtId="0" fontId="17" fillId="8" borderId="0" xfId="0" applyFont="1" applyFill="1" applyAlignment="1" applyProtection="1">
      <alignment horizontal="center" vertical="center"/>
      <protection locked="0"/>
    </xf>
    <xf numFmtId="49" fontId="38" fillId="8" borderId="0" xfId="0" applyNumberFormat="1" applyFont="1" applyFill="1" applyProtection="1">
      <protection locked="0"/>
    </xf>
    <xf numFmtId="0" fontId="38" fillId="8" borderId="0" xfId="0" applyFont="1" applyFill="1" applyProtection="1">
      <protection locked="0"/>
    </xf>
    <xf numFmtId="0" fontId="18" fillId="8" borderId="0" xfId="0" applyFont="1" applyFill="1" applyAlignment="1" applyProtection="1">
      <alignment horizontal="right"/>
      <protection locked="0"/>
    </xf>
    <xf numFmtId="0" fontId="18" fillId="8" borderId="3" xfId="0" applyFont="1" applyFill="1" applyBorder="1" applyAlignment="1" applyProtection="1">
      <alignment horizontal="center" vertical="center" wrapText="1"/>
      <protection hidden="1"/>
    </xf>
    <xf numFmtId="0" fontId="18" fillId="8" borderId="36" xfId="0" applyFont="1" applyFill="1" applyBorder="1" applyAlignment="1" applyProtection="1">
      <alignment horizontal="center" vertical="center" wrapText="1"/>
      <protection locked="0"/>
    </xf>
    <xf numFmtId="49" fontId="18" fillId="8" borderId="56" xfId="0" applyNumberFormat="1" applyFont="1" applyFill="1" applyBorder="1" applyAlignment="1">
      <alignment vertical="top" wrapText="1"/>
    </xf>
    <xf numFmtId="49" fontId="18" fillId="8" borderId="1" xfId="0" applyNumberFormat="1" applyFont="1" applyFill="1" applyBorder="1" applyAlignment="1">
      <alignment horizontal="center"/>
    </xf>
    <xf numFmtId="0" fontId="18" fillId="8" borderId="39" xfId="0" applyFont="1" applyFill="1" applyBorder="1" applyAlignment="1">
      <alignment horizontal="center"/>
    </xf>
    <xf numFmtId="0" fontId="18" fillId="8" borderId="70" xfId="0" applyFont="1" applyFill="1" applyBorder="1" applyAlignment="1">
      <alignment horizontal="center"/>
    </xf>
    <xf numFmtId="0" fontId="18" fillId="8" borderId="40" xfId="0" applyFont="1" applyFill="1" applyBorder="1" applyAlignment="1">
      <alignment horizontal="center"/>
    </xf>
    <xf numFmtId="0" fontId="18" fillId="8" borderId="44" xfId="0" applyFont="1" applyFill="1" applyBorder="1" applyAlignment="1">
      <alignment horizontal="center"/>
    </xf>
    <xf numFmtId="0" fontId="18" fillId="8" borderId="39" xfId="0" applyFont="1" applyFill="1" applyBorder="1" applyAlignment="1" applyProtection="1">
      <alignment horizontal="center" vertical="center" wrapText="1"/>
      <protection locked="0"/>
    </xf>
    <xf numFmtId="0" fontId="18" fillId="8" borderId="40" xfId="0" applyFont="1" applyFill="1" applyBorder="1" applyAlignment="1" applyProtection="1">
      <alignment horizontal="center" vertical="center" wrapText="1"/>
      <protection locked="0"/>
    </xf>
    <xf numFmtId="0" fontId="18" fillId="8" borderId="44" xfId="0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0" fontId="15" fillId="8" borderId="0" xfId="0" applyFont="1" applyFill="1" applyProtection="1">
      <protection locked="0"/>
    </xf>
    <xf numFmtId="49" fontId="18" fillId="8" borderId="17" xfId="0" applyNumberFormat="1" applyFont="1" applyFill="1" applyBorder="1" applyAlignment="1">
      <alignment vertical="top" wrapText="1"/>
    </xf>
    <xf numFmtId="49" fontId="18" fillId="8" borderId="17" xfId="0" applyNumberFormat="1" applyFont="1" applyFill="1" applyBorder="1" applyAlignment="1">
      <alignment horizontal="center"/>
    </xf>
    <xf numFmtId="0" fontId="18" fillId="8" borderId="63" xfId="0" applyFont="1" applyFill="1" applyBorder="1" applyAlignment="1">
      <alignment horizontal="center"/>
    </xf>
    <xf numFmtId="0" fontId="18" fillId="8" borderId="64" xfId="0" applyFont="1" applyFill="1" applyBorder="1" applyAlignment="1">
      <alignment horizontal="center"/>
    </xf>
    <xf numFmtId="0" fontId="18" fillId="8" borderId="65" xfId="0" applyFont="1" applyFill="1" applyBorder="1" applyAlignment="1">
      <alignment horizontal="center"/>
    </xf>
    <xf numFmtId="0" fontId="18" fillId="8" borderId="42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0" fontId="6" fillId="8" borderId="0" xfId="0" applyFont="1" applyFill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/>
      <protection locked="0"/>
    </xf>
    <xf numFmtId="0" fontId="38" fillId="8" borderId="0" xfId="0" applyFont="1" applyFill="1" applyAlignment="1" applyProtection="1">
      <alignment horizontal="left"/>
      <protection locked="0"/>
    </xf>
    <xf numFmtId="0" fontId="17" fillId="8" borderId="0" xfId="2" applyFont="1" applyFill="1" applyAlignment="1">
      <alignment vertical="center"/>
    </xf>
    <xf numFmtId="0" fontId="30" fillId="8" borderId="0" xfId="0" applyFont="1" applyFill="1" applyAlignment="1" applyProtection="1">
      <alignment horizontal="center"/>
      <protection locked="0"/>
    </xf>
    <xf numFmtId="0" fontId="18" fillId="8" borderId="52" xfId="0" applyFont="1" applyFill="1" applyBorder="1" applyAlignment="1" applyProtection="1">
      <alignment vertical="center" wrapText="1"/>
      <protection locked="0"/>
    </xf>
    <xf numFmtId="0" fontId="18" fillId="8" borderId="26" xfId="0" applyFont="1" applyFill="1" applyBorder="1" applyAlignment="1" applyProtection="1">
      <alignment horizontal="center" vertical="center" wrapText="1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 applyProtection="1">
      <alignment horizontal="center"/>
      <protection locked="0"/>
    </xf>
    <xf numFmtId="0" fontId="18" fillId="8" borderId="29" xfId="0" applyFont="1" applyFill="1" applyBorder="1" applyAlignment="1" applyProtection="1">
      <alignment vertical="center" wrapText="1"/>
      <protection locked="0"/>
    </xf>
    <xf numFmtId="0" fontId="18" fillId="8" borderId="4" xfId="0" applyFont="1" applyFill="1" applyBorder="1" applyAlignment="1" applyProtection="1">
      <alignment horizontal="center" vertical="center"/>
      <protection locked="0"/>
    </xf>
    <xf numFmtId="0" fontId="18" fillId="8" borderId="41" xfId="0" applyFont="1" applyFill="1" applyBorder="1" applyAlignment="1" applyProtection="1">
      <alignment vertical="center" wrapText="1"/>
      <protection locked="0"/>
    </xf>
    <xf numFmtId="0" fontId="18" fillId="8" borderId="42" xfId="0" applyFont="1" applyFill="1" applyBorder="1" applyAlignment="1" applyProtection="1">
      <alignment horizontal="center" vertical="center"/>
      <protection locked="0"/>
    </xf>
    <xf numFmtId="0" fontId="18" fillId="8" borderId="49" xfId="0" applyFont="1" applyFill="1" applyBorder="1" applyAlignment="1" applyProtection="1">
      <alignment horizontal="center" vertical="center" wrapText="1"/>
      <protection locked="0"/>
    </xf>
    <xf numFmtId="0" fontId="18" fillId="8" borderId="21" xfId="0" applyFont="1" applyFill="1" applyBorder="1" applyAlignment="1" applyProtection="1">
      <alignment horizontal="center" vertical="center" wrapText="1"/>
      <protection locked="0"/>
    </xf>
    <xf numFmtId="0" fontId="18" fillId="8" borderId="28" xfId="0" applyFont="1" applyFill="1" applyBorder="1" applyAlignment="1" applyProtection="1">
      <alignment horizontal="center" vertical="center" wrapText="1"/>
      <protection locked="0"/>
    </xf>
    <xf numFmtId="0" fontId="18" fillId="8" borderId="10" xfId="0" applyFont="1" applyFill="1" applyBorder="1" applyAlignment="1" applyProtection="1">
      <alignment vertical="center" wrapText="1"/>
      <protection locked="0"/>
    </xf>
    <xf numFmtId="0" fontId="18" fillId="8" borderId="10" xfId="0" applyFont="1" applyFill="1" applyBorder="1" applyAlignment="1" applyProtection="1">
      <alignment horizontal="center" vertical="center" wrapText="1"/>
      <protection locked="0"/>
    </xf>
    <xf numFmtId="0" fontId="18" fillId="8" borderId="11" xfId="0" applyFont="1" applyFill="1" applyBorder="1" applyAlignment="1" applyProtection="1">
      <alignment horizontal="center" vertical="center"/>
      <protection locked="0"/>
    </xf>
    <xf numFmtId="0" fontId="18" fillId="8" borderId="12" xfId="0" applyFont="1" applyFill="1" applyBorder="1" applyAlignment="1" applyProtection="1">
      <alignment horizontal="center" vertical="center"/>
      <protection locked="0"/>
    </xf>
    <xf numFmtId="0" fontId="18" fillId="8" borderId="12" xfId="0" applyFont="1" applyFill="1" applyBorder="1" applyAlignment="1" applyProtection="1">
      <alignment horizontal="center" vertical="center" wrapText="1"/>
      <protection locked="0"/>
    </xf>
    <xf numFmtId="0" fontId="18" fillId="8" borderId="58" xfId="0" applyFont="1" applyFill="1" applyBorder="1" applyAlignment="1" applyProtection="1">
      <alignment horizontal="center" vertical="center" wrapText="1"/>
      <protection locked="0"/>
    </xf>
    <xf numFmtId="0" fontId="18" fillId="8" borderId="15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 applyProtection="1">
      <alignment horizontal="center" wrapText="1"/>
      <protection locked="0"/>
    </xf>
    <xf numFmtId="0" fontId="30" fillId="8" borderId="29" xfId="0" applyFont="1" applyFill="1" applyBorder="1" applyAlignment="1" applyProtection="1">
      <alignment horizontal="left" vertical="center" wrapText="1"/>
      <protection locked="0"/>
    </xf>
    <xf numFmtId="1" fontId="18" fillId="8" borderId="3" xfId="0" applyNumberFormat="1" applyFont="1" applyFill="1" applyBorder="1" applyAlignment="1" applyProtection="1">
      <alignment horizontal="center" vertical="center"/>
      <protection locked="0"/>
    </xf>
    <xf numFmtId="0" fontId="18" fillId="8" borderId="41" xfId="0" applyFont="1" applyFill="1" applyBorder="1" applyAlignment="1" applyProtection="1">
      <alignment horizontal="left" vertical="center" shrinkToFit="1"/>
      <protection locked="0"/>
    </xf>
    <xf numFmtId="0" fontId="18" fillId="8" borderId="23" xfId="0" applyFont="1" applyFill="1" applyBorder="1" applyAlignment="1" applyProtection="1">
      <alignment horizontal="center" vertical="center" wrapText="1"/>
      <protection locked="0"/>
    </xf>
    <xf numFmtId="0" fontId="33" fillId="8" borderId="0" xfId="0" applyFont="1" applyFill="1" applyAlignment="1" applyProtection="1">
      <alignment horizontal="centerContinuous"/>
      <protection locked="0"/>
    </xf>
    <xf numFmtId="0" fontId="18" fillId="8" borderId="14" xfId="0" applyFont="1" applyFill="1" applyBorder="1" applyAlignment="1" applyProtection="1">
      <alignment horizontal="center" vertical="center"/>
      <protection locked="0"/>
    </xf>
    <xf numFmtId="0" fontId="18" fillId="8" borderId="1" xfId="0" applyFont="1" applyFill="1" applyBorder="1" applyAlignment="1" applyProtection="1">
      <alignment horizontal="center" vertical="center"/>
      <protection locked="0"/>
    </xf>
    <xf numFmtId="0" fontId="18" fillId="8" borderId="56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center" vertical="center"/>
      <protection locked="0"/>
    </xf>
    <xf numFmtId="0" fontId="18" fillId="8" borderId="16" xfId="0" applyFont="1" applyFill="1" applyBorder="1" applyAlignment="1" applyProtection="1">
      <alignment horizontal="center" vertical="center"/>
      <protection hidden="1"/>
    </xf>
    <xf numFmtId="0" fontId="18" fillId="8" borderId="2" xfId="0" applyFont="1" applyFill="1" applyBorder="1" applyAlignment="1" applyProtection="1">
      <alignment horizontal="center" vertical="center"/>
      <protection locked="0"/>
    </xf>
    <xf numFmtId="0" fontId="18" fillId="8" borderId="14" xfId="0" applyFont="1" applyFill="1" applyBorder="1" applyAlignment="1" applyProtection="1">
      <alignment horizontal="left" vertical="center" wrapText="1"/>
      <protection locked="0"/>
    </xf>
    <xf numFmtId="0" fontId="18" fillId="8" borderId="30" xfId="0" applyFont="1" applyFill="1" applyBorder="1" applyAlignment="1" applyProtection="1">
      <alignment horizontal="center" vertical="center" wrapText="1"/>
      <protection locked="0"/>
    </xf>
    <xf numFmtId="0" fontId="30" fillId="8" borderId="14" xfId="0" applyFont="1" applyFill="1" applyBorder="1" applyAlignment="1" applyProtection="1">
      <alignment horizontal="left" vertical="center" wrapText="1"/>
      <protection locked="0"/>
    </xf>
    <xf numFmtId="0" fontId="18" fillId="8" borderId="17" xfId="0" applyFont="1" applyFill="1" applyBorder="1" applyAlignment="1" applyProtection="1">
      <alignment horizontal="center" vertical="center"/>
      <protection locked="0"/>
    </xf>
    <xf numFmtId="0" fontId="30" fillId="8" borderId="50" xfId="0" applyFont="1" applyFill="1" applyBorder="1" applyAlignment="1" applyProtection="1">
      <alignment horizontal="left" vertical="center" wrapText="1"/>
      <protection locked="0"/>
    </xf>
    <xf numFmtId="1" fontId="18" fillId="8" borderId="19" xfId="0" applyNumberFormat="1" applyFont="1" applyFill="1" applyBorder="1" applyAlignment="1">
      <alignment horizontal="center" vertical="center"/>
    </xf>
    <xf numFmtId="0" fontId="18" fillId="8" borderId="24" xfId="0" applyFont="1" applyFill="1" applyBorder="1" applyAlignment="1" applyProtection="1">
      <alignment horizontal="center" vertical="center"/>
      <protection locked="0"/>
    </xf>
    <xf numFmtId="0" fontId="30" fillId="8" borderId="10" xfId="0" applyFont="1" applyFill="1" applyBorder="1" applyAlignment="1" applyProtection="1">
      <alignment horizontal="left" vertical="center" wrapText="1"/>
      <protection locked="0"/>
    </xf>
    <xf numFmtId="0" fontId="18" fillId="8" borderId="58" xfId="0" applyFont="1" applyFill="1" applyBorder="1" applyAlignment="1" applyProtection="1">
      <alignment horizontal="center" vertical="center"/>
      <protection locked="0"/>
    </xf>
    <xf numFmtId="0" fontId="30" fillId="8" borderId="6" xfId="0" applyFont="1" applyFill="1" applyBorder="1" applyAlignment="1" applyProtection="1">
      <alignment horizontal="center" vertical="center"/>
      <protection locked="0"/>
    </xf>
    <xf numFmtId="0" fontId="30" fillId="8" borderId="5" xfId="0" applyFont="1" applyFill="1" applyBorder="1" applyAlignment="1" applyProtection="1">
      <alignment horizontal="center" vertical="center"/>
      <protection locked="0"/>
    </xf>
    <xf numFmtId="0" fontId="30" fillId="8" borderId="4" xfId="0" applyFont="1" applyFill="1" applyBorder="1" applyAlignment="1" applyProtection="1">
      <alignment horizontal="center" vertical="center"/>
      <protection locked="0"/>
    </xf>
    <xf numFmtId="0" fontId="30" fillId="8" borderId="3" xfId="0" applyFont="1" applyFill="1" applyBorder="1" applyAlignment="1" applyProtection="1">
      <alignment horizontal="center" vertical="center"/>
      <protection locked="0"/>
    </xf>
    <xf numFmtId="0" fontId="30" fillId="8" borderId="15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 applyProtection="1">
      <alignment horizontal="center" vertical="center"/>
      <protection locked="0"/>
    </xf>
    <xf numFmtId="0" fontId="5" fillId="8" borderId="0" xfId="0" applyFont="1" applyFill="1" applyAlignment="1" applyProtection="1">
      <alignment wrapText="1"/>
      <protection locked="0"/>
    </xf>
    <xf numFmtId="0" fontId="18" fillId="8" borderId="27" xfId="0" applyFont="1" applyFill="1" applyBorder="1" applyAlignment="1" applyProtection="1">
      <alignment horizontal="center" vertical="center"/>
      <protection locked="0"/>
    </xf>
    <xf numFmtId="0" fontId="18" fillId="8" borderId="71" xfId="0" applyFont="1" applyFill="1" applyBorder="1" applyAlignment="1" applyProtection="1">
      <alignment horizontal="center" vertical="center"/>
      <protection locked="0"/>
    </xf>
    <xf numFmtId="0" fontId="18" fillId="8" borderId="42" xfId="0" applyFont="1" applyFill="1" applyBorder="1" applyAlignment="1" applyProtection="1">
      <alignment vertical="center"/>
      <protection locked="0"/>
    </xf>
    <xf numFmtId="0" fontId="18" fillId="8" borderId="19" xfId="0" applyFont="1" applyFill="1" applyBorder="1" applyAlignment="1" applyProtection="1">
      <alignment vertical="center"/>
      <protection locked="0"/>
    </xf>
    <xf numFmtId="0" fontId="30" fillId="8" borderId="26" xfId="0" applyFont="1" applyFill="1" applyBorder="1" applyAlignment="1" applyProtection="1">
      <alignment horizontal="left" vertical="center" wrapText="1"/>
      <protection locked="0"/>
    </xf>
    <xf numFmtId="0" fontId="18" fillId="8" borderId="50" xfId="0" applyFont="1" applyFill="1" applyBorder="1" applyAlignment="1" applyProtection="1">
      <alignment horizontal="left" vertical="center"/>
      <protection locked="0"/>
    </xf>
    <xf numFmtId="0" fontId="18" fillId="8" borderId="14" xfId="0" applyFont="1" applyFill="1" applyBorder="1" applyAlignment="1" applyProtection="1">
      <alignment horizontal="left" vertical="center" shrinkToFit="1"/>
      <protection locked="0"/>
    </xf>
    <xf numFmtId="0" fontId="18" fillId="8" borderId="50" xfId="0" applyFont="1" applyFill="1" applyBorder="1" applyAlignment="1" applyProtection="1">
      <alignment horizontal="left" vertical="center" shrinkToFit="1"/>
      <protection locked="0"/>
    </xf>
    <xf numFmtId="0" fontId="38" fillId="8" borderId="11" xfId="0" applyFont="1" applyFill="1" applyBorder="1" applyAlignment="1" applyProtection="1">
      <alignment horizontal="center" vertical="center"/>
      <protection hidden="1"/>
    </xf>
    <xf numFmtId="0" fontId="38" fillId="8" borderId="12" xfId="0" applyFont="1" applyFill="1" applyBorder="1" applyAlignment="1" applyProtection="1">
      <alignment horizontal="center" vertical="center"/>
      <protection hidden="1"/>
    </xf>
    <xf numFmtId="1" fontId="18" fillId="8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top" wrapText="1"/>
      <protection locked="0"/>
    </xf>
    <xf numFmtId="0" fontId="18" fillId="0" borderId="14" xfId="0" applyFont="1" applyBorder="1" applyAlignment="1" applyProtection="1">
      <alignment horizontal="center" vertical="top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8" xfId="2" applyFont="1" applyBorder="1" applyAlignment="1">
      <alignment horizontal="center" vertical="center"/>
    </xf>
    <xf numFmtId="3" fontId="18" fillId="0" borderId="8" xfId="2" applyNumberFormat="1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3" fontId="18" fillId="0" borderId="2" xfId="2" applyNumberFormat="1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3" fontId="17" fillId="0" borderId="69" xfId="2" applyNumberFormat="1" applyFont="1" applyBorder="1" applyAlignment="1" applyProtection="1">
      <alignment horizontal="center" vertical="center"/>
      <protection hidden="1"/>
    </xf>
    <xf numFmtId="0" fontId="17" fillId="0" borderId="2" xfId="2" applyFont="1" applyBorder="1" applyAlignment="1">
      <alignment horizontal="center" vertical="center"/>
    </xf>
    <xf numFmtId="3" fontId="17" fillId="0" borderId="36" xfId="2" applyNumberFormat="1" applyFont="1" applyBorder="1" applyAlignment="1" applyProtection="1">
      <alignment horizontal="center" vertical="center"/>
      <protection hidden="1"/>
    </xf>
    <xf numFmtId="3" fontId="18" fillId="0" borderId="17" xfId="2" applyNumberFormat="1" applyFont="1" applyBorder="1" applyAlignment="1" applyProtection="1">
      <alignment horizontal="center" vertical="center" wrapText="1"/>
      <protection hidden="1"/>
    </xf>
    <xf numFmtId="3" fontId="18" fillId="0" borderId="2" xfId="2" applyNumberFormat="1" applyFont="1" applyBorder="1" applyAlignment="1" applyProtection="1">
      <alignment horizontal="center" vertical="center" wrapText="1"/>
      <protection hidden="1"/>
    </xf>
    <xf numFmtId="3" fontId="18" fillId="0" borderId="1" xfId="2" applyNumberFormat="1" applyFont="1" applyBorder="1" applyAlignment="1" applyProtection="1">
      <alignment horizontal="center" vertical="center" wrapText="1"/>
      <protection hidden="1"/>
    </xf>
    <xf numFmtId="9" fontId="18" fillId="0" borderId="62" xfId="2" applyNumberFormat="1" applyFont="1" applyBorder="1" applyAlignment="1" applyProtection="1">
      <alignment horizontal="center" vertical="center" wrapText="1"/>
      <protection hidden="1"/>
    </xf>
    <xf numFmtId="10" fontId="18" fillId="0" borderId="17" xfId="2" applyNumberFormat="1" applyFont="1" applyBorder="1" applyAlignment="1" applyProtection="1">
      <alignment horizontal="center" vertical="center" wrapText="1"/>
      <protection hidden="1"/>
    </xf>
    <xf numFmtId="9" fontId="18" fillId="0" borderId="31" xfId="2" applyNumberFormat="1" applyFont="1" applyBorder="1" applyAlignment="1" applyProtection="1">
      <alignment horizontal="center" vertical="center" wrapText="1"/>
      <protection locked="0"/>
    </xf>
    <xf numFmtId="16" fontId="18" fillId="0" borderId="17" xfId="2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4" fillId="8" borderId="0" xfId="0" applyFont="1" applyFill="1" applyAlignment="1" applyProtection="1">
      <alignment horizontal="center" vertical="center" wrapText="1"/>
      <protection locked="0"/>
    </xf>
    <xf numFmtId="0" fontId="30" fillId="8" borderId="0" xfId="0" applyFont="1" applyFill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5" fillId="8" borderId="3" xfId="0" applyFont="1" applyFill="1" applyBorder="1" applyProtection="1">
      <protection locked="0"/>
    </xf>
    <xf numFmtId="0" fontId="13" fillId="8" borderId="3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7" fillId="0" borderId="2" xfId="2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7" fillId="0" borderId="0" xfId="2" applyFont="1" applyAlignment="1">
      <alignment horizontal="left" vertical="center"/>
    </xf>
    <xf numFmtId="0" fontId="5" fillId="0" borderId="3" xfId="2" applyBorder="1" applyAlignment="1">
      <alignment horizontal="justify" vertical="center" wrapText="1"/>
    </xf>
    <xf numFmtId="0" fontId="36" fillId="0" borderId="3" xfId="2" applyFont="1" applyBorder="1"/>
    <xf numFmtId="0" fontId="35" fillId="0" borderId="3" xfId="2" applyFont="1" applyBorder="1" applyAlignment="1">
      <alignment horizontal="center"/>
    </xf>
    <xf numFmtId="0" fontId="5" fillId="0" borderId="3" xfId="2" applyBorder="1" applyAlignment="1">
      <alignment wrapText="1"/>
    </xf>
    <xf numFmtId="0" fontId="14" fillId="3" borderId="3" xfId="2" applyFont="1" applyFill="1" applyBorder="1" applyAlignment="1">
      <alignment horizontal="center" vertical="top" wrapText="1"/>
    </xf>
    <xf numFmtId="0" fontId="10" fillId="0" borderId="3" xfId="2" applyFont="1" applyBorder="1" applyAlignment="1">
      <alignment horizontal="center" wrapText="1"/>
    </xf>
    <xf numFmtId="0" fontId="41" fillId="8" borderId="0" xfId="0" applyFont="1" applyFill="1" applyAlignment="1" applyProtection="1">
      <alignment horizontal="left" vertical="center" wrapText="1"/>
      <protection locked="0"/>
    </xf>
    <xf numFmtId="0" fontId="31" fillId="8" borderId="0" xfId="2" applyFont="1" applyFill="1" applyAlignment="1" applyProtection="1">
      <alignment horizontal="left"/>
      <protection locked="0"/>
    </xf>
    <xf numFmtId="0" fontId="43" fillId="0" borderId="3" xfId="4" applyFont="1" applyBorder="1"/>
    <xf numFmtId="0" fontId="43" fillId="0" borderId="3" xfId="4" applyFont="1" applyBorder="1" applyAlignment="1">
      <alignment horizontal="center" vertical="center" wrapText="1"/>
    </xf>
    <xf numFmtId="0" fontId="2" fillId="0" borderId="0" xfId="4"/>
    <xf numFmtId="0" fontId="43" fillId="0" borderId="3" xfId="4" applyFont="1" applyBorder="1" applyAlignment="1">
      <alignment horizontal="center"/>
    </xf>
    <xf numFmtId="0" fontId="43" fillId="0" borderId="12" xfId="4" applyFont="1" applyBorder="1"/>
    <xf numFmtId="0" fontId="43" fillId="0" borderId="12" xfId="4" applyFont="1" applyBorder="1" applyAlignment="1">
      <alignment horizontal="center" vertical="center" wrapText="1"/>
    </xf>
    <xf numFmtId="0" fontId="43" fillId="0" borderId="3" xfId="4" applyFont="1" applyBorder="1" applyAlignment="1">
      <alignment horizontal="center" vertical="center"/>
    </xf>
    <xf numFmtId="0" fontId="42" fillId="0" borderId="3" xfId="4" applyFont="1" applyBorder="1" applyAlignment="1">
      <alignment horizontal="center"/>
    </xf>
    <xf numFmtId="0" fontId="42" fillId="0" borderId="3" xfId="4" applyFont="1" applyBorder="1" applyAlignment="1">
      <alignment horizontal="left" vertical="center" wrapText="1"/>
    </xf>
    <xf numFmtId="4" fontId="43" fillId="0" borderId="3" xfId="4" applyNumberFormat="1" applyFont="1" applyBorder="1" applyAlignment="1">
      <alignment horizontal="center" vertical="center" wrapText="1"/>
    </xf>
    <xf numFmtId="0" fontId="2" fillId="0" borderId="0" xfId="4" applyAlignment="1">
      <alignment horizontal="right"/>
    </xf>
    <xf numFmtId="0" fontId="43" fillId="0" borderId="12" xfId="4" applyFont="1" applyBorder="1" applyAlignment="1">
      <alignment horizontal="right"/>
    </xf>
    <xf numFmtId="0" fontId="44" fillId="0" borderId="3" xfId="2" applyFont="1" applyBorder="1" applyAlignment="1">
      <alignment horizontal="right" vertical="center" wrapText="1"/>
    </xf>
    <xf numFmtId="0" fontId="43" fillId="0" borderId="3" xfId="4" applyFont="1" applyBorder="1" applyAlignment="1">
      <alignment horizontal="right" vertical="center" wrapText="1"/>
    </xf>
    <xf numFmtId="0" fontId="43" fillId="0" borderId="3" xfId="4" applyFont="1" applyBorder="1" applyAlignment="1">
      <alignment horizontal="right"/>
    </xf>
    <xf numFmtId="0" fontId="50" fillId="0" borderId="0" xfId="0" applyFont="1" applyProtection="1">
      <protection locked="0"/>
    </xf>
    <xf numFmtId="0" fontId="51" fillId="0" borderId="0" xfId="0" applyFont="1" applyProtection="1">
      <protection locked="0"/>
    </xf>
    <xf numFmtId="0" fontId="1" fillId="0" borderId="0" xfId="4" applyFont="1"/>
    <xf numFmtId="0" fontId="1" fillId="0" borderId="0" xfId="4" applyFont="1" applyAlignment="1">
      <alignment horizontal="right"/>
    </xf>
    <xf numFmtId="0" fontId="18" fillId="0" borderId="19" xfId="0" applyFont="1" applyBorder="1" applyAlignment="1" applyProtection="1">
      <alignment horizontal="center" vertical="center"/>
      <protection locked="0"/>
    </xf>
    <xf numFmtId="49" fontId="18" fillId="0" borderId="17" xfId="0" applyNumberFormat="1" applyFont="1" applyBorder="1" applyAlignment="1">
      <alignment vertical="top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8" fillId="6" borderId="3" xfId="0" applyFont="1" applyFill="1" applyBorder="1" applyAlignment="1" applyProtection="1">
      <alignment horizontal="center" vertical="center"/>
      <protection locked="0"/>
    </xf>
    <xf numFmtId="0" fontId="2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5" fillId="0" borderId="0" xfId="2" applyAlignment="1">
      <alignment horizontal="left" vertical="center"/>
    </xf>
    <xf numFmtId="0" fontId="2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/>
    <xf numFmtId="0" fontId="27" fillId="0" borderId="0" xfId="2" applyFont="1" applyAlignment="1">
      <alignment horizontal="center"/>
    </xf>
    <xf numFmtId="0" fontId="22" fillId="0" borderId="0" xfId="2" applyFont="1" applyAlignment="1">
      <alignment horizontal="left"/>
    </xf>
    <xf numFmtId="0" fontId="10" fillId="8" borderId="0" xfId="0" applyFont="1" applyFill="1" applyAlignment="1">
      <alignment horizontal="left"/>
    </xf>
    <xf numFmtId="0" fontId="17" fillId="8" borderId="0" xfId="2" applyFont="1" applyFill="1" applyAlignment="1">
      <alignment horizontal="left" vertical="center"/>
    </xf>
    <xf numFmtId="0" fontId="13" fillId="8" borderId="0" xfId="0" applyFont="1" applyFill="1" applyAlignment="1" applyProtection="1">
      <alignment horizontal="left"/>
      <protection locked="0"/>
    </xf>
    <xf numFmtId="49" fontId="18" fillId="8" borderId="71" xfId="0" applyNumberFormat="1" applyFont="1" applyFill="1" applyBorder="1" applyAlignment="1" applyProtection="1">
      <alignment horizontal="center" vertical="center" wrapText="1"/>
      <protection locked="0"/>
    </xf>
    <xf numFmtId="49" fontId="18" fillId="8" borderId="49" xfId="0" applyNumberFormat="1" applyFont="1" applyFill="1" applyBorder="1" applyAlignment="1" applyProtection="1">
      <alignment horizontal="center" vertical="center" wrapText="1"/>
      <protection locked="0"/>
    </xf>
    <xf numFmtId="49" fontId="18" fillId="8" borderId="58" xfId="0" applyNumberFormat="1" applyFont="1" applyFill="1" applyBorder="1" applyAlignment="1" applyProtection="1">
      <alignment horizontal="center" vertical="center" wrapText="1"/>
      <protection locked="0"/>
    </xf>
    <xf numFmtId="49" fontId="18" fillId="8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8" borderId="3" xfId="0" applyFont="1" applyFill="1" applyBorder="1" applyAlignment="1" applyProtection="1">
      <alignment horizontal="center" vertical="center"/>
      <protection locked="0"/>
    </xf>
    <xf numFmtId="0" fontId="31" fillId="8" borderId="0" xfId="0" applyFont="1" applyFill="1" applyAlignment="1" applyProtection="1">
      <alignment horizontal="left"/>
      <protection locked="0"/>
    </xf>
    <xf numFmtId="0" fontId="18" fillId="8" borderId="5" xfId="0" applyFont="1" applyFill="1" applyBorder="1" applyAlignment="1" applyProtection="1">
      <alignment horizontal="center" vertical="center" wrapText="1"/>
      <protection locked="0"/>
    </xf>
    <xf numFmtId="0" fontId="18" fillId="8" borderId="19" xfId="0" applyFont="1" applyFill="1" applyBorder="1" applyAlignment="1" applyProtection="1">
      <alignment horizontal="center" vertical="center" wrapText="1"/>
      <protection locked="0"/>
    </xf>
    <xf numFmtId="0" fontId="18" fillId="8" borderId="45" xfId="0" applyFont="1" applyFill="1" applyBorder="1" applyAlignment="1" applyProtection="1">
      <alignment horizontal="center" vertical="center" wrapText="1"/>
      <protection locked="0"/>
    </xf>
    <xf numFmtId="0" fontId="18" fillId="8" borderId="47" xfId="0" applyFont="1" applyFill="1" applyBorder="1" applyAlignment="1" applyProtection="1">
      <alignment horizontal="center" vertical="center" wrapText="1"/>
      <protection locked="0"/>
    </xf>
    <xf numFmtId="0" fontId="18" fillId="8" borderId="46" xfId="0" applyFont="1" applyFill="1" applyBorder="1" applyAlignment="1" applyProtection="1">
      <alignment horizontal="center" vertical="center" wrapText="1"/>
      <protection locked="0"/>
    </xf>
    <xf numFmtId="0" fontId="18" fillId="8" borderId="49" xfId="0" applyFont="1" applyFill="1" applyBorder="1" applyAlignment="1" applyProtection="1">
      <alignment horizontal="center" vertical="center" wrapText="1"/>
      <protection locked="0"/>
    </xf>
    <xf numFmtId="0" fontId="18" fillId="8" borderId="21" xfId="0" applyFont="1" applyFill="1" applyBorder="1" applyAlignment="1" applyProtection="1">
      <alignment horizontal="center" vertical="center"/>
      <protection hidden="1"/>
    </xf>
    <xf numFmtId="0" fontId="18" fillId="8" borderId="12" xfId="0" applyFont="1" applyFill="1" applyBorder="1" applyAlignment="1" applyProtection="1">
      <alignment horizontal="center" vertical="center"/>
      <protection hidden="1"/>
    </xf>
    <xf numFmtId="0" fontId="18" fillId="8" borderId="16" xfId="0" applyFont="1" applyFill="1" applyBorder="1" applyAlignment="1" applyProtection="1">
      <alignment horizontal="center" vertical="center" wrapText="1"/>
      <protection locked="0"/>
    </xf>
    <xf numFmtId="0" fontId="18" fillId="8" borderId="24" xfId="0" applyFont="1" applyFill="1" applyBorder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19" xfId="0" applyFont="1" applyFill="1" applyBorder="1" applyAlignment="1" applyProtection="1">
      <alignment horizontal="center" vertical="center"/>
      <protection locked="0"/>
    </xf>
    <xf numFmtId="0" fontId="18" fillId="8" borderId="3" xfId="0" applyFont="1" applyFill="1" applyBorder="1" applyAlignment="1" applyProtection="1">
      <alignment horizontal="center" vertical="center" wrapText="1"/>
      <protection locked="0"/>
    </xf>
    <xf numFmtId="0" fontId="17" fillId="8" borderId="7" xfId="0" applyFont="1" applyFill="1" applyBorder="1" applyAlignment="1" applyProtection="1">
      <alignment horizontal="center" vertical="center"/>
      <protection hidden="1"/>
    </xf>
    <xf numFmtId="0" fontId="17" fillId="8" borderId="24" xfId="0" applyFont="1" applyFill="1" applyBorder="1" applyAlignment="1" applyProtection="1">
      <alignment horizontal="center" vertical="center"/>
      <protection hidden="1"/>
    </xf>
    <xf numFmtId="0" fontId="18" fillId="8" borderId="21" xfId="0" applyFont="1" applyFill="1" applyBorder="1" applyAlignment="1" applyProtection="1">
      <alignment horizontal="center" vertical="center" wrapText="1"/>
      <protection locked="0"/>
    </xf>
    <xf numFmtId="0" fontId="18" fillId="8" borderId="7" xfId="0" applyFont="1" applyFill="1" applyBorder="1" applyAlignment="1" applyProtection="1">
      <alignment horizontal="center" vertical="center" wrapText="1"/>
      <protection locked="0"/>
    </xf>
    <xf numFmtId="0" fontId="18" fillId="8" borderId="12" xfId="0" applyFont="1" applyFill="1" applyBorder="1" applyAlignment="1" applyProtection="1">
      <alignment horizontal="center" vertical="center"/>
      <protection locked="0"/>
    </xf>
    <xf numFmtId="0" fontId="18" fillId="8" borderId="28" xfId="0" applyFont="1" applyFill="1" applyBorder="1" applyAlignment="1" applyProtection="1">
      <alignment horizontal="center" vertical="center" wrapText="1"/>
      <protection locked="0"/>
    </xf>
    <xf numFmtId="0" fontId="18" fillId="8" borderId="1" xfId="0" applyFont="1" applyFill="1" applyBorder="1" applyAlignment="1" applyProtection="1">
      <alignment horizontal="center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0" fontId="18" fillId="8" borderId="38" xfId="0" applyFont="1" applyFill="1" applyBorder="1" applyAlignment="1" applyProtection="1">
      <alignment horizontal="center" vertical="center" wrapText="1"/>
      <protection locked="0"/>
    </xf>
    <xf numFmtId="0" fontId="18" fillId="8" borderId="26" xfId="0" applyFont="1" applyFill="1" applyBorder="1" applyAlignment="1" applyProtection="1">
      <alignment horizontal="center" vertical="center" wrapText="1"/>
      <protection locked="0"/>
    </xf>
    <xf numFmtId="0" fontId="18" fillId="8" borderId="14" xfId="0" applyFont="1" applyFill="1" applyBorder="1" applyAlignment="1" applyProtection="1">
      <alignment horizontal="center" vertical="center" wrapText="1"/>
      <protection locked="0"/>
    </xf>
    <xf numFmtId="0" fontId="18" fillId="8" borderId="51" xfId="0" applyFont="1" applyFill="1" applyBorder="1" applyAlignment="1" applyProtection="1">
      <alignment horizontal="center" vertical="center" wrapText="1"/>
      <protection locked="0"/>
    </xf>
    <xf numFmtId="0" fontId="17" fillId="8" borderId="0" xfId="0" applyFont="1" applyFill="1" applyProtection="1">
      <protection locked="0"/>
    </xf>
    <xf numFmtId="0" fontId="31" fillId="8" borderId="0" xfId="0" applyFont="1" applyFill="1" applyProtection="1">
      <protection locked="0"/>
    </xf>
    <xf numFmtId="0" fontId="19" fillId="8" borderId="0" xfId="0" applyFont="1" applyFill="1" applyAlignment="1" applyProtection="1">
      <alignment horizontal="center"/>
      <protection locked="0"/>
    </xf>
    <xf numFmtId="0" fontId="18" fillId="8" borderId="25" xfId="0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Alignment="1" applyProtection="1">
      <alignment horizontal="center" vertical="center"/>
      <protection locked="0"/>
    </xf>
    <xf numFmtId="0" fontId="18" fillId="8" borderId="62" xfId="0" applyFont="1" applyFill="1" applyBorder="1" applyAlignment="1" applyProtection="1">
      <alignment horizontal="center" vertical="center"/>
      <protection locked="0"/>
    </xf>
    <xf numFmtId="0" fontId="18" fillId="8" borderId="68" xfId="0" applyFont="1" applyFill="1" applyBorder="1" applyAlignment="1" applyProtection="1">
      <alignment horizontal="center" vertical="center"/>
      <protection locked="0"/>
    </xf>
    <xf numFmtId="0" fontId="17" fillId="8" borderId="13" xfId="0" applyFont="1" applyFill="1" applyBorder="1" applyAlignment="1" applyProtection="1">
      <alignment horizontal="center" vertical="center"/>
      <protection hidden="1"/>
    </xf>
    <xf numFmtId="0" fontId="18" fillId="8" borderId="4" xfId="0" applyFont="1" applyFill="1" applyBorder="1" applyAlignment="1" applyProtection="1">
      <alignment horizontal="center" vertical="center" wrapText="1"/>
      <protection locked="0"/>
    </xf>
    <xf numFmtId="0" fontId="18" fillId="8" borderId="27" xfId="0" applyFont="1" applyFill="1" applyBorder="1" applyAlignment="1" applyProtection="1">
      <alignment horizontal="center" vertical="center" wrapText="1"/>
      <protection locked="0"/>
    </xf>
    <xf numFmtId="1" fontId="18" fillId="8" borderId="59" xfId="0" applyNumberFormat="1" applyFont="1" applyFill="1" applyBorder="1" applyAlignment="1" applyProtection="1">
      <alignment horizontal="center" vertical="center"/>
      <protection hidden="1"/>
    </xf>
    <xf numFmtId="1" fontId="18" fillId="8" borderId="18" xfId="0" applyNumberFormat="1" applyFont="1" applyFill="1" applyBorder="1" applyAlignment="1" applyProtection="1">
      <alignment horizontal="center" vertical="center"/>
      <protection hidden="1"/>
    </xf>
    <xf numFmtId="1" fontId="17" fillId="8" borderId="22" xfId="0" applyNumberFormat="1" applyFont="1" applyFill="1" applyBorder="1" applyAlignment="1" applyProtection="1">
      <alignment horizontal="center" vertical="center"/>
      <protection hidden="1"/>
    </xf>
    <xf numFmtId="1" fontId="17" fillId="8" borderId="50" xfId="0" applyNumberFormat="1" applyFont="1" applyFill="1" applyBorder="1" applyAlignment="1" applyProtection="1">
      <alignment horizontal="center" vertical="center"/>
      <protection hidden="1"/>
    </xf>
    <xf numFmtId="1" fontId="17" fillId="8" borderId="47" xfId="0" applyNumberFormat="1" applyFont="1" applyFill="1" applyBorder="1" applyAlignment="1" applyProtection="1">
      <alignment horizontal="center" vertical="center"/>
      <protection hidden="1"/>
    </xf>
    <xf numFmtId="0" fontId="31" fillId="8" borderId="0" xfId="2" applyFont="1" applyFill="1" applyAlignment="1" applyProtection="1">
      <alignment horizontal="left"/>
      <protection locked="0"/>
    </xf>
    <xf numFmtId="0" fontId="30" fillId="8" borderId="0" xfId="2" applyFont="1" applyFill="1" applyAlignment="1" applyProtection="1">
      <alignment horizontal="left"/>
      <protection locked="0"/>
    </xf>
    <xf numFmtId="0" fontId="18" fillId="8" borderId="6" xfId="0" applyFont="1" applyFill="1" applyBorder="1" applyAlignment="1" applyProtection="1">
      <alignment horizontal="center" vertical="center" wrapText="1"/>
      <protection locked="0"/>
    </xf>
    <xf numFmtId="0" fontId="18" fillId="8" borderId="50" xfId="0" applyFont="1" applyFill="1" applyBorder="1" applyAlignment="1" applyProtection="1">
      <alignment horizontal="center" vertical="center" wrapText="1"/>
      <protection locked="0"/>
    </xf>
    <xf numFmtId="0" fontId="18" fillId="8" borderId="17" xfId="0" applyFont="1" applyFill="1" applyBorder="1" applyAlignment="1" applyProtection="1">
      <alignment horizontal="center" vertical="center" wrapText="1"/>
      <protection locked="0"/>
    </xf>
    <xf numFmtId="0" fontId="17" fillId="8" borderId="22" xfId="0" applyFont="1" applyFill="1" applyBorder="1" applyAlignment="1" applyProtection="1">
      <alignment horizontal="center" vertical="center"/>
      <protection hidden="1"/>
    </xf>
    <xf numFmtId="0" fontId="17" fillId="8" borderId="50" xfId="0" applyFont="1" applyFill="1" applyBorder="1" applyAlignment="1" applyProtection="1">
      <alignment horizontal="center" vertical="center"/>
      <protection hidden="1"/>
    </xf>
    <xf numFmtId="0" fontId="17" fillId="8" borderId="47" xfId="0" applyFont="1" applyFill="1" applyBorder="1" applyAlignment="1" applyProtection="1">
      <alignment horizontal="center" vertical="center"/>
      <protection hidden="1"/>
    </xf>
    <xf numFmtId="0" fontId="18" fillId="8" borderId="42" xfId="0" applyFont="1" applyFill="1" applyBorder="1" applyAlignment="1" applyProtection="1">
      <alignment horizontal="center" vertical="center" wrapText="1"/>
      <protection locked="0"/>
    </xf>
    <xf numFmtId="0" fontId="18" fillId="8" borderId="38" xfId="0" applyFont="1" applyFill="1" applyBorder="1" applyAlignment="1" applyProtection="1">
      <alignment horizontal="center"/>
      <protection locked="0"/>
    </xf>
    <xf numFmtId="0" fontId="18" fillId="8" borderId="17" xfId="0" applyFont="1" applyFill="1" applyBorder="1" applyAlignment="1" applyProtection="1">
      <alignment horizontal="center"/>
      <protection locked="0"/>
    </xf>
    <xf numFmtId="1" fontId="18" fillId="8" borderId="72" xfId="0" applyNumberFormat="1" applyFont="1" applyFill="1" applyBorder="1" applyAlignment="1" applyProtection="1">
      <alignment horizontal="center" vertical="center"/>
      <protection hidden="1"/>
    </xf>
    <xf numFmtId="1" fontId="18" fillId="8" borderId="5" xfId="0" applyNumberFormat="1" applyFont="1" applyFill="1" applyBorder="1" applyAlignment="1">
      <alignment horizontal="center" vertical="center"/>
    </xf>
    <xf numFmtId="1" fontId="18" fillId="8" borderId="19" xfId="0" applyNumberFormat="1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7" fillId="8" borderId="24" xfId="0" applyFont="1" applyFill="1" applyBorder="1" applyAlignment="1">
      <alignment horizontal="center" vertical="center"/>
    </xf>
    <xf numFmtId="0" fontId="18" fillId="8" borderId="5" xfId="0" applyFont="1" applyFill="1" applyBorder="1" applyAlignment="1" applyProtection="1">
      <alignment horizontal="center" vertical="center"/>
      <protection hidden="1"/>
    </xf>
    <xf numFmtId="0" fontId="18" fillId="8" borderId="19" xfId="0" applyFont="1" applyFill="1" applyBorder="1" applyAlignment="1" applyProtection="1">
      <alignment horizontal="center" vertical="center"/>
      <protection hidden="1"/>
    </xf>
    <xf numFmtId="0" fontId="18" fillId="8" borderId="67" xfId="0" applyFont="1" applyFill="1" applyBorder="1" applyAlignment="1" applyProtection="1">
      <alignment horizontal="center" vertical="center"/>
      <protection locked="0"/>
    </xf>
    <xf numFmtId="0" fontId="18" fillId="8" borderId="0" xfId="0" applyFont="1" applyFill="1" applyProtection="1">
      <protection locked="0"/>
    </xf>
    <xf numFmtId="1" fontId="18" fillId="8" borderId="5" xfId="0" applyNumberFormat="1" applyFont="1" applyFill="1" applyBorder="1" applyAlignment="1" applyProtection="1">
      <alignment horizontal="center" vertical="center"/>
      <protection locked="0"/>
    </xf>
    <xf numFmtId="1" fontId="18" fillId="8" borderId="19" xfId="0" applyNumberFormat="1" applyFont="1" applyFill="1" applyBorder="1" applyAlignment="1" applyProtection="1">
      <alignment horizontal="center" vertical="center"/>
      <protection locked="0"/>
    </xf>
    <xf numFmtId="0" fontId="18" fillId="8" borderId="72" xfId="0" applyFont="1" applyFill="1" applyBorder="1" applyAlignment="1" applyProtection="1">
      <alignment horizontal="center" vertical="center"/>
      <protection hidden="1"/>
    </xf>
    <xf numFmtId="0" fontId="18" fillId="8" borderId="18" xfId="0" applyFont="1" applyFill="1" applyBorder="1" applyAlignment="1" applyProtection="1">
      <alignment horizontal="center" vertical="center"/>
      <protection hidden="1"/>
    </xf>
    <xf numFmtId="1" fontId="18" fillId="8" borderId="5" xfId="0" applyNumberFormat="1" applyFont="1" applyFill="1" applyBorder="1" applyAlignment="1" applyProtection="1">
      <alignment horizontal="center" vertical="center"/>
      <protection hidden="1"/>
    </xf>
    <xf numFmtId="1" fontId="18" fillId="8" borderId="19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left"/>
    </xf>
    <xf numFmtId="0" fontId="17" fillId="0" borderId="0" xfId="2" applyFont="1" applyAlignment="1">
      <alignment horizontal="left" vertical="center"/>
    </xf>
    <xf numFmtId="0" fontId="39" fillId="0" borderId="13" xfId="0" applyFont="1" applyBorder="1" applyAlignment="1" applyProtection="1">
      <alignment horizontal="center" vertical="center"/>
      <protection hidden="1"/>
    </xf>
    <xf numFmtId="0" fontId="39" fillId="0" borderId="24" xfId="0" applyFont="1" applyBorder="1" applyAlignment="1" applyProtection="1">
      <alignment horizontal="center" vertical="center"/>
      <protection hidden="1"/>
    </xf>
    <xf numFmtId="0" fontId="38" fillId="0" borderId="16" xfId="0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/>
      <protection hidden="1"/>
    </xf>
    <xf numFmtId="0" fontId="17" fillId="0" borderId="24" xfId="0" applyFont="1" applyBorder="1" applyAlignment="1" applyProtection="1">
      <alignment horizontal="center" vertical="center"/>
      <protection hidden="1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49" fontId="38" fillId="0" borderId="71" xfId="0" applyNumberFormat="1" applyFont="1" applyBorder="1" applyAlignment="1" applyProtection="1">
      <alignment horizontal="center" vertical="center" wrapText="1"/>
      <protection locked="0"/>
    </xf>
    <xf numFmtId="49" fontId="38" fillId="0" borderId="49" xfId="0" applyNumberFormat="1" applyFont="1" applyBorder="1" applyAlignment="1" applyProtection="1">
      <alignment horizontal="center" vertical="center" wrapText="1"/>
      <protection locked="0"/>
    </xf>
    <xf numFmtId="49" fontId="38" fillId="0" borderId="58" xfId="0" applyNumberFormat="1" applyFont="1" applyBorder="1" applyAlignment="1" applyProtection="1">
      <alignment horizontal="center" vertical="center" wrapText="1"/>
      <protection locked="0"/>
    </xf>
    <xf numFmtId="49" fontId="38" fillId="0" borderId="9" xfId="0" applyNumberFormat="1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1" fontId="18" fillId="0" borderId="3" xfId="0" applyNumberFormat="1" applyFont="1" applyBorder="1" applyAlignment="1">
      <alignment horizontal="center" vertical="center"/>
    </xf>
    <xf numFmtId="1" fontId="18" fillId="0" borderId="21" xfId="0" applyNumberFormat="1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1" fontId="18" fillId="0" borderId="5" xfId="0" applyNumberFormat="1" applyFont="1" applyBorder="1" applyAlignment="1">
      <alignment horizontal="center" vertical="center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67" xfId="0" applyFont="1" applyBorder="1" applyAlignment="1" applyProtection="1">
      <alignment horizontal="center" vertical="center"/>
      <protection locked="0"/>
    </xf>
    <xf numFmtId="0" fontId="18" fillId="0" borderId="62" xfId="0" applyFont="1" applyBorder="1" applyAlignment="1" applyProtection="1">
      <alignment horizontal="center" vertical="center"/>
      <protection locked="0"/>
    </xf>
    <xf numFmtId="0" fontId="18" fillId="0" borderId="68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38" fillId="0" borderId="25" xfId="0" applyFont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67" xfId="0" applyFont="1" applyBorder="1" applyAlignment="1" applyProtection="1">
      <alignment horizontal="center" vertical="center"/>
      <protection locked="0"/>
    </xf>
    <xf numFmtId="0" fontId="38" fillId="0" borderId="62" xfId="0" applyFont="1" applyBorder="1" applyAlignment="1" applyProtection="1">
      <alignment horizontal="center" vertical="center"/>
      <protection locked="0"/>
    </xf>
    <xf numFmtId="0" fontId="38" fillId="0" borderId="68" xfId="0" applyFont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17" fillId="8" borderId="42" xfId="0" applyFont="1" applyFill="1" applyBorder="1" applyAlignment="1" applyProtection="1">
      <alignment horizontal="center" vertical="center"/>
      <protection hidden="1"/>
    </xf>
    <xf numFmtId="0" fontId="17" fillId="8" borderId="19" xfId="0" applyFont="1" applyFill="1" applyBorder="1" applyAlignment="1" applyProtection="1">
      <alignment horizontal="center" vertical="center"/>
      <protection hidden="1"/>
    </xf>
    <xf numFmtId="0" fontId="18" fillId="0" borderId="72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1" fontId="18" fillId="8" borderId="12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/>
      <protection locked="0"/>
    </xf>
    <xf numFmtId="0" fontId="38" fillId="0" borderId="3" xfId="0" applyFont="1" applyBorder="1" applyAlignment="1" applyProtection="1">
      <alignment horizontal="center"/>
      <protection locked="0"/>
    </xf>
    <xf numFmtId="0" fontId="38" fillId="0" borderId="19" xfId="0" applyFont="1" applyBorder="1" applyAlignment="1" applyProtection="1">
      <alignment horizontal="center"/>
      <protection locked="0"/>
    </xf>
    <xf numFmtId="0" fontId="17" fillId="0" borderId="22" xfId="0" applyFont="1" applyBorder="1" applyAlignment="1" applyProtection="1">
      <alignment horizontal="center" vertical="center"/>
      <protection hidden="1"/>
    </xf>
    <xf numFmtId="0" fontId="17" fillId="0" borderId="50" xfId="0" applyFont="1" applyBorder="1" applyAlignment="1" applyProtection="1">
      <alignment horizontal="center" vertical="center"/>
      <protection hidden="1"/>
    </xf>
    <xf numFmtId="0" fontId="17" fillId="0" borderId="47" xfId="0" applyFont="1" applyBorder="1" applyAlignment="1" applyProtection="1">
      <alignment horizontal="center" vertical="center"/>
      <protection hidden="1"/>
    </xf>
    <xf numFmtId="0" fontId="17" fillId="0" borderId="7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 applyProtection="1">
      <alignment horizontal="center"/>
      <protection locked="0"/>
    </xf>
    <xf numFmtId="0" fontId="39" fillId="0" borderId="42" xfId="0" applyFont="1" applyBorder="1" applyAlignment="1" applyProtection="1">
      <alignment horizontal="center" vertical="center"/>
      <protection hidden="1"/>
    </xf>
    <xf numFmtId="0" fontId="39" fillId="0" borderId="19" xfId="0" applyFont="1" applyBorder="1" applyAlignment="1" applyProtection="1">
      <alignment horizontal="center" vertical="center"/>
      <protection hidden="1"/>
    </xf>
    <xf numFmtId="1" fontId="38" fillId="0" borderId="12" xfId="0" applyNumberFormat="1" applyFont="1" applyBorder="1" applyAlignment="1" applyProtection="1">
      <alignment horizontal="center" vertical="center"/>
      <protection hidden="1"/>
    </xf>
    <xf numFmtId="1" fontId="38" fillId="0" borderId="19" xfId="0" applyNumberFormat="1" applyFont="1" applyBorder="1" applyAlignment="1" applyProtection="1">
      <alignment horizontal="center" vertical="center"/>
      <protection hidden="1"/>
    </xf>
    <xf numFmtId="0" fontId="38" fillId="0" borderId="15" xfId="0" applyFont="1" applyBorder="1" applyAlignment="1" applyProtection="1">
      <alignment horizontal="center"/>
      <protection locked="0"/>
    </xf>
    <xf numFmtId="0" fontId="38" fillId="0" borderId="23" xfId="0" applyFont="1" applyBorder="1" applyAlignment="1" applyProtection="1">
      <alignment horizontal="center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19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18" fillId="0" borderId="46" xfId="0" applyFont="1" applyBorder="1" applyAlignment="1" applyProtection="1">
      <alignment horizontal="center"/>
      <protection locked="0"/>
    </xf>
    <xf numFmtId="0" fontId="18" fillId="0" borderId="49" xfId="0" applyFont="1" applyBorder="1" applyAlignment="1" applyProtection="1">
      <alignment horizontal="center"/>
      <protection locked="0"/>
    </xf>
    <xf numFmtId="0" fontId="18" fillId="0" borderId="61" xfId="0" applyFont="1" applyBorder="1" applyAlignment="1" applyProtection="1">
      <alignment horizontal="center" vertical="center"/>
      <protection locked="0"/>
    </xf>
    <xf numFmtId="0" fontId="18" fillId="0" borderId="73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1" fontId="18" fillId="0" borderId="19" xfId="0" applyNumberFormat="1" applyFont="1" applyBorder="1" applyAlignment="1">
      <alignment horizontal="center" vertical="center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19" xfId="0" applyFont="1" applyBorder="1" applyAlignment="1" applyProtection="1">
      <alignment horizontal="center" vertical="center"/>
      <protection locked="0"/>
    </xf>
    <xf numFmtId="0" fontId="18" fillId="0" borderId="74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1" fontId="18" fillId="0" borderId="61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0" fontId="18" fillId="8" borderId="12" xfId="0" applyFont="1" applyFill="1" applyBorder="1" applyAlignment="1" applyProtection="1">
      <alignment horizontal="center"/>
      <protection locked="0"/>
    </xf>
    <xf numFmtId="0" fontId="18" fillId="8" borderId="3" xfId="0" applyFont="1" applyFill="1" applyBorder="1" applyAlignment="1" applyProtection="1">
      <alignment horizontal="center"/>
      <protection locked="0"/>
    </xf>
    <xf numFmtId="0" fontId="18" fillId="8" borderId="46" xfId="0" applyFont="1" applyFill="1" applyBorder="1" applyAlignment="1" applyProtection="1">
      <alignment horizontal="center"/>
      <protection locked="0"/>
    </xf>
    <xf numFmtId="0" fontId="18" fillId="8" borderId="47" xfId="0" applyFont="1" applyFill="1" applyBorder="1" applyAlignment="1" applyProtection="1">
      <alignment horizontal="center"/>
      <protection locked="0"/>
    </xf>
    <xf numFmtId="0" fontId="18" fillId="8" borderId="13" xfId="0" applyFont="1" applyFill="1" applyBorder="1" applyAlignment="1" applyProtection="1">
      <alignment horizontal="center" vertical="center"/>
      <protection locked="0"/>
    </xf>
    <xf numFmtId="0" fontId="18" fillId="8" borderId="16" xfId="0" applyFont="1" applyFill="1" applyBorder="1" applyAlignment="1" applyProtection="1">
      <alignment horizontal="center" vertical="center"/>
      <protection locked="0"/>
    </xf>
    <xf numFmtId="0" fontId="18" fillId="8" borderId="46" xfId="0" applyFont="1" applyFill="1" applyBorder="1" applyAlignment="1" applyProtection="1">
      <alignment horizontal="center" vertical="center"/>
      <protection locked="0"/>
    </xf>
    <xf numFmtId="0" fontId="18" fillId="8" borderId="47" xfId="0" applyFont="1" applyFill="1" applyBorder="1" applyAlignment="1" applyProtection="1">
      <alignment horizontal="center" vertical="center"/>
      <protection locked="0"/>
    </xf>
    <xf numFmtId="0" fontId="18" fillId="8" borderId="9" xfId="0" applyFont="1" applyFill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9" fillId="8" borderId="13" xfId="0" applyFont="1" applyFill="1" applyBorder="1" applyAlignment="1" applyProtection="1">
      <alignment horizontal="center" vertical="center"/>
      <protection hidden="1"/>
    </xf>
    <xf numFmtId="0" fontId="39" fillId="8" borderId="24" xfId="0" applyFont="1" applyFill="1" applyBorder="1" applyAlignment="1" applyProtection="1">
      <alignment horizontal="center" vertical="center"/>
      <protection hidden="1"/>
    </xf>
    <xf numFmtId="0" fontId="38" fillId="8" borderId="25" xfId="0" applyFont="1" applyFill="1" applyBorder="1" applyAlignment="1" applyProtection="1">
      <alignment horizontal="center" vertical="center"/>
      <protection locked="0"/>
    </xf>
    <xf numFmtId="0" fontId="38" fillId="8" borderId="0" xfId="0" applyFont="1" applyFill="1" applyAlignment="1" applyProtection="1">
      <alignment horizontal="center" vertical="center"/>
      <protection locked="0"/>
    </xf>
    <xf numFmtId="0" fontId="38" fillId="8" borderId="62" xfId="0" applyFont="1" applyFill="1" applyBorder="1" applyAlignment="1" applyProtection="1">
      <alignment horizontal="center" vertical="center"/>
      <protection locked="0"/>
    </xf>
    <xf numFmtId="0" fontId="38" fillId="8" borderId="68" xfId="0" applyFont="1" applyFill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hidden="1"/>
    </xf>
    <xf numFmtId="0" fontId="31" fillId="0" borderId="24" xfId="0" applyFont="1" applyBorder="1" applyAlignment="1" applyProtection="1">
      <alignment horizontal="center" vertical="center"/>
      <protection hidden="1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62" xfId="0" applyFont="1" applyBorder="1" applyAlignment="1" applyProtection="1">
      <alignment horizontal="center" vertical="center"/>
      <protection locked="0"/>
    </xf>
    <xf numFmtId="0" fontId="30" fillId="0" borderId="68" xfId="0" applyFont="1" applyBorder="1" applyAlignment="1" applyProtection="1">
      <alignment horizontal="center" vertical="center"/>
      <protection locked="0"/>
    </xf>
    <xf numFmtId="0" fontId="18" fillId="8" borderId="4" xfId="0" applyFont="1" applyFill="1" applyBorder="1" applyAlignment="1" applyProtection="1">
      <alignment horizontal="center" vertical="center"/>
      <protection locked="0"/>
    </xf>
    <xf numFmtId="0" fontId="18" fillId="8" borderId="42" xfId="0" applyFont="1" applyFill="1" applyBorder="1" applyAlignment="1" applyProtection="1">
      <alignment horizontal="center" vertical="center"/>
      <protection locked="0"/>
    </xf>
    <xf numFmtId="1" fontId="18" fillId="8" borderId="3" xfId="0" applyNumberFormat="1" applyFont="1" applyFill="1" applyBorder="1" applyAlignment="1">
      <alignment horizontal="center" vertical="center"/>
    </xf>
    <xf numFmtId="0" fontId="18" fillId="8" borderId="5" xfId="0" applyFont="1" applyFill="1" applyBorder="1" applyAlignment="1" applyProtection="1">
      <alignment horizontal="center"/>
      <protection locked="0"/>
    </xf>
    <xf numFmtId="0" fontId="18" fillId="8" borderId="7" xfId="0" applyFont="1" applyFill="1" applyBorder="1" applyAlignment="1" applyProtection="1">
      <alignment horizontal="center" vertical="center"/>
      <protection locked="0"/>
    </xf>
    <xf numFmtId="0" fontId="18" fillId="8" borderId="11" xfId="0" applyFont="1" applyFill="1" applyBorder="1" applyAlignment="1" applyProtection="1">
      <alignment horizontal="center" vertical="center"/>
      <protection locked="0"/>
    </xf>
    <xf numFmtId="0" fontId="18" fillId="8" borderId="19" xfId="0" applyFont="1" applyFill="1" applyBorder="1" applyAlignment="1" applyProtection="1">
      <alignment horizont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57" xfId="0" applyFont="1" applyFill="1" applyBorder="1" applyAlignment="1" applyProtection="1">
      <alignment horizontal="center" vertical="center" wrapText="1"/>
      <protection locked="0"/>
    </xf>
    <xf numFmtId="0" fontId="18" fillId="8" borderId="75" xfId="0" applyFont="1" applyFill="1" applyBorder="1" applyAlignment="1" applyProtection="1">
      <alignment horizontal="center" vertical="center" wrapText="1"/>
      <protection locked="0"/>
    </xf>
    <xf numFmtId="0" fontId="18" fillId="8" borderId="61" xfId="0" applyFont="1" applyFill="1" applyBorder="1" applyAlignment="1" applyProtection="1">
      <alignment horizontal="center" vertical="center" wrapText="1"/>
      <protection locked="0"/>
    </xf>
    <xf numFmtId="0" fontId="18" fillId="8" borderId="64" xfId="0" applyFont="1" applyFill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0" fontId="18" fillId="8" borderId="24" xfId="0" applyFont="1" applyFill="1" applyBorder="1" applyAlignment="1" applyProtection="1">
      <alignment horizontal="center" vertical="center"/>
      <protection locked="0"/>
    </xf>
    <xf numFmtId="0" fontId="18" fillId="8" borderId="16" xfId="0" applyFont="1" applyFill="1" applyBorder="1" applyAlignment="1" applyProtection="1">
      <alignment horizontal="center"/>
      <protection locked="0"/>
    </xf>
    <xf numFmtId="0" fontId="18" fillId="8" borderId="24" xfId="0" applyFont="1" applyFill="1" applyBorder="1" applyAlignment="1" applyProtection="1">
      <alignment horizontal="center"/>
      <protection locked="0"/>
    </xf>
    <xf numFmtId="1" fontId="18" fillId="8" borderId="12" xfId="0" applyNumberFormat="1" applyFont="1" applyFill="1" applyBorder="1" applyAlignment="1">
      <alignment horizontal="center" vertical="center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 wrapText="1"/>
      <protection locked="0"/>
    </xf>
    <xf numFmtId="0" fontId="30" fillId="0" borderId="27" xfId="0" applyFont="1" applyBorder="1" applyAlignment="1" applyProtection="1">
      <alignment horizontal="center" vertical="center" wrapText="1"/>
      <protection locked="0"/>
    </xf>
    <xf numFmtId="0" fontId="30" fillId="0" borderId="42" xfId="0" applyFont="1" applyBorder="1" applyAlignment="1" applyProtection="1">
      <alignment horizontal="center" vertical="center" wrapText="1"/>
      <protection locked="0"/>
    </xf>
    <xf numFmtId="0" fontId="31" fillId="0" borderId="42" xfId="0" applyFont="1" applyBorder="1" applyAlignment="1" applyProtection="1">
      <alignment horizontal="center" vertical="center"/>
      <protection hidden="1"/>
    </xf>
    <xf numFmtId="0" fontId="31" fillId="0" borderId="19" xfId="0" applyFont="1" applyBorder="1" applyAlignment="1" applyProtection="1">
      <alignment horizontal="center" vertical="center"/>
      <protection hidden="1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30" fillId="0" borderId="28" xfId="0" applyFont="1" applyBorder="1" applyAlignment="1" applyProtection="1">
      <alignment horizontal="center" vertical="center" wrapText="1"/>
      <protection locked="0"/>
    </xf>
    <xf numFmtId="0" fontId="30" fillId="0" borderId="59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center" vertical="center"/>
      <protection hidden="1"/>
    </xf>
    <xf numFmtId="0" fontId="30" fillId="0" borderId="19" xfId="0" applyFont="1" applyBorder="1" applyAlignment="1" applyProtection="1">
      <alignment horizontal="center" vertical="center"/>
      <protection hidden="1"/>
    </xf>
    <xf numFmtId="0" fontId="30" fillId="0" borderId="5" xfId="0" applyFont="1" applyBorder="1" applyAlignment="1" applyProtection="1">
      <alignment horizontal="center" vertical="center"/>
      <protection hidden="1"/>
    </xf>
    <xf numFmtId="0" fontId="39" fillId="8" borderId="42" xfId="0" applyFont="1" applyFill="1" applyBorder="1" applyAlignment="1" applyProtection="1">
      <alignment horizontal="center" vertical="center"/>
      <protection hidden="1"/>
    </xf>
    <xf numFmtId="0" fontId="39" fillId="8" borderId="19" xfId="0" applyFont="1" applyFill="1" applyBorder="1" applyAlignment="1" applyProtection="1">
      <alignment horizontal="center" vertical="center"/>
      <protection hidden="1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1" fontId="38" fillId="8" borderId="12" xfId="0" applyNumberFormat="1" applyFont="1" applyFill="1" applyBorder="1" applyAlignment="1" applyProtection="1">
      <alignment horizontal="center" vertical="center"/>
      <protection hidden="1"/>
    </xf>
    <xf numFmtId="1" fontId="38" fillId="8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center" vertical="center"/>
      <protection hidden="1"/>
    </xf>
    <xf numFmtId="49" fontId="38" fillId="0" borderId="71" xfId="0" applyNumberFormat="1" applyFont="1" applyBorder="1" applyAlignment="1" applyProtection="1">
      <alignment horizontal="center" wrapText="1"/>
      <protection locked="0"/>
    </xf>
    <xf numFmtId="49" fontId="38" fillId="0" borderId="49" xfId="0" applyNumberFormat="1" applyFont="1" applyBorder="1" applyAlignment="1" applyProtection="1">
      <alignment horizontal="center" wrapText="1"/>
      <protection locked="0"/>
    </xf>
    <xf numFmtId="49" fontId="38" fillId="0" borderId="58" xfId="0" applyNumberFormat="1" applyFont="1" applyBorder="1" applyAlignment="1" applyProtection="1">
      <alignment horizontal="center" wrapText="1"/>
      <protection locked="0"/>
    </xf>
    <xf numFmtId="49" fontId="38" fillId="0" borderId="9" xfId="0" applyNumberFormat="1" applyFont="1" applyBorder="1" applyAlignment="1" applyProtection="1">
      <alignment horizontal="center" wrapText="1"/>
      <protection locked="0"/>
    </xf>
    <xf numFmtId="0" fontId="5" fillId="0" borderId="0" xfId="2" applyAlignment="1" applyProtection="1">
      <alignment horizontal="center" vertical="top" wrapText="1"/>
      <protection locked="0"/>
    </xf>
    <xf numFmtId="0" fontId="12" fillId="0" borderId="0" xfId="2" applyFont="1" applyAlignment="1" applyProtection="1">
      <alignment horizontal="left"/>
      <protection locked="0"/>
    </xf>
    <xf numFmtId="0" fontId="5" fillId="0" borderId="0" xfId="2" applyAlignment="1" applyProtection="1">
      <alignment horizontal="center"/>
      <protection locked="0"/>
    </xf>
    <xf numFmtId="10" fontId="18" fillId="0" borderId="0" xfId="2" applyNumberFormat="1" applyFont="1" applyAlignment="1" applyProtection="1">
      <alignment horizontal="center" vertical="center" wrapText="1"/>
      <protection hidden="1"/>
    </xf>
    <xf numFmtId="2" fontId="18" fillId="0" borderId="0" xfId="2" applyNumberFormat="1" applyFont="1" applyAlignment="1" applyProtection="1">
      <alignment horizontal="center" vertical="center" wrapText="1"/>
      <protection locked="0"/>
    </xf>
    <xf numFmtId="0" fontId="18" fillId="0" borderId="56" xfId="2" applyFont="1" applyBorder="1" applyAlignment="1" applyProtection="1">
      <alignment horizontal="center"/>
      <protection locked="0"/>
    </xf>
    <xf numFmtId="0" fontId="18" fillId="0" borderId="52" xfId="2" applyFont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26" xfId="2" applyFont="1" applyBorder="1" applyAlignment="1" applyProtection="1">
      <alignment horizontal="center"/>
      <protection locked="0"/>
    </xf>
    <xf numFmtId="10" fontId="18" fillId="0" borderId="38" xfId="2" applyNumberFormat="1" applyFont="1" applyBorder="1" applyAlignment="1" applyProtection="1">
      <alignment horizontal="center" vertical="center" wrapText="1"/>
      <protection hidden="1"/>
    </xf>
    <xf numFmtId="10" fontId="18" fillId="0" borderId="34" xfId="2" applyNumberFormat="1" applyFont="1" applyBorder="1" applyAlignment="1" applyProtection="1">
      <alignment horizontal="center" vertical="center" wrapText="1"/>
      <protection hidden="1"/>
    </xf>
    <xf numFmtId="2" fontId="18" fillId="0" borderId="38" xfId="2" applyNumberFormat="1" applyFont="1" applyBorder="1" applyAlignment="1" applyProtection="1">
      <alignment horizontal="center" vertical="center" wrapText="1"/>
      <protection locked="0"/>
    </xf>
    <xf numFmtId="2" fontId="18" fillId="0" borderId="34" xfId="2" applyNumberFormat="1" applyFont="1" applyBorder="1" applyAlignment="1" applyProtection="1">
      <alignment horizontal="center" vertical="center" wrapText="1"/>
      <protection locked="0"/>
    </xf>
    <xf numFmtId="0" fontId="18" fillId="0" borderId="66" xfId="2" applyFont="1" applyBorder="1" applyAlignment="1" applyProtection="1">
      <alignment horizontal="center" vertical="center" wrapText="1"/>
      <protection locked="0"/>
    </xf>
    <xf numFmtId="0" fontId="18" fillId="0" borderId="31" xfId="2" applyFont="1" applyBorder="1" applyAlignment="1" applyProtection="1">
      <alignment horizontal="center" vertical="center" wrapText="1"/>
      <protection locked="0"/>
    </xf>
    <xf numFmtId="0" fontId="18" fillId="0" borderId="66" xfId="2" applyFont="1" applyBorder="1" applyAlignment="1" applyProtection="1">
      <alignment horizontal="center" vertical="top" wrapText="1"/>
      <protection locked="0"/>
    </xf>
    <xf numFmtId="0" fontId="18" fillId="0" borderId="31" xfId="2" applyFont="1" applyBorder="1" applyAlignment="1" applyProtection="1">
      <alignment horizontal="center" vertical="top" wrapText="1"/>
      <protection locked="0"/>
    </xf>
    <xf numFmtId="0" fontId="18" fillId="0" borderId="34" xfId="2" applyFont="1" applyBorder="1" applyAlignment="1" applyProtection="1">
      <alignment horizontal="center" vertical="top" wrapText="1"/>
      <protection locked="0"/>
    </xf>
    <xf numFmtId="0" fontId="18" fillId="0" borderId="67" xfId="2" applyFont="1" applyBorder="1" applyAlignment="1" applyProtection="1">
      <alignment horizontal="center"/>
      <protection locked="0"/>
    </xf>
    <xf numFmtId="0" fontId="18" fillId="0" borderId="57" xfId="2" applyFont="1" applyBorder="1" applyAlignment="1" applyProtection="1">
      <alignment horizontal="center"/>
      <protection locked="0"/>
    </xf>
    <xf numFmtId="0" fontId="18" fillId="0" borderId="66" xfId="2" applyFont="1" applyBorder="1" applyAlignment="1" applyProtection="1">
      <alignment horizontal="center" vertical="center"/>
      <protection locked="0"/>
    </xf>
    <xf numFmtId="0" fontId="18" fillId="0" borderId="8" xfId="2" applyFont="1" applyBorder="1" applyAlignment="1" applyProtection="1">
      <alignment horizontal="center" vertical="center"/>
      <protection locked="0"/>
    </xf>
    <xf numFmtId="10" fontId="18" fillId="0" borderId="75" xfId="2" applyNumberFormat="1" applyFont="1" applyBorder="1" applyAlignment="1" applyProtection="1">
      <alignment horizontal="center" vertical="center" wrapText="1"/>
      <protection hidden="1"/>
    </xf>
    <xf numFmtId="10" fontId="18" fillId="0" borderId="10" xfId="2" applyNumberFormat="1" applyFont="1" applyBorder="1" applyAlignment="1" applyProtection="1">
      <alignment horizontal="center" vertical="center" wrapText="1"/>
      <protection hidden="1"/>
    </xf>
    <xf numFmtId="2" fontId="18" fillId="0" borderId="8" xfId="2" applyNumberFormat="1" applyFont="1" applyBorder="1" applyAlignment="1" applyProtection="1">
      <alignment horizontal="center" vertical="center" wrapText="1"/>
      <protection locked="0"/>
    </xf>
    <xf numFmtId="0" fontId="18" fillId="0" borderId="38" xfId="2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48" xfId="2" applyFont="1" applyBorder="1" applyAlignment="1" applyProtection="1">
      <alignment horizontal="center" vertical="center" wrapText="1"/>
      <protection locked="0"/>
    </xf>
    <xf numFmtId="0" fontId="18" fillId="0" borderId="62" xfId="2" applyFont="1" applyBorder="1" applyAlignment="1" applyProtection="1">
      <alignment horizontal="center" vertical="center" wrapText="1"/>
      <protection locked="0"/>
    </xf>
    <xf numFmtId="0" fontId="18" fillId="0" borderId="57" xfId="2" applyFont="1" applyBorder="1" applyAlignment="1" applyProtection="1">
      <alignment horizontal="center" vertical="center" wrapText="1"/>
      <protection locked="0"/>
    </xf>
    <xf numFmtId="0" fontId="18" fillId="0" borderId="20" xfId="2" applyFont="1" applyBorder="1" applyAlignment="1" applyProtection="1">
      <alignment horizontal="center" vertical="center" wrapText="1"/>
      <protection locked="0"/>
    </xf>
    <xf numFmtId="0" fontId="18" fillId="0" borderId="1" xfId="2" applyFont="1" applyBorder="1" applyAlignment="1" applyProtection="1">
      <alignment horizontal="center" wrapText="1"/>
      <protection locked="0"/>
    </xf>
    <xf numFmtId="0" fontId="18" fillId="0" borderId="17" xfId="2" applyFont="1" applyBorder="1" applyAlignment="1" applyProtection="1">
      <alignment horizontal="center" wrapText="1"/>
      <protection locked="0"/>
    </xf>
    <xf numFmtId="0" fontId="11" fillId="0" borderId="0" xfId="2" applyFont="1" applyProtection="1">
      <protection locked="0"/>
    </xf>
    <xf numFmtId="0" fontId="11" fillId="0" borderId="0" xfId="2" applyFont="1" applyAlignment="1" applyProtection="1">
      <alignment horizontal="left"/>
      <protection locked="0"/>
    </xf>
    <xf numFmtId="0" fontId="0" fillId="0" borderId="5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9" fillId="0" borderId="0" xfId="2" applyFont="1" applyAlignment="1" applyProtection="1">
      <alignment horizontal="center"/>
      <protection locked="0"/>
    </xf>
    <xf numFmtId="0" fontId="22" fillId="0" borderId="0" xfId="2" applyFont="1" applyAlignment="1" applyProtection="1">
      <alignment horizontal="left"/>
      <protection locked="0"/>
    </xf>
    <xf numFmtId="0" fontId="5" fillId="0" borderId="0" xfId="2" applyAlignment="1" applyProtection="1">
      <alignment horizontal="left"/>
      <protection locked="0"/>
    </xf>
    <xf numFmtId="0" fontId="5" fillId="0" borderId="26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67" xfId="2" applyBorder="1" applyAlignment="1" applyProtection="1">
      <alignment horizontal="center" vertical="center"/>
      <protection locked="0"/>
    </xf>
    <xf numFmtId="0" fontId="5" fillId="0" borderId="57" xfId="2" applyBorder="1" applyAlignment="1" applyProtection="1">
      <alignment horizontal="center" vertical="center"/>
      <protection locked="0"/>
    </xf>
    <xf numFmtId="0" fontId="11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0" fontId="5" fillId="0" borderId="0" xfId="2" applyAlignment="1">
      <alignment horizontal="left"/>
    </xf>
    <xf numFmtId="0" fontId="51" fillId="0" borderId="0" xfId="0" applyFont="1" applyProtection="1">
      <protection locked="0"/>
    </xf>
    <xf numFmtId="0" fontId="47" fillId="0" borderId="0" xfId="8" applyFont="1" applyAlignment="1">
      <alignment horizontal="left" vertical="top" wrapText="1"/>
    </xf>
    <xf numFmtId="0" fontId="48" fillId="0" borderId="0" xfId="8" applyFont="1" applyAlignment="1">
      <alignment horizont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" fontId="4" fillId="0" borderId="6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1" fontId="4" fillId="0" borderId="21" xfId="0" applyNumberFormat="1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1" fontId="4" fillId="0" borderId="19" xfId="0" applyNumberFormat="1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/>
      <protection locked="0"/>
    </xf>
    <xf numFmtId="0" fontId="4" fillId="0" borderId="61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/>
      <protection locked="0"/>
    </xf>
    <xf numFmtId="0" fontId="15" fillId="0" borderId="19" xfId="0" applyFont="1" applyBorder="1" applyAlignment="1" applyProtection="1">
      <alignment horizontal="center"/>
      <protection locked="0"/>
    </xf>
    <xf numFmtId="0" fontId="15" fillId="0" borderId="15" xfId="0" applyFont="1" applyBorder="1" applyAlignment="1" applyProtection="1">
      <alignment horizontal="center"/>
      <protection locked="0"/>
    </xf>
    <xf numFmtId="0" fontId="15" fillId="0" borderId="23" xfId="0" applyFont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9" fontId="4" fillId="7" borderId="38" xfId="0" applyNumberFormat="1" applyFont="1" applyFill="1" applyBorder="1" applyAlignment="1">
      <alignment horizontal="center" vertical="center"/>
    </xf>
    <xf numFmtId="9" fontId="4" fillId="7" borderId="8" xfId="0" applyNumberFormat="1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</cellXfs>
  <cellStyles count="9">
    <cellStyle name="Currency 2" xfId="1" xr:uid="{00000000-0005-0000-0000-000000000000}"/>
    <cellStyle name="Currency 2 2" xfId="6" xr:uid="{00000000-0005-0000-0000-000001000000}"/>
    <cellStyle name="Normal" xfId="0" builtinId="0"/>
    <cellStyle name="Normal 2" xfId="2" xr:uid="{00000000-0005-0000-0000-000003000000}"/>
    <cellStyle name="Normal 2 2" xfId="7" xr:uid="{00000000-0005-0000-0000-000004000000}"/>
    <cellStyle name="Normal 3" xfId="4" xr:uid="{00000000-0005-0000-0000-000005000000}"/>
    <cellStyle name="Normal 3 2" xfId="8" xr:uid="{00000000-0005-0000-0000-000006000000}"/>
    <cellStyle name="Normal 4" xfId="5" xr:uid="{00000000-0005-0000-0000-000007000000}"/>
    <cellStyle name="Pro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Z58"/>
  <sheetViews>
    <sheetView zoomScaleNormal="100" zoomScaleSheetLayoutView="70" workbookViewId="0">
      <selection activeCell="B15" sqref="B15:AQ15"/>
    </sheetView>
  </sheetViews>
  <sheetFormatPr defaultColWidth="9.140625" defaultRowHeight="12.75" x14ac:dyDescent="0.2"/>
  <cols>
    <col min="1" max="1" width="9.140625" style="1"/>
    <col min="2" max="2" width="16.85546875" style="1" customWidth="1"/>
    <col min="3" max="3" width="4.5703125" style="1" hidden="1" customWidth="1"/>
    <col min="4" max="4" width="9.140625" style="1" hidden="1" customWidth="1"/>
    <col min="5" max="5" width="6.140625" style="1" customWidth="1"/>
    <col min="6" max="13" width="1.85546875" style="1" customWidth="1"/>
    <col min="14" max="25" width="1.5703125" style="1" customWidth="1"/>
    <col min="26" max="33" width="1.85546875" style="1" customWidth="1"/>
    <col min="34" max="37" width="2.140625" style="1" customWidth="1"/>
    <col min="38" max="40" width="1.5703125" style="1" customWidth="1"/>
    <col min="41" max="41" width="3.5703125" style="1" customWidth="1"/>
    <col min="42" max="42" width="3.140625" style="1" customWidth="1"/>
    <col min="43" max="44" width="3.5703125" style="1" customWidth="1"/>
    <col min="45" max="45" width="3.140625" style="1" customWidth="1"/>
    <col min="46" max="46" width="0.42578125" style="1" hidden="1" customWidth="1"/>
    <col min="47" max="52" width="9.140625" style="1" hidden="1" customWidth="1"/>
    <col min="53" max="16384" width="9.140625" style="1"/>
  </cols>
  <sheetData>
    <row r="1" spans="2:45" x14ac:dyDescent="0.2">
      <c r="B1" s="650" t="s">
        <v>50</v>
      </c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19"/>
      <c r="O1" s="19"/>
      <c r="P1" s="19"/>
      <c r="Q1" s="19"/>
      <c r="R1" s="19"/>
      <c r="S1" s="10"/>
      <c r="T1" s="10"/>
      <c r="U1" s="10"/>
      <c r="V1" s="10"/>
      <c r="W1" s="10"/>
      <c r="X1" s="10"/>
      <c r="Y1" s="10"/>
      <c r="Z1" s="10"/>
      <c r="AA1" s="10"/>
      <c r="AB1" s="20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2:45" x14ac:dyDescent="0.2">
      <c r="B2" s="650" t="s">
        <v>77</v>
      </c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19"/>
      <c r="O2" s="19"/>
      <c r="P2" s="19"/>
      <c r="Q2" s="19"/>
      <c r="R2" s="19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2:45" x14ac:dyDescent="0.2">
      <c r="B3" s="22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</row>
    <row r="4" spans="2:45" x14ac:dyDescent="0.2">
      <c r="B4" s="22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</row>
    <row r="5" spans="2:45" x14ac:dyDescent="0.2">
      <c r="B5" s="22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</row>
    <row r="6" spans="2:45" ht="18" customHeight="1" x14ac:dyDescent="0.25">
      <c r="B6" s="651" t="s">
        <v>26</v>
      </c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651"/>
      <c r="S6" s="651"/>
      <c r="T6" s="651"/>
      <c r="U6" s="651"/>
      <c r="V6" s="651"/>
      <c r="W6" s="651"/>
      <c r="X6" s="651"/>
      <c r="Y6" s="651"/>
      <c r="Z6" s="651"/>
      <c r="AA6" s="651"/>
      <c r="AB6" s="651"/>
      <c r="AC6" s="651"/>
      <c r="AD6" s="651"/>
      <c r="AE6" s="651"/>
      <c r="AF6" s="651"/>
      <c r="AG6" s="651"/>
      <c r="AH6" s="651"/>
      <c r="AI6" s="651"/>
      <c r="AJ6" s="651"/>
      <c r="AK6" s="651"/>
      <c r="AL6" s="651"/>
      <c r="AM6" s="651"/>
      <c r="AN6" s="651"/>
      <c r="AO6" s="651"/>
      <c r="AP6" s="651"/>
      <c r="AQ6" s="651"/>
      <c r="AR6" s="651"/>
      <c r="AS6" s="651"/>
    </row>
    <row r="7" spans="2:45" ht="14.25" customHeight="1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S7" s="23"/>
    </row>
    <row r="8" spans="2:45" x14ac:dyDescent="0.2">
      <c r="B8" s="652"/>
      <c r="C8" s="652"/>
      <c r="D8" s="652"/>
      <c r="E8" s="652"/>
      <c r="F8" s="652"/>
      <c r="G8" s="652"/>
      <c r="H8" s="652"/>
      <c r="I8" s="652"/>
      <c r="J8" s="652"/>
      <c r="K8" s="652"/>
      <c r="L8" s="652"/>
      <c r="M8" s="652"/>
      <c r="N8" s="652"/>
      <c r="O8" s="652"/>
      <c r="P8" s="652"/>
      <c r="Q8" s="652"/>
      <c r="R8" s="652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</row>
    <row r="9" spans="2:45" x14ac:dyDescent="0.2">
      <c r="B9" s="644" t="s">
        <v>101</v>
      </c>
      <c r="C9" s="646"/>
      <c r="D9" s="646"/>
      <c r="E9" s="646"/>
      <c r="F9" s="646"/>
      <c r="G9" s="646"/>
      <c r="H9" s="646"/>
      <c r="I9" s="646"/>
      <c r="J9" s="646"/>
      <c r="K9" s="646"/>
      <c r="L9" s="646"/>
      <c r="M9" s="646"/>
      <c r="N9" s="646"/>
      <c r="O9" s="646"/>
      <c r="P9" s="646"/>
      <c r="Q9" s="646"/>
      <c r="R9" s="646"/>
      <c r="S9" s="646"/>
      <c r="T9" s="646"/>
      <c r="U9" s="646"/>
      <c r="V9" s="646"/>
      <c r="W9" s="646"/>
      <c r="X9" s="646"/>
      <c r="Y9" s="646"/>
      <c r="Z9" s="646"/>
      <c r="AA9" s="646"/>
      <c r="AB9" s="646"/>
      <c r="AC9" s="646"/>
      <c r="AD9" s="646"/>
      <c r="AE9" s="646"/>
      <c r="AF9" s="646"/>
      <c r="AG9" s="10"/>
      <c r="AH9" s="10"/>
      <c r="AS9" s="10"/>
    </row>
    <row r="10" spans="2:45" x14ac:dyDescent="0.2">
      <c r="B10" s="644" t="s">
        <v>91</v>
      </c>
      <c r="C10" s="644"/>
      <c r="D10" s="644"/>
      <c r="E10" s="644"/>
      <c r="F10" s="644"/>
      <c r="G10" s="644"/>
      <c r="H10" s="644"/>
      <c r="I10" s="644"/>
      <c r="J10" s="644"/>
      <c r="K10" s="644"/>
      <c r="L10" s="644"/>
      <c r="M10" s="644"/>
      <c r="N10" s="644"/>
      <c r="O10" s="644"/>
      <c r="P10" s="644"/>
      <c r="Q10" s="644"/>
      <c r="R10" s="644"/>
      <c r="S10" s="644"/>
      <c r="T10" s="644"/>
      <c r="U10" s="644"/>
      <c r="V10" s="644"/>
      <c r="W10" s="644"/>
      <c r="X10" s="644"/>
      <c r="Y10" s="644"/>
      <c r="Z10" s="644"/>
      <c r="AA10" s="644"/>
      <c r="AB10" s="644"/>
      <c r="AC10" s="644"/>
      <c r="AD10" s="644"/>
      <c r="AE10" s="644"/>
      <c r="AF10" s="64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</row>
    <row r="11" spans="2:45" x14ac:dyDescent="0.2">
      <c r="B11" s="644" t="s">
        <v>107</v>
      </c>
      <c r="C11" s="644"/>
      <c r="D11" s="644"/>
      <c r="E11" s="644"/>
      <c r="F11" s="644"/>
      <c r="G11" s="644"/>
      <c r="H11" s="644"/>
      <c r="I11" s="644"/>
      <c r="J11" s="644"/>
      <c r="K11" s="644"/>
      <c r="L11" s="644"/>
      <c r="M11" s="644"/>
      <c r="N11" s="644"/>
      <c r="O11" s="339"/>
      <c r="P11" s="339"/>
      <c r="Q11" s="339"/>
      <c r="R11" s="339"/>
      <c r="S11" s="339"/>
      <c r="T11" s="339"/>
      <c r="U11" s="339"/>
      <c r="V11" s="339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</row>
    <row r="12" spans="2:45" x14ac:dyDescent="0.2">
      <c r="B12" s="644" t="s">
        <v>24</v>
      </c>
      <c r="C12" s="644"/>
      <c r="D12" s="644"/>
      <c r="E12" s="644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</row>
    <row r="13" spans="2:45" x14ac:dyDescent="0.2">
      <c r="B13" s="645" t="s">
        <v>309</v>
      </c>
      <c r="C13" s="646"/>
      <c r="D13" s="646"/>
      <c r="E13" s="646"/>
      <c r="F13" s="646"/>
      <c r="G13" s="646"/>
      <c r="H13" s="646"/>
      <c r="I13" s="646"/>
      <c r="J13" s="646"/>
      <c r="K13" s="646"/>
      <c r="L13" s="646"/>
      <c r="M13" s="646"/>
      <c r="N13" s="646"/>
      <c r="O13" s="646"/>
      <c r="P13" s="646"/>
      <c r="Q13" s="646"/>
      <c r="R13" s="646"/>
      <c r="S13" s="646"/>
      <c r="T13" s="646"/>
      <c r="U13" s="646"/>
      <c r="V13" s="646"/>
      <c r="W13" s="646"/>
      <c r="X13" s="646"/>
      <c r="Y13" s="646"/>
      <c r="Z13" s="646"/>
      <c r="AA13" s="646"/>
      <c r="AB13" s="646"/>
      <c r="AC13" s="646"/>
      <c r="AD13" s="646"/>
      <c r="AE13" s="646"/>
      <c r="AF13" s="646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</row>
    <row r="14" spans="2:45" x14ac:dyDescent="0.2">
      <c r="B14" s="3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</row>
    <row r="15" spans="2:45" x14ac:dyDescent="0.2">
      <c r="B15" s="647" t="s">
        <v>78</v>
      </c>
      <c r="C15" s="647"/>
      <c r="D15" s="647"/>
      <c r="E15" s="647"/>
      <c r="F15" s="647"/>
      <c r="G15" s="647"/>
      <c r="H15" s="647"/>
      <c r="I15" s="647"/>
      <c r="J15" s="647"/>
      <c r="K15" s="647"/>
      <c r="L15" s="647"/>
      <c r="M15" s="647"/>
      <c r="N15" s="647"/>
      <c r="O15" s="647"/>
      <c r="P15" s="647"/>
      <c r="Q15" s="647"/>
      <c r="R15" s="647"/>
      <c r="S15" s="647"/>
      <c r="T15" s="647"/>
      <c r="U15" s="647"/>
      <c r="V15" s="647"/>
      <c r="W15" s="647"/>
      <c r="X15" s="647"/>
      <c r="Y15" s="647"/>
      <c r="Z15" s="647"/>
      <c r="AA15" s="647"/>
      <c r="AB15" s="647"/>
      <c r="AC15" s="647"/>
      <c r="AD15" s="647"/>
      <c r="AE15" s="647"/>
      <c r="AF15" s="647"/>
      <c r="AG15" s="647"/>
      <c r="AH15" s="647"/>
      <c r="AI15" s="647"/>
      <c r="AJ15" s="647"/>
      <c r="AK15" s="647"/>
      <c r="AL15" s="647"/>
      <c r="AM15" s="647"/>
      <c r="AN15" s="647"/>
      <c r="AO15" s="647"/>
      <c r="AP15" s="647"/>
      <c r="AQ15" s="647"/>
      <c r="AR15" s="6"/>
      <c r="AS15" s="6"/>
    </row>
    <row r="16" spans="2:45" ht="15.75" customHeight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2:45" x14ac:dyDescent="0.2">
      <c r="B17" s="1">
        <v>180</v>
      </c>
      <c r="C17" s="6"/>
      <c r="D17" s="6"/>
      <c r="E17" s="6" t="s">
        <v>164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x14ac:dyDescent="0.2">
      <c r="B18" s="1">
        <v>10</v>
      </c>
      <c r="C18" s="6"/>
      <c r="D18" s="6"/>
      <c r="E18" s="6" t="s">
        <v>165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2:45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2:45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2:45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2:45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4" spans="2:45" ht="13.35" customHeight="1" x14ac:dyDescent="0.2">
      <c r="E24" s="1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67"/>
      <c r="AA24" s="167"/>
      <c r="AB24" s="167"/>
      <c r="AC24" s="167"/>
      <c r="AD24" s="2"/>
      <c r="AE24" s="2"/>
      <c r="AF24" s="2"/>
      <c r="AG24" s="2"/>
      <c r="AH24" s="2"/>
      <c r="AI24" s="2"/>
      <c r="AJ24" s="2"/>
      <c r="AK24" s="2"/>
      <c r="AL24" s="8"/>
      <c r="AM24" s="8"/>
      <c r="AN24" s="8"/>
      <c r="AO24" s="8"/>
    </row>
    <row r="25" spans="2:45" ht="25.5" customHeight="1" x14ac:dyDescent="0.2">
      <c r="E25" s="16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67"/>
      <c r="AA25" s="167"/>
      <c r="AB25" s="167"/>
      <c r="AC25" s="167"/>
      <c r="AD25" s="2"/>
      <c r="AE25" s="2"/>
      <c r="AF25" s="2"/>
      <c r="AG25" s="2"/>
      <c r="AH25" s="2"/>
      <c r="AI25" s="2"/>
      <c r="AJ25" s="2"/>
      <c r="AK25" s="2"/>
      <c r="AQ25" s="6"/>
      <c r="AR25" s="6"/>
      <c r="AS25" s="6"/>
    </row>
    <row r="26" spans="2:45" x14ac:dyDescent="0.2">
      <c r="E26" s="11"/>
      <c r="AQ26" s="6"/>
      <c r="AR26" s="6"/>
      <c r="AS26" s="6"/>
    </row>
    <row r="27" spans="2:45" x14ac:dyDescent="0.2">
      <c r="E27" s="11"/>
      <c r="AQ27" s="6"/>
      <c r="AR27" s="6"/>
      <c r="AS27" s="6"/>
    </row>
    <row r="28" spans="2:45" x14ac:dyDescent="0.2">
      <c r="E28" s="11"/>
      <c r="AQ28" s="6"/>
      <c r="AR28" s="6"/>
      <c r="AS28" s="6"/>
    </row>
    <row r="29" spans="2:45" x14ac:dyDescent="0.2"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2:45" x14ac:dyDescent="0.2"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4"/>
      <c r="AA30" s="4"/>
      <c r="AB30" s="4"/>
      <c r="AC30" s="4"/>
      <c r="AD30" s="25"/>
      <c r="AE30" s="25"/>
      <c r="AF30" s="25"/>
      <c r="AG30" s="25"/>
      <c r="AH30" s="25"/>
    </row>
    <row r="31" spans="2:45" x14ac:dyDescent="0.2"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L31" s="163"/>
      <c r="AM31" s="163"/>
      <c r="AN31" s="163"/>
      <c r="AO31" s="163"/>
    </row>
    <row r="32" spans="2:45" x14ac:dyDescent="0.2"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P32" s="163"/>
      <c r="AQ32" s="163"/>
    </row>
    <row r="33" spans="2:43" x14ac:dyDescent="0.2">
      <c r="AL33" s="11"/>
      <c r="AM33" s="11"/>
      <c r="AN33" s="11"/>
      <c r="AO33" s="11"/>
    </row>
    <row r="34" spans="2:43" x14ac:dyDescent="0.2">
      <c r="B34" s="11"/>
      <c r="C34" s="11"/>
      <c r="D34" s="11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2:43" x14ac:dyDescent="0.2">
      <c r="B35" s="11"/>
      <c r="C35" s="11"/>
      <c r="D35" s="11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2:43" x14ac:dyDescent="0.2">
      <c r="B36" s="11"/>
      <c r="C36" s="11"/>
      <c r="D36" s="11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2:43" x14ac:dyDescent="0.2">
      <c r="B37" s="11"/>
      <c r="C37" s="11"/>
      <c r="D37" s="11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65"/>
    </row>
    <row r="38" spans="2:43" x14ac:dyDescent="0.2">
      <c r="B38" s="11"/>
      <c r="C38" s="11"/>
      <c r="D38" s="11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2:43" x14ac:dyDescent="0.2">
      <c r="B39" s="11"/>
      <c r="C39" s="11"/>
      <c r="D39" s="11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1"/>
      <c r="AF39" s="11"/>
      <c r="AG39" s="11"/>
      <c r="AH39" s="11"/>
      <c r="AI39" s="11"/>
      <c r="AJ39" s="11"/>
      <c r="AK39" s="11"/>
      <c r="AP39" s="11"/>
      <c r="AQ39" s="11"/>
    </row>
    <row r="40" spans="2:43" x14ac:dyDescent="0.2">
      <c r="AL40" s="6"/>
      <c r="AM40" s="6"/>
      <c r="AN40" s="6"/>
      <c r="AO40" s="6"/>
    </row>
    <row r="41" spans="2:43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2:43" x14ac:dyDescent="0.2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P42" s="6"/>
      <c r="AQ42" s="6"/>
    </row>
    <row r="43" spans="2:43" x14ac:dyDescent="0.2">
      <c r="C43" s="163"/>
      <c r="D43" s="163"/>
      <c r="E43" s="166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AL43" s="6"/>
      <c r="AM43" s="6"/>
      <c r="AN43" s="6"/>
      <c r="AO43" s="6"/>
    </row>
    <row r="44" spans="2:43" x14ac:dyDescent="0.2">
      <c r="C44" s="163"/>
      <c r="D44" s="163"/>
      <c r="E44" s="166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AL44" s="6"/>
      <c r="AM44" s="6"/>
      <c r="AN44" s="6"/>
      <c r="AO44" s="6"/>
    </row>
    <row r="45" spans="2:43" x14ac:dyDescent="0.2">
      <c r="C45" s="163"/>
      <c r="D45" s="163"/>
      <c r="E45" s="166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AL45" s="6"/>
      <c r="AM45" s="6"/>
      <c r="AN45" s="6"/>
      <c r="AO45" s="6"/>
    </row>
    <row r="46" spans="2:43" x14ac:dyDescent="0.2">
      <c r="C46" s="163"/>
      <c r="D46" s="163"/>
      <c r="E46" s="166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AL46" s="6"/>
      <c r="AM46" s="6"/>
      <c r="AN46" s="6"/>
      <c r="AO46" s="6"/>
    </row>
    <row r="47" spans="2:43" x14ac:dyDescent="0.2">
      <c r="C47" s="163"/>
      <c r="D47" s="163"/>
      <c r="E47" s="166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AL47" s="6"/>
      <c r="AM47" s="6"/>
      <c r="AN47" s="6"/>
      <c r="AO47" s="6"/>
    </row>
    <row r="48" spans="2:43" x14ac:dyDescent="0.2">
      <c r="C48" s="163"/>
      <c r="D48" s="163"/>
      <c r="E48" s="166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AL48" s="6"/>
      <c r="AM48" s="6"/>
      <c r="AN48" s="6"/>
      <c r="AO48" s="6"/>
    </row>
    <row r="49" spans="2:45" x14ac:dyDescent="0.2">
      <c r="AR49" s="6"/>
      <c r="AS49" s="6"/>
    </row>
    <row r="50" spans="2:45" x14ac:dyDescent="0.2">
      <c r="AR50" s="6"/>
      <c r="AS50" s="6"/>
    </row>
    <row r="51" spans="2:45" x14ac:dyDescent="0.2">
      <c r="AR51" s="6"/>
      <c r="AS51" s="6"/>
    </row>
    <row r="52" spans="2:45" x14ac:dyDescent="0.2">
      <c r="AR52" s="6"/>
      <c r="AS52" s="6"/>
    </row>
    <row r="53" spans="2:45" x14ac:dyDescent="0.2">
      <c r="AR53" s="6"/>
      <c r="AS53" s="6"/>
    </row>
    <row r="54" spans="2:45" x14ac:dyDescent="0.2">
      <c r="AR54" s="8"/>
    </row>
    <row r="55" spans="2:45" x14ac:dyDescent="0.2">
      <c r="C55" s="12" t="s">
        <v>11</v>
      </c>
      <c r="D55" s="12"/>
      <c r="F55" s="12"/>
      <c r="G55" s="12"/>
      <c r="H55" s="12"/>
      <c r="J55" s="12"/>
      <c r="K55" s="12"/>
      <c r="L55" s="12"/>
      <c r="M55" s="12"/>
      <c r="N55" s="12"/>
      <c r="O55" s="12"/>
      <c r="P55" s="12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H55" s="648"/>
      <c r="AI55" s="649"/>
      <c r="AJ55" s="649"/>
      <c r="AK55" s="649"/>
      <c r="AL55" s="649"/>
      <c r="AM55" s="649"/>
      <c r="AN55" s="11"/>
      <c r="AO55" s="11"/>
    </row>
    <row r="56" spans="2:45" x14ac:dyDescent="0.2">
      <c r="C56" s="12"/>
      <c r="D56" s="12"/>
      <c r="F56" s="12"/>
      <c r="G56" s="12"/>
      <c r="H56" s="12"/>
      <c r="J56" s="12"/>
      <c r="K56" s="12"/>
      <c r="L56" s="12"/>
      <c r="M56" s="12"/>
      <c r="N56" s="12"/>
      <c r="O56" s="12"/>
      <c r="P56" s="12"/>
      <c r="AF56" s="11"/>
      <c r="AG56" s="11"/>
      <c r="AH56" s="11"/>
      <c r="AI56" s="11"/>
      <c r="AJ56" s="11"/>
      <c r="AK56" s="11"/>
      <c r="AL56" s="6"/>
      <c r="AM56" s="6"/>
      <c r="AN56" s="6"/>
      <c r="AO56" s="6"/>
      <c r="AP56" s="11"/>
      <c r="AQ56" s="11"/>
      <c r="AR56" s="11"/>
    </row>
    <row r="57" spans="2:45" x14ac:dyDescent="0.2">
      <c r="C57" s="11"/>
      <c r="D57" s="4"/>
      <c r="F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6"/>
      <c r="AS57" s="6"/>
    </row>
    <row r="58" spans="2:45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P58" s="6"/>
      <c r="AQ58" s="6"/>
      <c r="AR58" s="6"/>
      <c r="AS58" s="6"/>
    </row>
  </sheetData>
  <mergeCells count="11">
    <mergeCell ref="B10:AF10"/>
    <mergeCell ref="B1:M1"/>
    <mergeCell ref="B2:M2"/>
    <mergeCell ref="B6:AS6"/>
    <mergeCell ref="B8:AF8"/>
    <mergeCell ref="B9:AF9"/>
    <mergeCell ref="B12:E12"/>
    <mergeCell ref="B13:AF13"/>
    <mergeCell ref="B15:AQ15"/>
    <mergeCell ref="B11:N11"/>
    <mergeCell ref="AH55:AM55"/>
  </mergeCells>
  <phoneticPr fontId="0" type="noConversion"/>
  <printOptions horizontalCentered="1" verticalCentered="1"/>
  <pageMargins left="0.51181102362204722" right="0.51181102362204722" top="0.74803149606299213" bottom="0.98425196850393704" header="0.51181102362204722" footer="0.51181102362204722"/>
  <pageSetup paperSize="9" scale="90" orientation="portrait" copies="2" r:id="rId1"/>
  <headerFooter alignWithMargins="0"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F57"/>
  <sheetViews>
    <sheetView showZeros="0" topLeftCell="A32" zoomScaleNormal="80" zoomScaleSheetLayoutView="100" workbookViewId="0">
      <selection activeCell="S8" sqref="S1:AD1048576"/>
    </sheetView>
  </sheetViews>
  <sheetFormatPr defaultColWidth="9.140625" defaultRowHeight="12.75" x14ac:dyDescent="0.2"/>
  <cols>
    <col min="1" max="1" width="9.140625" style="431"/>
    <col min="2" max="2" width="3.42578125" style="431" customWidth="1"/>
    <col min="3" max="3" width="27.5703125" style="431" customWidth="1"/>
    <col min="4" max="4" width="11.42578125" style="521" customWidth="1"/>
    <col min="5" max="5" width="3" style="431" customWidth="1"/>
    <col min="6" max="8" width="2.42578125" style="431" customWidth="1"/>
    <col min="9" max="9" width="3.85546875" style="431" customWidth="1"/>
    <col min="10" max="10" width="8.140625" style="431" customWidth="1"/>
    <col min="11" max="11" width="6.140625" style="431" customWidth="1"/>
    <col min="12" max="12" width="3" style="431" customWidth="1"/>
    <col min="13" max="15" width="2.42578125" style="431" customWidth="1"/>
    <col min="16" max="16" width="4.5703125" style="431" customWidth="1"/>
    <col min="17" max="17" width="7.85546875" style="431" customWidth="1"/>
    <col min="18" max="18" width="6.42578125" style="431" customWidth="1"/>
    <col min="19" max="19" width="9.140625" style="497" hidden="1" customWidth="1"/>
    <col min="20" max="20" width="9.7109375" style="496" hidden="1" customWidth="1"/>
    <col min="21" max="21" width="10.85546875" style="497" hidden="1" customWidth="1"/>
    <col min="22" max="22" width="9.140625" style="497" hidden="1" customWidth="1"/>
    <col min="23" max="23" width="10.7109375" style="497" hidden="1" customWidth="1"/>
    <col min="24" max="24" width="10.7109375" style="605" hidden="1" customWidth="1"/>
    <col min="25" max="25" width="0" style="605" hidden="1" customWidth="1"/>
    <col min="26" max="26" width="7.5703125" style="605" hidden="1" customWidth="1"/>
    <col min="27" max="27" width="0" style="431" hidden="1" customWidth="1"/>
    <col min="28" max="28" width="6.42578125" style="431" hidden="1" customWidth="1"/>
    <col min="29" max="30" width="0" style="431" hidden="1" customWidth="1"/>
    <col min="31" max="16384" width="9.140625" style="431"/>
  </cols>
  <sheetData>
    <row r="1" spans="2:32" ht="15" customHeight="1" x14ac:dyDescent="0.2">
      <c r="B1" s="687" t="s">
        <v>50</v>
      </c>
      <c r="C1" s="687"/>
      <c r="D1" s="68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8"/>
      <c r="S1" s="429"/>
      <c r="T1" s="430"/>
      <c r="U1" s="429"/>
      <c r="V1" s="429"/>
      <c r="W1" s="429"/>
      <c r="X1" s="552"/>
      <c r="Y1" s="552"/>
      <c r="Z1" s="552"/>
      <c r="AA1" s="427"/>
      <c r="AB1" s="427"/>
      <c r="AC1" s="427"/>
      <c r="AD1" s="427"/>
      <c r="AE1" s="427"/>
      <c r="AF1" s="427"/>
    </row>
    <row r="2" spans="2:32" ht="15" customHeight="1" x14ac:dyDescent="0.2">
      <c r="B2" s="687" t="s">
        <v>23</v>
      </c>
      <c r="C2" s="687"/>
      <c r="D2" s="68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8"/>
      <c r="S2" s="429"/>
      <c r="T2" s="430"/>
      <c r="U2" s="429"/>
      <c r="V2" s="429"/>
      <c r="W2" s="429"/>
      <c r="X2" s="552"/>
      <c r="Y2" s="552"/>
      <c r="Z2" s="552"/>
      <c r="AA2" s="427"/>
      <c r="AB2" s="427"/>
      <c r="AC2" s="427"/>
      <c r="AD2" s="427"/>
      <c r="AE2" s="427"/>
      <c r="AF2" s="427"/>
    </row>
    <row r="3" spans="2:32" ht="15.75" x14ac:dyDescent="0.25">
      <c r="B3" s="689" t="s">
        <v>51</v>
      </c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430"/>
      <c r="U3" s="429"/>
      <c r="V3" s="429"/>
      <c r="W3" s="429"/>
      <c r="X3" s="552"/>
      <c r="Y3" s="552"/>
      <c r="Z3" s="552"/>
      <c r="AA3" s="427"/>
      <c r="AB3" s="427"/>
      <c r="AC3" s="427"/>
      <c r="AD3" s="427"/>
      <c r="AE3" s="427"/>
      <c r="AF3" s="427"/>
    </row>
    <row r="4" spans="2:32" x14ac:dyDescent="0.2">
      <c r="B4" s="427"/>
      <c r="C4" s="427"/>
      <c r="D4" s="432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9"/>
      <c r="T4" s="430"/>
      <c r="U4" s="429"/>
      <c r="V4" s="429"/>
      <c r="W4" s="429"/>
      <c r="X4" s="552"/>
      <c r="Y4" s="552"/>
      <c r="Z4" s="552"/>
      <c r="AA4" s="427"/>
      <c r="AB4" s="427"/>
      <c r="AC4" s="427"/>
      <c r="AD4" s="427"/>
      <c r="AE4" s="427"/>
      <c r="AF4" s="427"/>
    </row>
    <row r="5" spans="2:32" x14ac:dyDescent="0.2">
      <c r="B5" s="702" t="s">
        <v>101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  <c r="S5" s="703"/>
      <c r="T5" s="703"/>
      <c r="U5" s="703"/>
      <c r="V5" s="703"/>
      <c r="W5" s="703"/>
      <c r="X5" s="703"/>
      <c r="Y5" s="703"/>
      <c r="Z5" s="703"/>
      <c r="AA5" s="703"/>
      <c r="AB5" s="703"/>
      <c r="AC5" s="703"/>
      <c r="AD5" s="703"/>
      <c r="AE5" s="703"/>
      <c r="AF5" s="703"/>
    </row>
    <row r="6" spans="2:32" x14ac:dyDescent="0.2">
      <c r="B6" s="702" t="s">
        <v>91</v>
      </c>
      <c r="C6" s="702"/>
      <c r="D6" s="702"/>
      <c r="E6" s="702"/>
      <c r="F6" s="702"/>
      <c r="G6" s="702"/>
      <c r="H6" s="702"/>
      <c r="I6" s="702"/>
      <c r="J6" s="702"/>
      <c r="K6" s="702"/>
      <c r="L6" s="702"/>
      <c r="M6" s="702"/>
      <c r="N6" s="702"/>
      <c r="O6" s="702"/>
      <c r="P6" s="702"/>
      <c r="Q6" s="702"/>
      <c r="R6" s="702"/>
      <c r="S6" s="702"/>
      <c r="T6" s="702"/>
      <c r="U6" s="702"/>
      <c r="V6" s="702"/>
      <c r="W6" s="702"/>
      <c r="X6" s="702"/>
      <c r="Y6" s="702"/>
      <c r="Z6" s="702"/>
      <c r="AA6" s="702"/>
      <c r="AB6" s="702"/>
      <c r="AC6" s="702"/>
      <c r="AD6" s="702"/>
      <c r="AE6" s="702"/>
      <c r="AF6" s="702"/>
    </row>
    <row r="7" spans="2:32" x14ac:dyDescent="0.2">
      <c r="B7" s="620" t="s">
        <v>359</v>
      </c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/>
      <c r="AD7" s="620"/>
      <c r="AE7" s="620"/>
      <c r="AF7" s="620"/>
    </row>
    <row r="8" spans="2:32" x14ac:dyDescent="0.2">
      <c r="B8" s="688" t="s">
        <v>107</v>
      </c>
      <c r="C8" s="688"/>
      <c r="D8" s="688"/>
      <c r="E8" s="688"/>
      <c r="F8" s="688"/>
      <c r="G8" s="688"/>
      <c r="H8" s="433"/>
      <c r="I8" s="433"/>
      <c r="J8" s="433"/>
      <c r="K8" s="434"/>
      <c r="L8" s="434"/>
      <c r="M8" s="434"/>
      <c r="N8" s="434"/>
      <c r="O8" s="434"/>
      <c r="P8" s="434"/>
      <c r="Q8" s="434"/>
      <c r="R8" s="435"/>
      <c r="S8" s="429"/>
      <c r="T8" s="430"/>
      <c r="U8" s="429"/>
      <c r="V8" s="429"/>
      <c r="W8" s="429"/>
      <c r="X8" s="603"/>
      <c r="Y8" s="603"/>
      <c r="Z8" s="603"/>
      <c r="AA8" s="436"/>
      <c r="AB8" s="436"/>
      <c r="AC8" s="436"/>
      <c r="AD8" s="436"/>
      <c r="AE8" s="436"/>
      <c r="AF8" s="436"/>
    </row>
    <row r="9" spans="2:32" x14ac:dyDescent="0.2">
      <c r="B9" s="688" t="s">
        <v>24</v>
      </c>
      <c r="C9" s="688"/>
      <c r="D9" s="688"/>
      <c r="E9" s="688"/>
      <c r="F9" s="688"/>
      <c r="G9" s="688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6"/>
      <c r="S9" s="429"/>
      <c r="T9" s="430"/>
      <c r="U9" s="429"/>
      <c r="V9" s="429"/>
      <c r="W9" s="429"/>
      <c r="X9" s="603"/>
      <c r="Y9" s="603"/>
      <c r="Z9" s="603"/>
      <c r="AA9" s="436"/>
      <c r="AB9" s="436"/>
      <c r="AC9" s="436"/>
      <c r="AD9" s="436"/>
      <c r="AE9" s="436"/>
      <c r="AF9" s="436"/>
    </row>
    <row r="10" spans="2:32" x14ac:dyDescent="0.2">
      <c r="B10" s="661" t="s">
        <v>358</v>
      </c>
      <c r="C10" s="661"/>
      <c r="D10" s="661"/>
      <c r="E10" s="661"/>
      <c r="F10" s="661"/>
      <c r="G10" s="661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6"/>
      <c r="S10" s="429"/>
      <c r="T10" s="430"/>
      <c r="U10" s="429"/>
      <c r="V10" s="429"/>
      <c r="W10" s="429"/>
      <c r="X10" s="603"/>
      <c r="Y10" s="603"/>
      <c r="Z10" s="603"/>
      <c r="AA10" s="436"/>
      <c r="AB10" s="436"/>
      <c r="AC10" s="436"/>
      <c r="AD10" s="436"/>
      <c r="AE10" s="436"/>
      <c r="AF10" s="436"/>
    </row>
    <row r="11" spans="2:32" ht="24" customHeight="1" thickBot="1" x14ac:dyDescent="0.3">
      <c r="B11" s="439" t="s">
        <v>2</v>
      </c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29"/>
      <c r="T11" s="430"/>
      <c r="U11" s="429"/>
      <c r="V11" s="429"/>
      <c r="W11" s="429"/>
      <c r="X11" s="552"/>
      <c r="Y11" s="552"/>
      <c r="Z11" s="552"/>
      <c r="AA11" s="427"/>
      <c r="AB11" s="427"/>
      <c r="AC11" s="427"/>
      <c r="AD11" s="427"/>
      <c r="AE11" s="427"/>
      <c r="AF11" s="427"/>
    </row>
    <row r="12" spans="2:32" ht="12.75" customHeight="1" x14ac:dyDescent="0.2">
      <c r="B12" s="681" t="s">
        <v>14</v>
      </c>
      <c r="C12" s="684" t="s">
        <v>3</v>
      </c>
      <c r="D12" s="681" t="s">
        <v>97</v>
      </c>
      <c r="E12" s="664" t="s">
        <v>0</v>
      </c>
      <c r="F12" s="662"/>
      <c r="G12" s="662"/>
      <c r="H12" s="662"/>
      <c r="I12" s="662"/>
      <c r="J12" s="662"/>
      <c r="K12" s="678"/>
      <c r="L12" s="704" t="s">
        <v>1</v>
      </c>
      <c r="M12" s="662"/>
      <c r="N12" s="662"/>
      <c r="O12" s="662"/>
      <c r="P12" s="662"/>
      <c r="Q12" s="662"/>
      <c r="R12" s="678"/>
      <c r="S12" s="429"/>
      <c r="T12" s="430"/>
      <c r="U12" s="429"/>
      <c r="V12" s="429"/>
      <c r="W12" s="429"/>
      <c r="X12" s="552"/>
      <c r="Y12" s="552"/>
      <c r="Z12" s="552"/>
      <c r="AA12" s="427"/>
      <c r="AB12" s="427"/>
      <c r="AC12" s="427"/>
      <c r="AD12" s="427"/>
      <c r="AE12" s="427"/>
      <c r="AF12" s="427"/>
    </row>
    <row r="13" spans="2:32" ht="12.75" customHeight="1" x14ac:dyDescent="0.2">
      <c r="B13" s="682"/>
      <c r="C13" s="685"/>
      <c r="D13" s="682"/>
      <c r="E13" s="666" t="s">
        <v>4</v>
      </c>
      <c r="F13" s="674" t="s">
        <v>5</v>
      </c>
      <c r="G13" s="674" t="s">
        <v>6</v>
      </c>
      <c r="H13" s="674" t="s">
        <v>7</v>
      </c>
      <c r="I13" s="674" t="s">
        <v>37</v>
      </c>
      <c r="J13" s="674" t="s">
        <v>16</v>
      </c>
      <c r="K13" s="670" t="s">
        <v>17</v>
      </c>
      <c r="L13" s="695" t="s">
        <v>4</v>
      </c>
      <c r="M13" s="674" t="s">
        <v>5</v>
      </c>
      <c r="N13" s="674" t="s">
        <v>6</v>
      </c>
      <c r="O13" s="674" t="s">
        <v>7</v>
      </c>
      <c r="P13" s="674" t="s">
        <v>37</v>
      </c>
      <c r="Q13" s="674" t="s">
        <v>16</v>
      </c>
      <c r="R13" s="670" t="s">
        <v>17</v>
      </c>
      <c r="S13" s="429"/>
      <c r="T13" s="440" t="s">
        <v>72</v>
      </c>
      <c r="U13" s="660" t="s">
        <v>73</v>
      </c>
      <c r="V13" s="660"/>
      <c r="W13" s="660"/>
      <c r="X13" s="552"/>
      <c r="Y13" s="552"/>
      <c r="Z13" s="552"/>
      <c r="AA13" s="427"/>
      <c r="AB13" s="427"/>
      <c r="AC13" s="427"/>
      <c r="AD13" s="427"/>
      <c r="AE13" s="427"/>
      <c r="AF13" s="427"/>
    </row>
    <row r="14" spans="2:32" ht="27" customHeight="1" thickBot="1" x14ac:dyDescent="0.25">
      <c r="B14" s="683"/>
      <c r="C14" s="686"/>
      <c r="D14" s="712"/>
      <c r="E14" s="667"/>
      <c r="F14" s="677"/>
      <c r="G14" s="677"/>
      <c r="H14" s="677"/>
      <c r="I14" s="677"/>
      <c r="J14" s="677"/>
      <c r="K14" s="680"/>
      <c r="L14" s="696"/>
      <c r="M14" s="677"/>
      <c r="N14" s="677"/>
      <c r="O14" s="677"/>
      <c r="P14" s="677"/>
      <c r="Q14" s="677"/>
      <c r="R14" s="680"/>
      <c r="S14" s="429"/>
      <c r="T14" s="440" t="s">
        <v>74</v>
      </c>
      <c r="U14" s="440" t="s">
        <v>75</v>
      </c>
      <c r="V14" s="440" t="s">
        <v>29</v>
      </c>
      <c r="W14" s="440" t="s">
        <v>76</v>
      </c>
      <c r="X14" s="552"/>
      <c r="Y14" s="552"/>
      <c r="Z14" s="552"/>
      <c r="AA14" s="427"/>
      <c r="AB14" s="427"/>
      <c r="AC14" s="427"/>
      <c r="AD14" s="427"/>
      <c r="AE14" s="427"/>
      <c r="AF14" s="427"/>
    </row>
    <row r="15" spans="2:32" ht="14.1" customHeight="1" x14ac:dyDescent="0.2">
      <c r="B15" s="441">
        <v>1</v>
      </c>
      <c r="C15" s="442" t="s">
        <v>109</v>
      </c>
      <c r="D15" s="582" t="s">
        <v>82</v>
      </c>
      <c r="E15" s="443">
        <v>2</v>
      </c>
      <c r="F15" s="444">
        <v>1</v>
      </c>
      <c r="G15" s="444"/>
      <c r="H15" s="444"/>
      <c r="I15" s="445"/>
      <c r="J15" s="444" t="s">
        <v>8</v>
      </c>
      <c r="K15" s="446">
        <v>4</v>
      </c>
      <c r="L15" s="447"/>
      <c r="M15" s="448"/>
      <c r="N15" s="448"/>
      <c r="O15" s="448"/>
      <c r="P15" s="448"/>
      <c r="Q15" s="448"/>
      <c r="R15" s="449"/>
      <c r="S15" s="450"/>
      <c r="T15" s="440" t="str">
        <f>MID(D15,2,1)</f>
        <v>F</v>
      </c>
      <c r="U15" s="451">
        <f>SUM(V15:W15)</f>
        <v>42</v>
      </c>
      <c r="V15" s="451">
        <f>SUM(E15,L15)*14</f>
        <v>28</v>
      </c>
      <c r="W15" s="451">
        <f>SUM(F15:H15,M15:O15)*14</f>
        <v>14</v>
      </c>
      <c r="X15" s="552"/>
      <c r="Y15" s="552"/>
      <c r="Z15" s="552"/>
      <c r="AA15" s="427"/>
      <c r="AB15" s="427"/>
      <c r="AC15" s="427"/>
      <c r="AD15" s="427"/>
      <c r="AE15" s="427"/>
      <c r="AF15" s="427"/>
    </row>
    <row r="16" spans="2:32" ht="14.1" customHeight="1" x14ac:dyDescent="0.2">
      <c r="B16" s="452">
        <v>2</v>
      </c>
      <c r="C16" s="453" t="s">
        <v>110</v>
      </c>
      <c r="D16" s="583" t="s">
        <v>92</v>
      </c>
      <c r="E16" s="455">
        <v>2</v>
      </c>
      <c r="F16" s="456">
        <v>2</v>
      </c>
      <c r="G16" s="456"/>
      <c r="H16" s="456"/>
      <c r="I16" s="457"/>
      <c r="J16" s="456" t="s">
        <v>8</v>
      </c>
      <c r="K16" s="458">
        <v>5</v>
      </c>
      <c r="L16" s="459"/>
      <c r="M16" s="440"/>
      <c r="N16" s="440"/>
      <c r="O16" s="440"/>
      <c r="P16" s="440"/>
      <c r="Q16" s="440"/>
      <c r="R16" s="460"/>
      <c r="S16" s="450"/>
      <c r="T16" s="440" t="str">
        <f t="shared" ref="T16:T28" si="0">MID(D16,2,1)</f>
        <v>F</v>
      </c>
      <c r="U16" s="451">
        <f t="shared" ref="U16:U28" si="1">SUM(V16:W16)</f>
        <v>56</v>
      </c>
      <c r="V16" s="451">
        <f t="shared" ref="V16:V28" si="2">SUM(E16,L16)*14</f>
        <v>28</v>
      </c>
      <c r="W16" s="451">
        <f t="shared" ref="W16:W28" si="3">SUM(F16:H16,M16:O16)*14</f>
        <v>28</v>
      </c>
      <c r="X16" s="552"/>
      <c r="Y16" s="552"/>
      <c r="Z16" s="552"/>
      <c r="AA16" s="427"/>
      <c r="AB16" s="427"/>
      <c r="AC16" s="427"/>
      <c r="AD16" s="427"/>
      <c r="AE16" s="427"/>
      <c r="AF16" s="427"/>
    </row>
    <row r="17" spans="2:32" ht="14.1" customHeight="1" x14ac:dyDescent="0.2">
      <c r="B17" s="452">
        <v>3</v>
      </c>
      <c r="C17" s="453" t="s">
        <v>160</v>
      </c>
      <c r="D17" s="454" t="s">
        <v>103</v>
      </c>
      <c r="E17" s="455">
        <v>2</v>
      </c>
      <c r="F17" s="456">
        <v>1</v>
      </c>
      <c r="G17" s="456"/>
      <c r="H17" s="456"/>
      <c r="I17" s="457"/>
      <c r="J17" s="456" t="s">
        <v>8</v>
      </c>
      <c r="K17" s="458">
        <v>4</v>
      </c>
      <c r="L17" s="461"/>
      <c r="M17" s="456"/>
      <c r="N17" s="456"/>
      <c r="O17" s="440"/>
      <c r="P17" s="440"/>
      <c r="Q17" s="456"/>
      <c r="R17" s="458"/>
      <c r="S17" s="450"/>
      <c r="T17" s="440" t="str">
        <f t="shared" si="0"/>
        <v>D</v>
      </c>
      <c r="U17" s="451">
        <f t="shared" si="1"/>
        <v>42</v>
      </c>
      <c r="V17" s="451">
        <f t="shared" si="2"/>
        <v>28</v>
      </c>
      <c r="W17" s="451">
        <f t="shared" si="3"/>
        <v>14</v>
      </c>
      <c r="X17" s="552"/>
      <c r="Y17" s="552"/>
      <c r="Z17" s="602"/>
      <c r="AA17" s="427"/>
      <c r="AB17" s="427"/>
      <c r="AC17" s="427"/>
      <c r="AD17" s="427"/>
      <c r="AE17" s="427"/>
      <c r="AF17" s="427"/>
    </row>
    <row r="18" spans="2:32" ht="14.1" customHeight="1" x14ac:dyDescent="0.2">
      <c r="B18" s="452">
        <v>4</v>
      </c>
      <c r="C18" s="453" t="s">
        <v>111</v>
      </c>
      <c r="D18" s="454" t="s">
        <v>102</v>
      </c>
      <c r="E18" s="455">
        <v>2</v>
      </c>
      <c r="F18" s="456">
        <v>1</v>
      </c>
      <c r="G18" s="456"/>
      <c r="H18" s="456"/>
      <c r="I18" s="457"/>
      <c r="J18" s="456" t="s">
        <v>8</v>
      </c>
      <c r="K18" s="458">
        <v>5</v>
      </c>
      <c r="L18" s="461"/>
      <c r="M18" s="456"/>
      <c r="N18" s="456"/>
      <c r="O18" s="440"/>
      <c r="P18" s="440"/>
      <c r="Q18" s="456"/>
      <c r="R18" s="458"/>
      <c r="S18" s="450"/>
      <c r="T18" s="440" t="str">
        <f t="shared" si="0"/>
        <v>D</v>
      </c>
      <c r="U18" s="451">
        <f t="shared" si="1"/>
        <v>42</v>
      </c>
      <c r="V18" s="451">
        <f t="shared" si="2"/>
        <v>28</v>
      </c>
      <c r="W18" s="451">
        <f t="shared" si="3"/>
        <v>14</v>
      </c>
      <c r="X18" s="552"/>
      <c r="Y18" s="552"/>
      <c r="Z18" s="552"/>
      <c r="AA18" s="427"/>
      <c r="AB18" s="427"/>
      <c r="AC18" s="427"/>
      <c r="AD18" s="427"/>
      <c r="AE18" s="427"/>
      <c r="AF18" s="427"/>
    </row>
    <row r="19" spans="2:32" ht="14.1" customHeight="1" x14ac:dyDescent="0.2">
      <c r="B19" s="452">
        <v>5</v>
      </c>
      <c r="C19" s="453" t="s">
        <v>156</v>
      </c>
      <c r="D19" s="454" t="s">
        <v>166</v>
      </c>
      <c r="E19" s="455">
        <v>2</v>
      </c>
      <c r="F19" s="456">
        <v>1</v>
      </c>
      <c r="G19" s="456"/>
      <c r="H19" s="456"/>
      <c r="I19" s="457"/>
      <c r="J19" s="456" t="s">
        <v>8</v>
      </c>
      <c r="K19" s="458">
        <v>4</v>
      </c>
      <c r="L19" s="459"/>
      <c r="M19" s="440"/>
      <c r="N19" s="440"/>
      <c r="O19" s="440"/>
      <c r="P19" s="440"/>
      <c r="Q19" s="440"/>
      <c r="R19" s="460"/>
      <c r="S19" s="450"/>
      <c r="T19" s="440" t="str">
        <f t="shared" si="0"/>
        <v>D</v>
      </c>
      <c r="U19" s="451">
        <f t="shared" si="1"/>
        <v>42</v>
      </c>
      <c r="V19" s="451">
        <f t="shared" si="2"/>
        <v>28</v>
      </c>
      <c r="W19" s="451">
        <f t="shared" si="3"/>
        <v>14</v>
      </c>
      <c r="X19" s="552"/>
      <c r="Y19" s="552"/>
      <c r="Z19" s="552"/>
      <c r="AA19" s="427"/>
      <c r="AB19" s="427"/>
      <c r="AC19" s="427"/>
      <c r="AD19" s="427"/>
      <c r="AE19" s="427"/>
      <c r="AF19" s="427"/>
    </row>
    <row r="20" spans="2:32" ht="14.1" customHeight="1" x14ac:dyDescent="0.2">
      <c r="B20" s="452">
        <v>6</v>
      </c>
      <c r="C20" s="453" t="s">
        <v>204</v>
      </c>
      <c r="D20" s="584" t="s">
        <v>205</v>
      </c>
      <c r="E20" s="455">
        <v>1</v>
      </c>
      <c r="F20" s="456">
        <v>2</v>
      </c>
      <c r="G20" s="456"/>
      <c r="H20" s="456"/>
      <c r="I20" s="457"/>
      <c r="J20" s="456" t="s">
        <v>4</v>
      </c>
      <c r="K20" s="458">
        <v>3</v>
      </c>
      <c r="L20" s="459"/>
      <c r="M20" s="440"/>
      <c r="N20" s="440"/>
      <c r="O20" s="440"/>
      <c r="P20" s="440"/>
      <c r="Q20" s="440"/>
      <c r="R20" s="460"/>
      <c r="S20" s="450"/>
      <c r="T20" s="440" t="str">
        <f t="shared" si="0"/>
        <v>F</v>
      </c>
      <c r="U20" s="451">
        <f t="shared" si="1"/>
        <v>42</v>
      </c>
      <c r="V20" s="451">
        <f t="shared" si="2"/>
        <v>14</v>
      </c>
      <c r="W20" s="451">
        <f t="shared" si="3"/>
        <v>28</v>
      </c>
      <c r="X20" s="552"/>
      <c r="Y20" s="552"/>
      <c r="Z20" s="552"/>
      <c r="AA20" s="427"/>
      <c r="AB20" s="427"/>
      <c r="AC20" s="427"/>
      <c r="AD20" s="427"/>
      <c r="AE20" s="427"/>
      <c r="AF20" s="427"/>
    </row>
    <row r="21" spans="2:32" ht="14.1" customHeight="1" thickBot="1" x14ac:dyDescent="0.25">
      <c r="B21" s="462">
        <v>7</v>
      </c>
      <c r="C21" s="463" t="s">
        <v>108</v>
      </c>
      <c r="D21" s="464" t="s">
        <v>207</v>
      </c>
      <c r="E21" s="465"/>
      <c r="F21" s="466">
        <v>1</v>
      </c>
      <c r="G21" s="466"/>
      <c r="H21" s="466"/>
      <c r="I21" s="467"/>
      <c r="J21" s="466" t="s">
        <v>4</v>
      </c>
      <c r="K21" s="468">
        <v>2</v>
      </c>
      <c r="L21" s="469"/>
      <c r="M21" s="470"/>
      <c r="N21" s="470"/>
      <c r="O21" s="470"/>
      <c r="P21" s="470"/>
      <c r="Q21" s="470"/>
      <c r="R21" s="471"/>
      <c r="S21" s="450"/>
      <c r="T21" s="440" t="str">
        <f t="shared" si="0"/>
        <v>C</v>
      </c>
      <c r="U21" s="451">
        <f t="shared" si="1"/>
        <v>14</v>
      </c>
      <c r="V21" s="451">
        <f t="shared" si="2"/>
        <v>0</v>
      </c>
      <c r="W21" s="451">
        <f t="shared" si="3"/>
        <v>14</v>
      </c>
      <c r="X21" s="552"/>
      <c r="Y21" s="552"/>
      <c r="Z21" s="552"/>
      <c r="AA21" s="427"/>
      <c r="AB21" s="427"/>
      <c r="AC21" s="427"/>
      <c r="AD21" s="427"/>
      <c r="AE21" s="427"/>
      <c r="AF21" s="427"/>
    </row>
    <row r="22" spans="2:32" ht="36" customHeight="1" x14ac:dyDescent="0.2">
      <c r="B22" s="472">
        <v>8</v>
      </c>
      <c r="C22" s="473" t="s">
        <v>125</v>
      </c>
      <c r="D22" s="472" t="s">
        <v>208</v>
      </c>
      <c r="E22" s="474"/>
      <c r="F22" s="475"/>
      <c r="G22" s="475"/>
      <c r="H22" s="475"/>
      <c r="I22" s="476"/>
      <c r="J22" s="475"/>
      <c r="K22" s="477"/>
      <c r="L22" s="443">
        <v>2</v>
      </c>
      <c r="M22" s="444">
        <v>1</v>
      </c>
      <c r="N22" s="444"/>
      <c r="O22" s="448"/>
      <c r="P22" s="445"/>
      <c r="Q22" s="444" t="s">
        <v>8</v>
      </c>
      <c r="R22" s="446">
        <v>4</v>
      </c>
      <c r="S22" s="450"/>
      <c r="T22" s="440" t="str">
        <f t="shared" si="0"/>
        <v>D</v>
      </c>
      <c r="U22" s="451">
        <f t="shared" si="1"/>
        <v>42</v>
      </c>
      <c r="V22" s="451">
        <f t="shared" si="2"/>
        <v>28</v>
      </c>
      <c r="W22" s="451">
        <f t="shared" si="3"/>
        <v>14</v>
      </c>
      <c r="X22" s="552"/>
      <c r="Y22" s="552"/>
      <c r="Z22" s="552"/>
      <c r="AA22" s="427"/>
      <c r="AB22" s="427"/>
      <c r="AC22" s="427"/>
      <c r="AD22" s="427"/>
      <c r="AE22" s="427"/>
      <c r="AF22" s="427"/>
    </row>
    <row r="23" spans="2:32" ht="12.6" customHeight="1" x14ac:dyDescent="0.2">
      <c r="B23" s="452">
        <v>9</v>
      </c>
      <c r="C23" s="473" t="s">
        <v>123</v>
      </c>
      <c r="D23" s="452" t="s">
        <v>297</v>
      </c>
      <c r="E23" s="474"/>
      <c r="F23" s="475"/>
      <c r="G23" s="475"/>
      <c r="H23" s="475"/>
      <c r="I23" s="470"/>
      <c r="J23" s="475"/>
      <c r="K23" s="477"/>
      <c r="L23" s="455">
        <v>2</v>
      </c>
      <c r="M23" s="456">
        <v>1</v>
      </c>
      <c r="N23" s="456"/>
      <c r="O23" s="440"/>
      <c r="P23" s="457"/>
      <c r="Q23" s="456" t="s">
        <v>8</v>
      </c>
      <c r="R23" s="458">
        <v>4</v>
      </c>
      <c r="S23" s="450"/>
      <c r="T23" s="440" t="str">
        <f t="shared" si="0"/>
        <v>D</v>
      </c>
      <c r="U23" s="451">
        <f t="shared" si="1"/>
        <v>42</v>
      </c>
      <c r="V23" s="451">
        <f t="shared" si="2"/>
        <v>28</v>
      </c>
      <c r="W23" s="451">
        <f t="shared" si="3"/>
        <v>14</v>
      </c>
      <c r="X23" s="552"/>
      <c r="Y23" s="552"/>
      <c r="Z23" s="552"/>
      <c r="AA23" s="427"/>
      <c r="AB23" s="427"/>
      <c r="AC23" s="427"/>
      <c r="AD23" s="427"/>
      <c r="AE23" s="427"/>
      <c r="AF23" s="427"/>
    </row>
    <row r="24" spans="2:32" ht="14.1" customHeight="1" x14ac:dyDescent="0.2">
      <c r="B24" s="452">
        <v>10</v>
      </c>
      <c r="C24" s="473" t="s">
        <v>94</v>
      </c>
      <c r="D24" s="452" t="s">
        <v>157</v>
      </c>
      <c r="E24" s="474"/>
      <c r="F24" s="475"/>
      <c r="G24" s="475"/>
      <c r="H24" s="475"/>
      <c r="I24" s="470"/>
      <c r="J24" s="475"/>
      <c r="K24" s="477"/>
      <c r="L24" s="455">
        <v>1</v>
      </c>
      <c r="M24" s="456">
        <v>2</v>
      </c>
      <c r="N24" s="456"/>
      <c r="O24" s="440"/>
      <c r="P24" s="457"/>
      <c r="Q24" s="456" t="s">
        <v>8</v>
      </c>
      <c r="R24" s="458">
        <v>4</v>
      </c>
      <c r="S24" s="450"/>
      <c r="T24" s="440" t="str">
        <f t="shared" si="0"/>
        <v>S</v>
      </c>
      <c r="U24" s="451">
        <f t="shared" si="1"/>
        <v>42</v>
      </c>
      <c r="V24" s="451">
        <f t="shared" si="2"/>
        <v>14</v>
      </c>
      <c r="W24" s="451">
        <f t="shared" si="3"/>
        <v>28</v>
      </c>
      <c r="X24" s="552"/>
      <c r="Y24" s="552"/>
      <c r="Z24" s="552"/>
      <c r="AA24" s="427"/>
      <c r="AB24" s="427"/>
      <c r="AC24" s="427"/>
      <c r="AD24" s="427"/>
      <c r="AE24" s="427"/>
      <c r="AF24" s="427"/>
    </row>
    <row r="25" spans="2:32" ht="24" customHeight="1" x14ac:dyDescent="0.2">
      <c r="B25" s="452">
        <v>11</v>
      </c>
      <c r="C25" s="473" t="s">
        <v>206</v>
      </c>
      <c r="D25" s="452" t="s">
        <v>143</v>
      </c>
      <c r="E25" s="474"/>
      <c r="F25" s="475"/>
      <c r="G25" s="456"/>
      <c r="H25" s="456"/>
      <c r="I25" s="470"/>
      <c r="J25" s="456"/>
      <c r="K25" s="478"/>
      <c r="L25" s="455">
        <v>1</v>
      </c>
      <c r="M25" s="456">
        <v>2</v>
      </c>
      <c r="N25" s="456"/>
      <c r="O25" s="440"/>
      <c r="P25" s="457"/>
      <c r="Q25" s="456" t="s">
        <v>8</v>
      </c>
      <c r="R25" s="458">
        <v>4</v>
      </c>
      <c r="S25" s="450"/>
      <c r="T25" s="440" t="str">
        <f t="shared" si="0"/>
        <v>S</v>
      </c>
      <c r="U25" s="451">
        <f t="shared" si="1"/>
        <v>42</v>
      </c>
      <c r="V25" s="451">
        <f t="shared" si="2"/>
        <v>14</v>
      </c>
      <c r="W25" s="451">
        <f t="shared" si="3"/>
        <v>28</v>
      </c>
      <c r="X25" s="552"/>
      <c r="Y25" s="552"/>
      <c r="Z25" s="552"/>
      <c r="AA25" s="427"/>
      <c r="AB25" s="427"/>
      <c r="AC25" s="427"/>
      <c r="AD25" s="427"/>
      <c r="AE25" s="427"/>
      <c r="AF25" s="427"/>
    </row>
    <row r="26" spans="2:32" ht="14.1" customHeight="1" x14ac:dyDescent="0.2">
      <c r="B26" s="452">
        <v>12</v>
      </c>
      <c r="C26" s="473" t="s">
        <v>298</v>
      </c>
      <c r="D26" s="452" t="s">
        <v>299</v>
      </c>
      <c r="E26" s="474"/>
      <c r="F26" s="475"/>
      <c r="G26" s="475"/>
      <c r="H26" s="475"/>
      <c r="I26" s="470"/>
      <c r="J26" s="475"/>
      <c r="K26" s="477"/>
      <c r="L26" s="455">
        <v>2</v>
      </c>
      <c r="M26" s="456">
        <v>1</v>
      </c>
      <c r="N26" s="456"/>
      <c r="O26" s="440"/>
      <c r="P26" s="457"/>
      <c r="Q26" s="456" t="s">
        <v>8</v>
      </c>
      <c r="R26" s="458">
        <v>4</v>
      </c>
      <c r="S26" s="450"/>
      <c r="T26" s="440" t="str">
        <f t="shared" si="0"/>
        <v>F</v>
      </c>
      <c r="U26" s="451">
        <f t="shared" si="1"/>
        <v>42</v>
      </c>
      <c r="V26" s="451">
        <f t="shared" si="2"/>
        <v>28</v>
      </c>
      <c r="W26" s="451">
        <f t="shared" si="3"/>
        <v>14</v>
      </c>
      <c r="X26" s="552"/>
      <c r="Y26" s="552"/>
      <c r="Z26" s="552"/>
      <c r="AA26" s="427"/>
      <c r="AB26" s="427"/>
      <c r="AC26" s="427"/>
      <c r="AD26" s="427"/>
      <c r="AE26" s="427"/>
      <c r="AF26" s="427"/>
    </row>
    <row r="27" spans="2:32" ht="14.1" customHeight="1" x14ac:dyDescent="0.2">
      <c r="B27" s="452">
        <v>13</v>
      </c>
      <c r="C27" s="473" t="s">
        <v>113</v>
      </c>
      <c r="D27" s="452" t="s">
        <v>300</v>
      </c>
      <c r="E27" s="474"/>
      <c r="F27" s="475"/>
      <c r="G27" s="475"/>
      <c r="H27" s="475"/>
      <c r="I27" s="470"/>
      <c r="J27" s="475"/>
      <c r="K27" s="477"/>
      <c r="L27" s="455">
        <v>2</v>
      </c>
      <c r="M27" s="456">
        <v>2</v>
      </c>
      <c r="N27" s="456"/>
      <c r="O27" s="440"/>
      <c r="P27" s="457"/>
      <c r="Q27" s="456" t="s">
        <v>4</v>
      </c>
      <c r="R27" s="458">
        <v>5</v>
      </c>
      <c r="S27" s="450"/>
      <c r="T27" s="440" t="str">
        <f t="shared" si="0"/>
        <v>S</v>
      </c>
      <c r="U27" s="451">
        <f t="shared" si="1"/>
        <v>56</v>
      </c>
      <c r="V27" s="451">
        <f t="shared" si="2"/>
        <v>28</v>
      </c>
      <c r="W27" s="451">
        <f t="shared" si="3"/>
        <v>28</v>
      </c>
      <c r="X27" s="552"/>
      <c r="Y27" s="552"/>
      <c r="Z27" s="552"/>
      <c r="AA27" s="427"/>
      <c r="AB27" s="427"/>
      <c r="AC27" s="427"/>
      <c r="AD27" s="427"/>
      <c r="AE27" s="427"/>
      <c r="AF27" s="427"/>
    </row>
    <row r="28" spans="2:32" ht="14.1" customHeight="1" thickBot="1" x14ac:dyDescent="0.25">
      <c r="B28" s="462">
        <v>14</v>
      </c>
      <c r="C28" s="479" t="s">
        <v>108</v>
      </c>
      <c r="D28" s="480" t="s">
        <v>301</v>
      </c>
      <c r="E28" s="481"/>
      <c r="F28" s="466"/>
      <c r="G28" s="482"/>
      <c r="H28" s="482"/>
      <c r="I28" s="467"/>
      <c r="J28" s="482"/>
      <c r="K28" s="483"/>
      <c r="L28" s="465"/>
      <c r="M28" s="466"/>
      <c r="N28" s="466">
        <v>1</v>
      </c>
      <c r="O28" s="467"/>
      <c r="P28" s="467"/>
      <c r="Q28" s="466" t="s">
        <v>4</v>
      </c>
      <c r="R28" s="468">
        <v>2</v>
      </c>
      <c r="S28" s="450"/>
      <c r="T28" s="440" t="str">
        <f t="shared" si="0"/>
        <v>C</v>
      </c>
      <c r="U28" s="451">
        <f t="shared" si="1"/>
        <v>14</v>
      </c>
      <c r="V28" s="451">
        <f t="shared" si="2"/>
        <v>0</v>
      </c>
      <c r="W28" s="451">
        <f t="shared" si="3"/>
        <v>14</v>
      </c>
      <c r="X28" s="552"/>
      <c r="Y28" s="552"/>
      <c r="Z28" s="552"/>
      <c r="AA28" s="427"/>
      <c r="AB28" s="427"/>
      <c r="AC28" s="427"/>
      <c r="AD28" s="427"/>
      <c r="AE28" s="427"/>
      <c r="AF28" s="427"/>
    </row>
    <row r="29" spans="2:32" ht="14.1" customHeight="1" x14ac:dyDescent="0.2">
      <c r="B29" s="690" t="s">
        <v>18</v>
      </c>
      <c r="C29" s="691"/>
      <c r="D29" s="691"/>
      <c r="E29" s="484">
        <f>SUM(E15:E28)</f>
        <v>11</v>
      </c>
      <c r="F29" s="485">
        <f>SUM(F15:F28)</f>
        <v>9</v>
      </c>
      <c r="G29" s="485"/>
      <c r="H29" s="485"/>
      <c r="I29" s="713"/>
      <c r="J29" s="664" t="s">
        <v>296</v>
      </c>
      <c r="K29" s="675">
        <f>SUM(K15:K28)</f>
        <v>27</v>
      </c>
      <c r="L29" s="486">
        <f>SUM(L15:L28)</f>
        <v>10</v>
      </c>
      <c r="M29" s="487">
        <f>SUM(M15:M28)</f>
        <v>9</v>
      </c>
      <c r="N29" s="487">
        <f>SUM(N15:N28)</f>
        <v>1</v>
      </c>
      <c r="O29" s="487"/>
      <c r="P29" s="697"/>
      <c r="Q29" s="679" t="s">
        <v>195</v>
      </c>
      <c r="R29" s="694">
        <f>SUM(R15:R28)</f>
        <v>27</v>
      </c>
      <c r="S29" s="429"/>
      <c r="T29" s="488" t="s">
        <v>28</v>
      </c>
      <c r="U29" s="440">
        <f>SUM(U15:U28)</f>
        <v>560</v>
      </c>
      <c r="V29" s="440">
        <f>SUM(V15:V28)</f>
        <v>294</v>
      </c>
      <c r="W29" s="542">
        <f>SUM(W15:W28)</f>
        <v>266</v>
      </c>
      <c r="X29" s="606">
        <f>U15+U16+U26+U20</f>
        <v>182</v>
      </c>
      <c r="Y29" s="606">
        <f>U17+U18+U19+U22+U23</f>
        <v>210</v>
      </c>
      <c r="Z29" s="608">
        <f>U24+U25+U27</f>
        <v>140</v>
      </c>
      <c r="AA29" s="606">
        <f>U21+U28+U35+U37</f>
        <v>84</v>
      </c>
      <c r="AB29" s="607">
        <f>SUM(X29:AA29)</f>
        <v>616</v>
      </c>
      <c r="AC29" s="607">
        <f>AB29/14</f>
        <v>44</v>
      </c>
      <c r="AD29" s="427"/>
      <c r="AE29" s="427"/>
      <c r="AF29" s="427"/>
    </row>
    <row r="30" spans="2:32" ht="14.1" customHeight="1" thickBot="1" x14ac:dyDescent="0.25">
      <c r="B30" s="692"/>
      <c r="C30" s="693"/>
      <c r="D30" s="693"/>
      <c r="E30" s="699">
        <f>SUM(E29:H29)</f>
        <v>20</v>
      </c>
      <c r="F30" s="700"/>
      <c r="G30" s="700"/>
      <c r="H30" s="701"/>
      <c r="I30" s="698"/>
      <c r="J30" s="673"/>
      <c r="K30" s="676"/>
      <c r="L30" s="699">
        <f>SUM(L29:O29)</f>
        <v>20</v>
      </c>
      <c r="M30" s="700"/>
      <c r="N30" s="700"/>
      <c r="O30" s="701"/>
      <c r="P30" s="698"/>
      <c r="Q30" s="673"/>
      <c r="R30" s="676"/>
      <c r="S30" s="429"/>
      <c r="T30" s="430"/>
      <c r="U30" s="429"/>
      <c r="V30" s="429"/>
      <c r="W30" s="429"/>
      <c r="X30" s="606" t="s">
        <v>335</v>
      </c>
      <c r="Y30" s="606" t="s">
        <v>336</v>
      </c>
      <c r="Z30" s="608" t="s">
        <v>5</v>
      </c>
      <c r="AA30" s="606" t="s">
        <v>4</v>
      </c>
      <c r="AB30" s="607"/>
      <c r="AC30" s="607"/>
      <c r="AD30" s="427"/>
      <c r="AE30" s="427"/>
      <c r="AF30" s="427"/>
    </row>
    <row r="31" spans="2:32" ht="14.1" customHeight="1" thickBot="1" x14ac:dyDescent="0.25">
      <c r="B31" s="429"/>
      <c r="C31" s="429"/>
      <c r="D31" s="489"/>
      <c r="E31" s="490"/>
      <c r="F31" s="490"/>
      <c r="G31" s="490"/>
      <c r="H31" s="490"/>
      <c r="I31" s="490"/>
      <c r="J31" s="490"/>
      <c r="K31" s="490"/>
      <c r="L31" s="490"/>
      <c r="M31" s="490"/>
      <c r="N31" s="490"/>
      <c r="O31" s="490"/>
      <c r="P31" s="490"/>
      <c r="Q31" s="490"/>
      <c r="R31" s="490"/>
      <c r="S31" s="429"/>
      <c r="T31" s="430"/>
      <c r="U31" s="429"/>
      <c r="V31" s="429"/>
      <c r="W31" s="429" t="s">
        <v>29</v>
      </c>
      <c r="X31" s="552">
        <f>V15+V16+V20+V26</f>
        <v>98</v>
      </c>
      <c r="Y31" s="552">
        <f>V17+V18+V19+V22+V23</f>
        <v>140</v>
      </c>
      <c r="Z31" s="552">
        <f>V24+V25+V27</f>
        <v>56</v>
      </c>
      <c r="AA31" s="427"/>
      <c r="AB31" s="427">
        <f>SUM(X31:AA31)</f>
        <v>294</v>
      </c>
      <c r="AC31" s="427"/>
      <c r="AD31" s="427"/>
      <c r="AE31" s="427"/>
      <c r="AF31" s="427"/>
    </row>
    <row r="32" spans="2:32" ht="14.1" customHeight="1" x14ac:dyDescent="0.2">
      <c r="B32" s="681" t="s">
        <v>14</v>
      </c>
      <c r="C32" s="664" t="s">
        <v>9</v>
      </c>
      <c r="D32" s="681" t="s">
        <v>97</v>
      </c>
      <c r="E32" s="704" t="s">
        <v>0</v>
      </c>
      <c r="F32" s="662"/>
      <c r="G32" s="662"/>
      <c r="H32" s="662"/>
      <c r="I32" s="662"/>
      <c r="J32" s="662"/>
      <c r="K32" s="678"/>
      <c r="L32" s="664" t="s">
        <v>1</v>
      </c>
      <c r="M32" s="662"/>
      <c r="N32" s="662"/>
      <c r="O32" s="662"/>
      <c r="P32" s="662"/>
      <c r="Q32" s="662"/>
      <c r="R32" s="678"/>
      <c r="S32" s="429"/>
      <c r="T32" s="430"/>
      <c r="U32" s="429"/>
      <c r="V32" s="429"/>
      <c r="W32" s="429" t="s">
        <v>76</v>
      </c>
      <c r="X32" s="552">
        <f>W15+W16+W20+W26</f>
        <v>84</v>
      </c>
      <c r="Y32" s="552">
        <f>W17+W18+W19+W22+W23</f>
        <v>70</v>
      </c>
      <c r="Z32" s="552">
        <f>W24+W25+W27</f>
        <v>84</v>
      </c>
      <c r="AA32" s="427">
        <f>W21+W28+W35+W37</f>
        <v>84</v>
      </c>
      <c r="AB32" s="427">
        <f>SUM(X32:AA32)</f>
        <v>322</v>
      </c>
      <c r="AC32" s="427"/>
      <c r="AD32" s="427"/>
      <c r="AE32" s="427"/>
      <c r="AF32" s="427"/>
    </row>
    <row r="33" spans="2:32" ht="14.1" customHeight="1" x14ac:dyDescent="0.2">
      <c r="B33" s="682"/>
      <c r="C33" s="666"/>
      <c r="D33" s="682"/>
      <c r="E33" s="695" t="s">
        <v>4</v>
      </c>
      <c r="F33" s="674" t="s">
        <v>5</v>
      </c>
      <c r="G33" s="674" t="s">
        <v>6</v>
      </c>
      <c r="H33" s="674" t="s">
        <v>7</v>
      </c>
      <c r="I33" s="674" t="s">
        <v>37</v>
      </c>
      <c r="J33" s="674" t="s">
        <v>16</v>
      </c>
      <c r="K33" s="670" t="s">
        <v>17</v>
      </c>
      <c r="L33" s="666" t="s">
        <v>4</v>
      </c>
      <c r="M33" s="674" t="s">
        <v>5</v>
      </c>
      <c r="N33" s="674" t="s">
        <v>6</v>
      </c>
      <c r="O33" s="674" t="s">
        <v>7</v>
      </c>
      <c r="P33" s="674" t="s">
        <v>37</v>
      </c>
      <c r="Q33" s="674" t="s">
        <v>16</v>
      </c>
      <c r="R33" s="670" t="s">
        <v>17</v>
      </c>
      <c r="S33" s="429"/>
      <c r="T33" s="440" t="s">
        <v>72</v>
      </c>
      <c r="U33" s="660" t="s">
        <v>73</v>
      </c>
      <c r="V33" s="660"/>
      <c r="W33" s="660"/>
      <c r="X33" s="552"/>
      <c r="Y33" s="552"/>
      <c r="Z33" s="552"/>
      <c r="AA33" s="427"/>
      <c r="AB33" s="427">
        <f>SUM(AB31:AB32)</f>
        <v>616</v>
      </c>
      <c r="AC33" s="427"/>
      <c r="AD33" s="427"/>
      <c r="AE33" s="427"/>
      <c r="AF33" s="427"/>
    </row>
    <row r="34" spans="2:32" ht="14.1" customHeight="1" thickBot="1" x14ac:dyDescent="0.25">
      <c r="B34" s="683"/>
      <c r="C34" s="667"/>
      <c r="D34" s="711"/>
      <c r="E34" s="696"/>
      <c r="F34" s="677"/>
      <c r="G34" s="677"/>
      <c r="H34" s="677"/>
      <c r="I34" s="677"/>
      <c r="J34" s="677"/>
      <c r="K34" s="680"/>
      <c r="L34" s="667"/>
      <c r="M34" s="677"/>
      <c r="N34" s="677"/>
      <c r="O34" s="677"/>
      <c r="P34" s="677"/>
      <c r="Q34" s="677"/>
      <c r="R34" s="680"/>
      <c r="S34" s="429"/>
      <c r="T34" s="440" t="s">
        <v>74</v>
      </c>
      <c r="U34" s="440" t="s">
        <v>75</v>
      </c>
      <c r="V34" s="440" t="s">
        <v>29</v>
      </c>
      <c r="W34" s="440" t="s">
        <v>76</v>
      </c>
      <c r="X34" s="552"/>
      <c r="Y34" s="552"/>
      <c r="Z34" s="552"/>
      <c r="AA34" s="427"/>
      <c r="AB34" s="427"/>
      <c r="AC34" s="427"/>
      <c r="AD34" s="427"/>
      <c r="AE34" s="427"/>
      <c r="AF34" s="427"/>
    </row>
    <row r="35" spans="2:32" ht="14.1" customHeight="1" x14ac:dyDescent="0.2">
      <c r="B35" s="441">
        <v>15</v>
      </c>
      <c r="C35" s="491" t="s">
        <v>30</v>
      </c>
      <c r="D35" s="441" t="s">
        <v>209</v>
      </c>
      <c r="E35" s="704"/>
      <c r="F35" s="662">
        <v>2</v>
      </c>
      <c r="G35" s="662"/>
      <c r="H35" s="662"/>
      <c r="I35" s="714"/>
      <c r="J35" s="662" t="s">
        <v>4</v>
      </c>
      <c r="K35" s="678">
        <v>3</v>
      </c>
      <c r="L35" s="664"/>
      <c r="M35" s="672"/>
      <c r="N35" s="662"/>
      <c r="O35" s="662"/>
      <c r="P35" s="662"/>
      <c r="Q35" s="662"/>
      <c r="R35" s="678"/>
      <c r="S35" s="429"/>
      <c r="T35" s="674" t="str">
        <f>MID(D35,2,1)</f>
        <v>C</v>
      </c>
      <c r="U35" s="668">
        <f>SUM(V35:W35)</f>
        <v>28</v>
      </c>
      <c r="V35" s="668">
        <f>SUM(E35,L35)*14</f>
        <v>0</v>
      </c>
      <c r="W35" s="668">
        <f>SUM(F35:H36,M35:O36)*14</f>
        <v>28</v>
      </c>
      <c r="X35" s="552"/>
      <c r="Y35" s="552"/>
      <c r="Z35" s="552"/>
      <c r="AA35" s="427"/>
      <c r="AB35" s="427"/>
      <c r="AC35" s="427"/>
      <c r="AD35" s="427"/>
      <c r="AE35" s="427"/>
      <c r="AF35" s="427"/>
    </row>
    <row r="36" spans="2:32" ht="14.1" customHeight="1" thickBot="1" x14ac:dyDescent="0.25">
      <c r="B36" s="462">
        <v>16</v>
      </c>
      <c r="C36" s="479" t="s">
        <v>31</v>
      </c>
      <c r="D36" s="462" t="s">
        <v>302</v>
      </c>
      <c r="E36" s="710"/>
      <c r="F36" s="663"/>
      <c r="G36" s="663"/>
      <c r="H36" s="663"/>
      <c r="I36" s="715"/>
      <c r="J36" s="663"/>
      <c r="K36" s="671"/>
      <c r="L36" s="665"/>
      <c r="M36" s="673"/>
      <c r="N36" s="663"/>
      <c r="O36" s="663"/>
      <c r="P36" s="663"/>
      <c r="Q36" s="663"/>
      <c r="R36" s="671"/>
      <c r="S36" s="429"/>
      <c r="T36" s="674"/>
      <c r="U36" s="669">
        <f>SUM(V36:W36)</f>
        <v>0</v>
      </c>
      <c r="V36" s="669"/>
      <c r="W36" s="669"/>
      <c r="X36" s="552"/>
      <c r="Y36" s="602"/>
      <c r="Z36" s="552"/>
      <c r="AA36" s="427"/>
      <c r="AB36" s="427"/>
      <c r="AC36" s="427"/>
      <c r="AD36" s="427"/>
      <c r="AE36" s="427"/>
      <c r="AF36" s="427"/>
    </row>
    <row r="37" spans="2:32" ht="14.1" customHeight="1" x14ac:dyDescent="0.2">
      <c r="B37" s="441">
        <v>17</v>
      </c>
      <c r="C37" s="473" t="s">
        <v>30</v>
      </c>
      <c r="D37" s="472" t="s">
        <v>210</v>
      </c>
      <c r="E37" s="704"/>
      <c r="F37" s="662"/>
      <c r="G37" s="662"/>
      <c r="H37" s="662"/>
      <c r="I37" s="722"/>
      <c r="J37" s="662"/>
      <c r="K37" s="678"/>
      <c r="L37" s="664"/>
      <c r="M37" s="672"/>
      <c r="N37" s="662">
        <v>2</v>
      </c>
      <c r="O37" s="662"/>
      <c r="P37" s="714"/>
      <c r="Q37" s="662" t="s">
        <v>4</v>
      </c>
      <c r="R37" s="678">
        <v>3</v>
      </c>
      <c r="S37" s="429"/>
      <c r="T37" s="674" t="str">
        <f>MID(D37,2,1)</f>
        <v>C</v>
      </c>
      <c r="U37" s="668">
        <f>SUM(V37:W37)</f>
        <v>28</v>
      </c>
      <c r="V37" s="668">
        <f>SUM(E37,L37)*14</f>
        <v>0</v>
      </c>
      <c r="W37" s="668">
        <f>SUM(F37:H38,M37:O38)*14</f>
        <v>28</v>
      </c>
      <c r="X37" s="552"/>
      <c r="Y37" s="602"/>
      <c r="Z37" s="552"/>
      <c r="AA37" s="427"/>
      <c r="AB37" s="427"/>
      <c r="AC37" s="427"/>
      <c r="AD37" s="427"/>
      <c r="AE37" s="427"/>
      <c r="AF37" s="427"/>
    </row>
    <row r="38" spans="2:32" ht="14.1" customHeight="1" thickBot="1" x14ac:dyDescent="0.25">
      <c r="B38" s="462">
        <v>18</v>
      </c>
      <c r="C38" s="492" t="s">
        <v>31</v>
      </c>
      <c r="D38" s="462" t="s">
        <v>303</v>
      </c>
      <c r="E38" s="710"/>
      <c r="F38" s="663"/>
      <c r="G38" s="663"/>
      <c r="H38" s="663"/>
      <c r="I38" s="723"/>
      <c r="J38" s="663"/>
      <c r="K38" s="671"/>
      <c r="L38" s="665"/>
      <c r="M38" s="673"/>
      <c r="N38" s="663"/>
      <c r="O38" s="663"/>
      <c r="P38" s="715"/>
      <c r="Q38" s="663"/>
      <c r="R38" s="671"/>
      <c r="S38" s="429"/>
      <c r="T38" s="674"/>
      <c r="U38" s="669">
        <f>SUM(V38:W38)</f>
        <v>0</v>
      </c>
      <c r="V38" s="669"/>
      <c r="W38" s="669"/>
      <c r="X38" s="552"/>
      <c r="Y38" s="602"/>
      <c r="Z38" s="552"/>
      <c r="AA38" s="427"/>
      <c r="AB38" s="427"/>
      <c r="AC38" s="427"/>
      <c r="AD38" s="427"/>
      <c r="AE38" s="427"/>
      <c r="AF38" s="427"/>
    </row>
    <row r="39" spans="2:32" ht="14.1" customHeight="1" x14ac:dyDescent="0.2">
      <c r="B39" s="690" t="s">
        <v>19</v>
      </c>
      <c r="C39" s="720"/>
      <c r="D39" s="720"/>
      <c r="E39" s="485">
        <f>SUM(E35:E38)</f>
        <v>0</v>
      </c>
      <c r="F39" s="485">
        <f>SUM(F35:F38)</f>
        <v>2</v>
      </c>
      <c r="G39" s="485">
        <f>SUM(G35:G38)</f>
        <v>0</v>
      </c>
      <c r="H39" s="485">
        <f>SUM(H35:H38)</f>
        <v>0</v>
      </c>
      <c r="I39" s="713"/>
      <c r="J39" s="672" t="s">
        <v>98</v>
      </c>
      <c r="K39" s="675">
        <f>SUM(K35:K38)</f>
        <v>3</v>
      </c>
      <c r="L39" s="485">
        <f>SUM(L35:L38)</f>
        <v>0</v>
      </c>
      <c r="M39" s="485">
        <f>SUM(M35:M38)</f>
        <v>0</v>
      </c>
      <c r="N39" s="485">
        <f>SUM(N35:N38)</f>
        <v>2</v>
      </c>
      <c r="O39" s="485">
        <f>SUM(O35:O38)</f>
        <v>0</v>
      </c>
      <c r="P39" s="713"/>
      <c r="Q39" s="672" t="s">
        <v>98</v>
      </c>
      <c r="R39" s="675">
        <f>SUM(R35:R38)</f>
        <v>3</v>
      </c>
      <c r="S39" s="429"/>
      <c r="T39" s="488" t="s">
        <v>28</v>
      </c>
      <c r="U39" s="440">
        <f>SUM(U35:U38)</f>
        <v>56</v>
      </c>
      <c r="V39" s="440">
        <f>SUM(V35:V38)</f>
        <v>0</v>
      </c>
      <c r="W39" s="440">
        <f>SUM(W35:W38)</f>
        <v>56</v>
      </c>
      <c r="X39" s="552"/>
      <c r="Y39" s="552"/>
      <c r="Z39" s="552"/>
      <c r="AA39" s="427"/>
      <c r="AB39" s="427"/>
      <c r="AC39" s="427"/>
      <c r="AD39" s="427"/>
      <c r="AE39" s="427"/>
      <c r="AF39" s="427"/>
    </row>
    <row r="40" spans="2:32" ht="14.1" customHeight="1" thickBot="1" x14ac:dyDescent="0.25">
      <c r="B40" s="692"/>
      <c r="C40" s="693"/>
      <c r="D40" s="693"/>
      <c r="E40" s="699">
        <f>SUM(E39:H39)</f>
        <v>2</v>
      </c>
      <c r="F40" s="700"/>
      <c r="G40" s="700"/>
      <c r="H40" s="701"/>
      <c r="I40" s="698"/>
      <c r="J40" s="673"/>
      <c r="K40" s="676"/>
      <c r="L40" s="699">
        <f>SUM(L39:O39)</f>
        <v>2</v>
      </c>
      <c r="M40" s="700"/>
      <c r="N40" s="700"/>
      <c r="O40" s="701"/>
      <c r="P40" s="698"/>
      <c r="Q40" s="673"/>
      <c r="R40" s="676"/>
      <c r="S40" s="429"/>
      <c r="T40" s="430"/>
      <c r="U40" s="429"/>
      <c r="V40" s="429"/>
      <c r="W40" s="429"/>
      <c r="X40" s="552"/>
      <c r="Y40" s="552"/>
      <c r="Z40" s="552"/>
      <c r="AA40" s="427"/>
      <c r="AB40" s="427"/>
      <c r="AC40" s="427"/>
      <c r="AD40" s="427"/>
      <c r="AE40" s="427"/>
      <c r="AF40" s="427"/>
    </row>
    <row r="41" spans="2:32" ht="14.1" customHeight="1" thickBot="1" x14ac:dyDescent="0.25">
      <c r="B41" s="493"/>
      <c r="C41" s="493"/>
      <c r="D41" s="493"/>
      <c r="E41" s="494"/>
      <c r="F41" s="494"/>
      <c r="G41" s="494"/>
      <c r="H41" s="494"/>
      <c r="I41" s="494"/>
      <c r="J41" s="493"/>
      <c r="K41" s="495"/>
      <c r="L41" s="494"/>
      <c r="M41" s="494"/>
      <c r="N41" s="494"/>
      <c r="O41" s="494"/>
      <c r="P41" s="494"/>
      <c r="Q41" s="493"/>
      <c r="R41" s="495"/>
      <c r="S41" s="429"/>
      <c r="X41" s="552"/>
      <c r="Y41" s="552"/>
      <c r="Z41" s="552"/>
      <c r="AA41" s="427"/>
      <c r="AB41" s="427"/>
      <c r="AC41" s="427"/>
      <c r="AD41" s="427"/>
      <c r="AE41" s="427"/>
      <c r="AF41" s="427"/>
    </row>
    <row r="42" spans="2:32" ht="14.1" customHeight="1" x14ac:dyDescent="0.2">
      <c r="B42" s="493"/>
      <c r="C42" s="498" t="s">
        <v>83</v>
      </c>
      <c r="D42" s="489"/>
      <c r="E42" s="484">
        <f>SUM(E29,E39)</f>
        <v>11</v>
      </c>
      <c r="F42" s="485">
        <f>SUM(F29,F39)</f>
        <v>11</v>
      </c>
      <c r="G42" s="485">
        <f>SUM(G29,G39)</f>
        <v>0</v>
      </c>
      <c r="H42" s="485"/>
      <c r="I42" s="726"/>
      <c r="J42" s="718" t="s">
        <v>197</v>
      </c>
      <c r="K42" s="716">
        <f>IF((K29+K39)&lt;&gt;30,"NU",30)</f>
        <v>30</v>
      </c>
      <c r="L42" s="484">
        <f>SUM(L29,L39)</f>
        <v>10</v>
      </c>
      <c r="M42" s="485">
        <f>SUM(M29,M39)</f>
        <v>9</v>
      </c>
      <c r="N42" s="485">
        <f>SUM(N29,N39)</f>
        <v>3</v>
      </c>
      <c r="O42" s="485"/>
      <c r="P42" s="726"/>
      <c r="Q42" s="718" t="s">
        <v>197</v>
      </c>
      <c r="R42" s="716">
        <f>IF((R29+R39)&lt;&gt;30,"NU",30)</f>
        <v>30</v>
      </c>
      <c r="S42" s="429"/>
      <c r="T42" s="656" t="s">
        <v>104</v>
      </c>
      <c r="U42" s="657"/>
      <c r="V42" s="456" t="s">
        <v>105</v>
      </c>
      <c r="W42" s="456" t="s">
        <v>106</v>
      </c>
      <c r="X42" s="552"/>
      <c r="Y42" s="552"/>
      <c r="Z42" s="552"/>
      <c r="AA42" s="427"/>
      <c r="AB42" s="427"/>
      <c r="AC42" s="427"/>
      <c r="AD42" s="427"/>
      <c r="AE42" s="427"/>
      <c r="AF42" s="427"/>
    </row>
    <row r="43" spans="2:32" ht="14.1" customHeight="1" thickBot="1" x14ac:dyDescent="0.25">
      <c r="B43" s="493"/>
      <c r="C43" s="429"/>
      <c r="D43" s="489"/>
      <c r="E43" s="707">
        <f>SUM(E42:H42)</f>
        <v>22</v>
      </c>
      <c r="F43" s="708"/>
      <c r="G43" s="708"/>
      <c r="H43" s="709"/>
      <c r="I43" s="727"/>
      <c r="J43" s="719"/>
      <c r="K43" s="717"/>
      <c r="L43" s="707">
        <f>SUM(L42:O42)</f>
        <v>22</v>
      </c>
      <c r="M43" s="708"/>
      <c r="N43" s="708"/>
      <c r="O43" s="709"/>
      <c r="P43" s="727"/>
      <c r="Q43" s="719"/>
      <c r="R43" s="717"/>
      <c r="S43" s="429"/>
      <c r="T43" s="658"/>
      <c r="U43" s="659"/>
      <c r="V43" s="499">
        <f>SUM(E42:I42)</f>
        <v>22</v>
      </c>
      <c r="W43" s="499">
        <f>SUM(L42:P42)</f>
        <v>22</v>
      </c>
      <c r="X43" s="552"/>
      <c r="Y43" s="552"/>
      <c r="Z43" s="552"/>
      <c r="AA43" s="427"/>
      <c r="AB43" s="427"/>
      <c r="AC43" s="427"/>
      <c r="AD43" s="427"/>
      <c r="AE43" s="427"/>
      <c r="AF43" s="427"/>
    </row>
    <row r="44" spans="2:32" ht="13.35" customHeight="1" thickBot="1" x14ac:dyDescent="0.25">
      <c r="B44" s="493"/>
      <c r="C44" s="493"/>
      <c r="D44" s="493"/>
      <c r="E44" s="489"/>
      <c r="F44" s="489"/>
      <c r="G44" s="489"/>
      <c r="H44" s="489"/>
      <c r="I44" s="489"/>
      <c r="J44" s="489"/>
      <c r="K44" s="489"/>
      <c r="L44" s="489"/>
      <c r="M44" s="489"/>
      <c r="N44" s="489"/>
      <c r="O44" s="489"/>
      <c r="P44" s="489"/>
      <c r="Q44" s="489"/>
      <c r="R44" s="489"/>
      <c r="S44" s="429"/>
      <c r="T44" s="430"/>
      <c r="U44" s="429"/>
      <c r="V44" s="429"/>
      <c r="W44" s="429"/>
      <c r="X44" s="552"/>
      <c r="Y44" s="552"/>
      <c r="Z44" s="552"/>
      <c r="AA44" s="427"/>
      <c r="AB44" s="427"/>
      <c r="AC44" s="427"/>
      <c r="AD44" s="427"/>
      <c r="AE44" s="427"/>
      <c r="AF44" s="427"/>
    </row>
    <row r="45" spans="2:32" ht="13.35" customHeight="1" x14ac:dyDescent="0.2">
      <c r="B45" s="681" t="s">
        <v>14</v>
      </c>
      <c r="C45" s="684" t="s">
        <v>10</v>
      </c>
      <c r="D45" s="681" t="s">
        <v>288</v>
      </c>
      <c r="E45" s="704" t="s">
        <v>0</v>
      </c>
      <c r="F45" s="662"/>
      <c r="G45" s="662"/>
      <c r="H45" s="662"/>
      <c r="I45" s="662"/>
      <c r="J45" s="662"/>
      <c r="K45" s="678"/>
      <c r="L45" s="704" t="s">
        <v>1</v>
      </c>
      <c r="M45" s="662"/>
      <c r="N45" s="662"/>
      <c r="O45" s="662"/>
      <c r="P45" s="662"/>
      <c r="Q45" s="662"/>
      <c r="R45" s="678"/>
      <c r="S45" s="429"/>
      <c r="T45" s="430"/>
      <c r="U45" s="429"/>
      <c r="V45" s="429"/>
      <c r="W45" s="429"/>
      <c r="X45" s="552"/>
      <c r="Y45" s="552"/>
      <c r="Z45" s="552"/>
      <c r="AA45" s="427"/>
      <c r="AB45" s="427"/>
      <c r="AC45" s="427"/>
      <c r="AD45" s="427"/>
      <c r="AE45" s="427"/>
      <c r="AF45" s="427"/>
    </row>
    <row r="46" spans="2:32" ht="13.35" customHeight="1" x14ac:dyDescent="0.2">
      <c r="B46" s="682"/>
      <c r="C46" s="685"/>
      <c r="D46" s="682"/>
      <c r="E46" s="695" t="s">
        <v>4</v>
      </c>
      <c r="F46" s="674" t="s">
        <v>5</v>
      </c>
      <c r="G46" s="674" t="s">
        <v>6</v>
      </c>
      <c r="H46" s="674" t="s">
        <v>7</v>
      </c>
      <c r="I46" s="674" t="s">
        <v>36</v>
      </c>
      <c r="J46" s="674" t="s">
        <v>16</v>
      </c>
      <c r="K46" s="670" t="s">
        <v>17</v>
      </c>
      <c r="L46" s="695" t="s">
        <v>4</v>
      </c>
      <c r="M46" s="674" t="s">
        <v>5</v>
      </c>
      <c r="N46" s="674" t="s">
        <v>6</v>
      </c>
      <c r="O46" s="674" t="s">
        <v>7</v>
      </c>
      <c r="P46" s="674" t="s">
        <v>36</v>
      </c>
      <c r="Q46" s="674" t="s">
        <v>16</v>
      </c>
      <c r="R46" s="670" t="s">
        <v>17</v>
      </c>
      <c r="S46" s="429"/>
      <c r="T46" s="440" t="s">
        <v>72</v>
      </c>
      <c r="U46" s="660" t="s">
        <v>73</v>
      </c>
      <c r="V46" s="660"/>
      <c r="W46" s="660"/>
      <c r="X46" s="552"/>
      <c r="Y46" s="552"/>
      <c r="Z46" s="552"/>
      <c r="AA46" s="427"/>
      <c r="AB46" s="427"/>
      <c r="AC46" s="427"/>
      <c r="AD46" s="427"/>
      <c r="AE46" s="427"/>
      <c r="AF46" s="427"/>
    </row>
    <row r="47" spans="2:32" ht="13.35" customHeight="1" thickBot="1" x14ac:dyDescent="0.25">
      <c r="B47" s="683"/>
      <c r="C47" s="705"/>
      <c r="D47" s="706"/>
      <c r="E47" s="710"/>
      <c r="F47" s="663"/>
      <c r="G47" s="663"/>
      <c r="H47" s="663"/>
      <c r="I47" s="663"/>
      <c r="J47" s="663"/>
      <c r="K47" s="671"/>
      <c r="L47" s="710"/>
      <c r="M47" s="663"/>
      <c r="N47" s="663"/>
      <c r="O47" s="663"/>
      <c r="P47" s="663"/>
      <c r="Q47" s="663"/>
      <c r="R47" s="671"/>
      <c r="S47" s="429"/>
      <c r="T47" s="440" t="s">
        <v>74</v>
      </c>
      <c r="U47" s="440" t="s">
        <v>75</v>
      </c>
      <c r="V47" s="440" t="s">
        <v>29</v>
      </c>
      <c r="W47" s="440" t="s">
        <v>76</v>
      </c>
      <c r="X47" s="552"/>
      <c r="Y47" s="552"/>
      <c r="Z47" s="552"/>
      <c r="AA47" s="427"/>
      <c r="AB47" s="427"/>
      <c r="AC47" s="427"/>
      <c r="AD47" s="427"/>
      <c r="AE47" s="427"/>
      <c r="AF47" s="427"/>
    </row>
    <row r="48" spans="2:32" s="511" customFormat="1" ht="13.35" customHeight="1" thickBot="1" x14ac:dyDescent="0.25">
      <c r="B48" s="500">
        <v>19</v>
      </c>
      <c r="C48" s="501" t="s">
        <v>38</v>
      </c>
      <c r="D48" s="502" t="s">
        <v>82</v>
      </c>
      <c r="E48" s="503">
        <v>2</v>
      </c>
      <c r="F48" s="504">
        <v>2</v>
      </c>
      <c r="G48" s="505"/>
      <c r="H48" s="505"/>
      <c r="I48" s="505"/>
      <c r="J48" s="505" t="s">
        <v>8</v>
      </c>
      <c r="K48" s="506">
        <v>5</v>
      </c>
      <c r="L48" s="507"/>
      <c r="M48" s="508"/>
      <c r="N48" s="508"/>
      <c r="O48" s="508"/>
      <c r="P48" s="508"/>
      <c r="Q48" s="508"/>
      <c r="R48" s="509"/>
      <c r="S48" s="429"/>
      <c r="T48" s="440" t="s">
        <v>330</v>
      </c>
      <c r="U48" s="440">
        <f>SUM(V48:W48)</f>
        <v>56</v>
      </c>
      <c r="V48" s="440">
        <f>SUM(E48,L48)*14</f>
        <v>28</v>
      </c>
      <c r="W48" s="440">
        <f>SUM(F48:G48,M48:N48)*14</f>
        <v>28</v>
      </c>
      <c r="X48" s="604"/>
      <c r="Y48" s="604"/>
      <c r="Z48" s="604"/>
      <c r="AA48" s="510"/>
      <c r="AB48" s="510"/>
      <c r="AC48" s="510"/>
      <c r="AD48" s="510"/>
      <c r="AE48" s="510"/>
      <c r="AF48" s="510"/>
    </row>
    <row r="49" spans="2:32" s="511" customFormat="1" ht="13.35" customHeight="1" thickBot="1" x14ac:dyDescent="0.25">
      <c r="B49" s="472">
        <v>20</v>
      </c>
      <c r="C49" s="512" t="s">
        <v>290</v>
      </c>
      <c r="D49" s="513" t="s">
        <v>289</v>
      </c>
      <c r="E49" s="514"/>
      <c r="F49" s="515"/>
      <c r="G49" s="515"/>
      <c r="H49" s="515"/>
      <c r="I49" s="515"/>
      <c r="J49" s="515"/>
      <c r="K49" s="516"/>
      <c r="L49" s="517">
        <v>2</v>
      </c>
      <c r="M49" s="518">
        <v>2</v>
      </c>
      <c r="N49" s="518"/>
      <c r="O49" s="518"/>
      <c r="P49" s="518"/>
      <c r="Q49" s="518" t="s">
        <v>8</v>
      </c>
      <c r="R49" s="519">
        <v>5</v>
      </c>
      <c r="S49" s="429"/>
      <c r="T49" s="440" t="s">
        <v>330</v>
      </c>
      <c r="U49" s="440">
        <f>SUM(V49:W49)</f>
        <v>56</v>
      </c>
      <c r="V49" s="440">
        <f>SUM(E49,L49)*14</f>
        <v>28</v>
      </c>
      <c r="W49" s="440">
        <f>SUM(F49:G49,M49:N49)*14</f>
        <v>28</v>
      </c>
      <c r="X49" s="604"/>
      <c r="Y49" s="604"/>
      <c r="Z49" s="604"/>
      <c r="AA49" s="510"/>
      <c r="AB49" s="510"/>
      <c r="AC49" s="510"/>
      <c r="AD49" s="510"/>
      <c r="AE49" s="510"/>
      <c r="AF49" s="510"/>
    </row>
    <row r="50" spans="2:32" x14ac:dyDescent="0.2">
      <c r="B50" s="690" t="s">
        <v>41</v>
      </c>
      <c r="C50" s="720"/>
      <c r="D50" s="720"/>
      <c r="E50" s="484">
        <f>SUM(E48:E49)</f>
        <v>2</v>
      </c>
      <c r="F50" s="485">
        <f>SUM(F48:F49)</f>
        <v>2</v>
      </c>
      <c r="G50" s="485"/>
      <c r="H50" s="485"/>
      <c r="I50" s="724"/>
      <c r="J50" s="672" t="s">
        <v>84</v>
      </c>
      <c r="K50" s="675">
        <f>SUM(K48:K49)</f>
        <v>5</v>
      </c>
      <c r="L50" s="484">
        <f>SUM(L48:L49)</f>
        <v>2</v>
      </c>
      <c r="M50" s="485">
        <f>SUM(M48:M49)</f>
        <v>2</v>
      </c>
      <c r="N50" s="485"/>
      <c r="O50" s="485"/>
      <c r="P50" s="724"/>
      <c r="Q50" s="672" t="s">
        <v>84</v>
      </c>
      <c r="R50" s="675">
        <f>SUM(R48:R49)</f>
        <v>5</v>
      </c>
      <c r="S50" s="429"/>
      <c r="T50" s="488" t="s">
        <v>28</v>
      </c>
      <c r="U50" s="440">
        <f>SUM(U48:U49)</f>
        <v>112</v>
      </c>
      <c r="V50" s="440">
        <f>SUM(V48:V49)</f>
        <v>56</v>
      </c>
      <c r="W50" s="440">
        <f>SUM(W48:W49)</f>
        <v>56</v>
      </c>
      <c r="X50" s="552"/>
      <c r="Y50" s="552"/>
      <c r="Z50" s="552"/>
      <c r="AA50" s="427"/>
      <c r="AB50" s="427"/>
      <c r="AC50" s="427"/>
      <c r="AD50" s="427"/>
      <c r="AE50" s="427"/>
      <c r="AF50" s="427"/>
    </row>
    <row r="51" spans="2:32" ht="13.5" thickBot="1" x14ac:dyDescent="0.25">
      <c r="B51" s="692"/>
      <c r="C51" s="693"/>
      <c r="D51" s="693"/>
      <c r="E51" s="707">
        <f>SUM(E50:I50)</f>
        <v>4</v>
      </c>
      <c r="F51" s="708"/>
      <c r="G51" s="708"/>
      <c r="H51" s="709"/>
      <c r="I51" s="725"/>
      <c r="J51" s="673"/>
      <c r="K51" s="676"/>
      <c r="L51" s="707">
        <f>SUM(L50:P50)</f>
        <v>4</v>
      </c>
      <c r="M51" s="708"/>
      <c r="N51" s="708"/>
      <c r="O51" s="709"/>
      <c r="P51" s="725"/>
      <c r="Q51" s="673"/>
      <c r="R51" s="676"/>
      <c r="S51" s="429"/>
      <c r="T51" s="430"/>
      <c r="U51" s="429"/>
      <c r="V51" s="429"/>
      <c r="W51" s="429"/>
      <c r="X51" s="552"/>
      <c r="Y51" s="552"/>
      <c r="Z51" s="552"/>
      <c r="AA51" s="427"/>
      <c r="AB51" s="427"/>
      <c r="AC51" s="427"/>
      <c r="AD51" s="427"/>
      <c r="AE51" s="427"/>
      <c r="AF51" s="427"/>
    </row>
    <row r="52" spans="2:32" x14ac:dyDescent="0.2">
      <c r="B52" s="493"/>
      <c r="C52" s="721" t="s">
        <v>304</v>
      </c>
      <c r="D52" s="721"/>
      <c r="E52" s="721"/>
      <c r="F52" s="721"/>
      <c r="G52" s="721"/>
      <c r="H52" s="721"/>
      <c r="I52" s="721"/>
      <c r="J52" s="721"/>
      <c r="K52" s="721"/>
      <c r="L52" s="721"/>
      <c r="M52" s="721"/>
      <c r="N52" s="721"/>
      <c r="O52" s="721"/>
      <c r="P52" s="721"/>
      <c r="Q52" s="721"/>
      <c r="R52" s="721"/>
      <c r="S52" s="429"/>
      <c r="T52" s="430"/>
      <c r="U52" s="429"/>
      <c r="V52" s="429"/>
      <c r="W52" s="429"/>
      <c r="X52" s="552"/>
      <c r="Y52" s="552"/>
      <c r="Z52" s="552"/>
      <c r="AA52" s="427"/>
      <c r="AB52" s="427"/>
      <c r="AC52" s="427"/>
      <c r="AD52" s="427"/>
      <c r="AE52" s="427"/>
      <c r="AF52" s="427"/>
    </row>
    <row r="53" spans="2:32" x14ac:dyDescent="0.2">
      <c r="B53" s="52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  <c r="N53" s="510"/>
      <c r="O53" s="510"/>
      <c r="P53" s="510"/>
      <c r="Q53" s="510"/>
      <c r="R53" s="510"/>
    </row>
    <row r="55" spans="2:32" x14ac:dyDescent="0.2">
      <c r="B55" s="653" t="s">
        <v>337</v>
      </c>
      <c r="C55" s="653"/>
      <c r="D55" s="653"/>
      <c r="E55" s="653"/>
      <c r="F55" s="653"/>
      <c r="G55" s="653"/>
      <c r="H55" s="653"/>
      <c r="I55" s="653"/>
      <c r="J55" s="653"/>
      <c r="K55" s="653"/>
      <c r="L55" s="653"/>
      <c r="M55" s="653"/>
      <c r="N55" s="653"/>
      <c r="O55" s="653"/>
      <c r="P55" s="653"/>
      <c r="Q55" s="653"/>
      <c r="R55" s="653"/>
      <c r="S55" s="522"/>
    </row>
    <row r="56" spans="2:32" x14ac:dyDescent="0.2">
      <c r="B56" s="654" t="s">
        <v>343</v>
      </c>
      <c r="C56" s="654"/>
      <c r="D56" s="654"/>
      <c r="E56" s="654"/>
      <c r="F56" s="654"/>
      <c r="G56" s="654"/>
      <c r="H56" s="654"/>
      <c r="I56" s="654"/>
      <c r="J56" s="654"/>
      <c r="K56" s="654"/>
      <c r="L56" s="654"/>
      <c r="M56" s="654"/>
      <c r="N56" s="654"/>
      <c r="O56" s="654"/>
      <c r="P56" s="654"/>
      <c r="Q56" s="654"/>
      <c r="R56" s="654"/>
      <c r="S56" s="523"/>
    </row>
    <row r="57" spans="2:32" x14ac:dyDescent="0.2">
      <c r="B57" s="655" t="s">
        <v>338</v>
      </c>
      <c r="C57" s="655"/>
      <c r="D57" s="655"/>
      <c r="E57" s="655"/>
      <c r="F57" s="655"/>
      <c r="G57" s="655"/>
      <c r="H57" s="655"/>
      <c r="I57" s="655"/>
      <c r="J57" s="655"/>
      <c r="K57" s="655"/>
      <c r="L57" s="655"/>
      <c r="M57" s="655"/>
      <c r="N57" s="655"/>
      <c r="O57" s="655"/>
      <c r="P57" s="655"/>
      <c r="Q57" s="655"/>
      <c r="R57" s="655"/>
      <c r="S57" s="522"/>
    </row>
  </sheetData>
  <mergeCells count="144">
    <mergeCell ref="Q13:Q14"/>
    <mergeCell ref="P33:P34"/>
    <mergeCell ref="O33:O34"/>
    <mergeCell ref="C52:R52"/>
    <mergeCell ref="R50:R51"/>
    <mergeCell ref="K37:K38"/>
    <mergeCell ref="E37:E38"/>
    <mergeCell ref="F37:F38"/>
    <mergeCell ref="G37:G38"/>
    <mergeCell ref="H37:H38"/>
    <mergeCell ref="I37:I38"/>
    <mergeCell ref="J37:J38"/>
    <mergeCell ref="L43:O43"/>
    <mergeCell ref="I50:I51"/>
    <mergeCell ref="L51:O51"/>
    <mergeCell ref="P50:P51"/>
    <mergeCell ref="J42:J43"/>
    <mergeCell ref="I42:I43"/>
    <mergeCell ref="P42:P43"/>
    <mergeCell ref="J46:J47"/>
    <mergeCell ref="K50:K51"/>
    <mergeCell ref="E45:K45"/>
    <mergeCell ref="K46:K47"/>
    <mergeCell ref="B50:D51"/>
    <mergeCell ref="Q42:Q43"/>
    <mergeCell ref="K42:K43"/>
    <mergeCell ref="Q50:Q51"/>
    <mergeCell ref="W35:W36"/>
    <mergeCell ref="U35:U36"/>
    <mergeCell ref="V35:V36"/>
    <mergeCell ref="W37:W38"/>
    <mergeCell ref="B39:D40"/>
    <mergeCell ref="E35:E36"/>
    <mergeCell ref="Q39:Q40"/>
    <mergeCell ref="T37:T38"/>
    <mergeCell ref="U37:U38"/>
    <mergeCell ref="T35:T36"/>
    <mergeCell ref="Q37:Q38"/>
    <mergeCell ref="P37:P38"/>
    <mergeCell ref="R37:R38"/>
    <mergeCell ref="N35:N36"/>
    <mergeCell ref="L35:L36"/>
    <mergeCell ref="E40:H40"/>
    <mergeCell ref="I39:I40"/>
    <mergeCell ref="L40:O40"/>
    <mergeCell ref="P39:P40"/>
    <mergeCell ref="R35:R36"/>
    <mergeCell ref="P35:P36"/>
    <mergeCell ref="M46:M47"/>
    <mergeCell ref="E51:H51"/>
    <mergeCell ref="L45:R45"/>
    <mergeCell ref="P46:P47"/>
    <mergeCell ref="N46:N47"/>
    <mergeCell ref="J50:J51"/>
    <mergeCell ref="I35:I36"/>
    <mergeCell ref="K33:K34"/>
    <mergeCell ref="J33:J34"/>
    <mergeCell ref="R33:R34"/>
    <mergeCell ref="L46:L47"/>
    <mergeCell ref="O46:O47"/>
    <mergeCell ref="Q35:Q36"/>
    <mergeCell ref="R39:R40"/>
    <mergeCell ref="R42:R43"/>
    <mergeCell ref="Q46:Q47"/>
    <mergeCell ref="O35:O36"/>
    <mergeCell ref="Q33:Q34"/>
    <mergeCell ref="I33:I34"/>
    <mergeCell ref="N37:N38"/>
    <mergeCell ref="M33:M34"/>
    <mergeCell ref="F33:F34"/>
    <mergeCell ref="J35:J36"/>
    <mergeCell ref="M37:M38"/>
    <mergeCell ref="B45:B47"/>
    <mergeCell ref="H46:H47"/>
    <mergeCell ref="C45:C47"/>
    <mergeCell ref="D45:D47"/>
    <mergeCell ref="E43:H43"/>
    <mergeCell ref="G46:G47"/>
    <mergeCell ref="E46:E47"/>
    <mergeCell ref="F46:F47"/>
    <mergeCell ref="F13:F14"/>
    <mergeCell ref="E30:H30"/>
    <mergeCell ref="B32:B34"/>
    <mergeCell ref="C32:C34"/>
    <mergeCell ref="D32:D34"/>
    <mergeCell ref="E32:K32"/>
    <mergeCell ref="E33:E34"/>
    <mergeCell ref="D12:D14"/>
    <mergeCell ref="E13:E14"/>
    <mergeCell ref="E12:K12"/>
    <mergeCell ref="I13:I14"/>
    <mergeCell ref="K29:K30"/>
    <mergeCell ref="I29:I30"/>
    <mergeCell ref="J13:J14"/>
    <mergeCell ref="G33:G34"/>
    <mergeCell ref="H33:H34"/>
    <mergeCell ref="B1:D1"/>
    <mergeCell ref="B2:D2"/>
    <mergeCell ref="M35:M36"/>
    <mergeCell ref="K35:K36"/>
    <mergeCell ref="B8:G8"/>
    <mergeCell ref="G13:G14"/>
    <mergeCell ref="K13:K14"/>
    <mergeCell ref="G35:G36"/>
    <mergeCell ref="J29:J30"/>
    <mergeCell ref="B9:G9"/>
    <mergeCell ref="B3:S3"/>
    <mergeCell ref="N33:N34"/>
    <mergeCell ref="B29:D30"/>
    <mergeCell ref="O13:O14"/>
    <mergeCell ref="R29:R30"/>
    <mergeCell ref="L13:L14"/>
    <mergeCell ref="P29:P30"/>
    <mergeCell ref="L30:O30"/>
    <mergeCell ref="H13:H14"/>
    <mergeCell ref="B5:AF5"/>
    <mergeCell ref="U13:W13"/>
    <mergeCell ref="U33:W33"/>
    <mergeCell ref="B6:AF6"/>
    <mergeCell ref="L12:R12"/>
    <mergeCell ref="B55:R55"/>
    <mergeCell ref="B56:R56"/>
    <mergeCell ref="B57:R57"/>
    <mergeCell ref="T42:U43"/>
    <mergeCell ref="U46:W46"/>
    <mergeCell ref="B10:G10"/>
    <mergeCell ref="F35:F36"/>
    <mergeCell ref="L37:L38"/>
    <mergeCell ref="H35:H36"/>
    <mergeCell ref="L33:L34"/>
    <mergeCell ref="O37:O38"/>
    <mergeCell ref="V37:V38"/>
    <mergeCell ref="R46:R47"/>
    <mergeCell ref="J39:J40"/>
    <mergeCell ref="I46:I47"/>
    <mergeCell ref="K39:K40"/>
    <mergeCell ref="P13:P14"/>
    <mergeCell ref="L32:R32"/>
    <mergeCell ref="Q29:Q30"/>
    <mergeCell ref="R13:R14"/>
    <mergeCell ref="M13:M14"/>
    <mergeCell ref="N13:N14"/>
    <mergeCell ref="B12:B14"/>
    <mergeCell ref="C12:C14"/>
  </mergeCells>
  <phoneticPr fontId="0" type="noConversion"/>
  <pageMargins left="0.51181102362204722" right="0.51181102362204722" top="0.74803149606299213" bottom="0.98425196850393704" header="0.51181102362204722" footer="0.51181102362204722"/>
  <pageSetup paperSize="9" scale="78" orientation="portrait" copies="2" r:id="rId1"/>
  <headerFooter alignWithMargins="0">
    <oddFooter>&amp;C2</oddFooter>
  </headerFooter>
  <ignoredErrors>
    <ignoredError sqref="E51 L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AF59"/>
  <sheetViews>
    <sheetView zoomScaleNormal="90" zoomScaleSheetLayoutView="100" workbookViewId="0">
      <selection activeCell="T7" sqref="T1:AC1048576"/>
    </sheetView>
  </sheetViews>
  <sheetFormatPr defaultColWidth="9.140625" defaultRowHeight="12.75" x14ac:dyDescent="0.2"/>
  <cols>
    <col min="1" max="1" width="9.140625" style="28"/>
    <col min="2" max="2" width="3.42578125" style="28" customWidth="1"/>
    <col min="3" max="3" width="27.5703125" style="28" customWidth="1"/>
    <col min="4" max="4" width="13.140625" style="69" customWidth="1"/>
    <col min="5" max="5" width="2.5703125" style="28" customWidth="1"/>
    <col min="6" max="7" width="2.42578125" style="28" customWidth="1"/>
    <col min="8" max="8" width="3" style="28" customWidth="1"/>
    <col min="9" max="9" width="3.5703125" style="28" customWidth="1"/>
    <col min="10" max="10" width="7.85546875" style="28" customWidth="1"/>
    <col min="11" max="11" width="5.85546875" style="28" customWidth="1"/>
    <col min="12" max="12" width="2.5703125" style="28" customWidth="1"/>
    <col min="13" max="15" width="2.42578125" style="28" customWidth="1"/>
    <col min="16" max="16" width="3.85546875" style="28" customWidth="1"/>
    <col min="17" max="17" width="8.140625" style="28" customWidth="1"/>
    <col min="18" max="18" width="6.5703125" style="28" customWidth="1"/>
    <col min="19" max="19" width="3.7109375" style="28" customWidth="1"/>
    <col min="20" max="20" width="9.28515625" style="397" hidden="1" customWidth="1"/>
    <col min="21" max="21" width="8.140625" style="397" hidden="1" customWidth="1"/>
    <col min="22" max="22" width="5.7109375" style="397" hidden="1" customWidth="1"/>
    <col min="23" max="23" width="6.28515625" style="397" hidden="1" customWidth="1"/>
    <col min="24" max="29" width="0" style="28" hidden="1" customWidth="1"/>
    <col min="30" max="16384" width="9.140625" style="28"/>
  </cols>
  <sheetData>
    <row r="1" spans="2:32" x14ac:dyDescent="0.2">
      <c r="B1" s="782" t="s">
        <v>50</v>
      </c>
      <c r="C1" s="782"/>
      <c r="D1" s="782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</row>
    <row r="2" spans="2:32" x14ac:dyDescent="0.2">
      <c r="B2" s="782" t="s">
        <v>23</v>
      </c>
      <c r="C2" s="782"/>
      <c r="D2" s="782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2:32" ht="15.75" x14ac:dyDescent="0.25">
      <c r="B3" s="783" t="s">
        <v>51</v>
      </c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S3" s="72"/>
    </row>
    <row r="4" spans="2:32" x14ac:dyDescent="0.2">
      <c r="B4" s="70"/>
      <c r="C4" s="70"/>
      <c r="D4" s="29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S4" s="74"/>
    </row>
    <row r="5" spans="2:32" x14ac:dyDescent="0.2">
      <c r="B5" s="702" t="s">
        <v>101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  <c r="S5" s="703"/>
      <c r="T5" s="703"/>
      <c r="U5" s="703"/>
      <c r="V5" s="703"/>
      <c r="W5" s="703"/>
      <c r="X5" s="703"/>
      <c r="Y5" s="703"/>
      <c r="Z5" s="703"/>
      <c r="AA5" s="703"/>
      <c r="AB5" s="703"/>
      <c r="AC5" s="703"/>
      <c r="AD5" s="703"/>
      <c r="AE5" s="703"/>
      <c r="AF5" s="703"/>
    </row>
    <row r="6" spans="2:32" x14ac:dyDescent="0.2">
      <c r="B6" s="702" t="s">
        <v>91</v>
      </c>
      <c r="C6" s="702"/>
      <c r="D6" s="702"/>
      <c r="E6" s="702"/>
      <c r="F6" s="702"/>
      <c r="G6" s="702"/>
      <c r="H6" s="702"/>
      <c r="I6" s="702"/>
      <c r="J6" s="702"/>
      <c r="K6" s="702"/>
      <c r="L6" s="702"/>
      <c r="M6" s="702"/>
      <c r="N6" s="702"/>
      <c r="O6" s="702"/>
      <c r="P6" s="702"/>
      <c r="Q6" s="702"/>
      <c r="R6" s="702"/>
      <c r="S6" s="702"/>
      <c r="T6" s="702"/>
      <c r="U6" s="702"/>
      <c r="V6" s="702"/>
      <c r="W6" s="702"/>
      <c r="X6" s="702"/>
      <c r="Y6" s="702"/>
      <c r="Z6" s="702"/>
      <c r="AA6" s="702"/>
      <c r="AB6" s="702"/>
      <c r="AC6" s="702"/>
      <c r="AD6" s="702"/>
      <c r="AE6" s="702"/>
      <c r="AF6" s="702"/>
    </row>
    <row r="7" spans="2:32" x14ac:dyDescent="0.2">
      <c r="B7" s="620" t="s">
        <v>359</v>
      </c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/>
      <c r="AD7" s="620"/>
      <c r="AE7" s="620"/>
      <c r="AF7" s="620"/>
    </row>
    <row r="8" spans="2:32" x14ac:dyDescent="0.2">
      <c r="B8" s="688" t="s">
        <v>107</v>
      </c>
      <c r="C8" s="688"/>
      <c r="D8" s="688"/>
      <c r="E8" s="688"/>
      <c r="F8" s="688"/>
      <c r="G8" s="688"/>
      <c r="H8" s="433"/>
      <c r="I8" s="433"/>
      <c r="J8" s="433"/>
      <c r="K8" s="434"/>
      <c r="L8" s="434"/>
      <c r="M8" s="434"/>
      <c r="N8" s="434"/>
      <c r="O8" s="434"/>
      <c r="P8" s="434"/>
      <c r="Q8" s="434"/>
      <c r="R8" s="435"/>
      <c r="S8" s="524"/>
      <c r="T8" s="429"/>
      <c r="U8" s="429"/>
      <c r="V8" s="429"/>
      <c r="W8" s="429"/>
      <c r="X8" s="436"/>
      <c r="Y8" s="436"/>
      <c r="Z8" s="436"/>
      <c r="AA8" s="436"/>
      <c r="AB8" s="436"/>
      <c r="AC8" s="436"/>
      <c r="AD8" s="436"/>
      <c r="AE8" s="436"/>
      <c r="AF8" s="436"/>
    </row>
    <row r="9" spans="2:32" x14ac:dyDescent="0.2">
      <c r="B9" s="688" t="s">
        <v>24</v>
      </c>
      <c r="C9" s="688"/>
      <c r="D9" s="688"/>
      <c r="E9" s="688"/>
      <c r="F9" s="688"/>
      <c r="G9" s="688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6"/>
      <c r="S9" s="436"/>
      <c r="T9" s="429"/>
      <c r="U9" s="429"/>
      <c r="V9" s="429"/>
      <c r="W9" s="429"/>
      <c r="X9" s="436"/>
      <c r="Y9" s="436"/>
      <c r="Z9" s="436"/>
      <c r="AA9" s="436"/>
      <c r="AB9" s="436"/>
      <c r="AC9" s="436"/>
      <c r="AD9" s="436"/>
      <c r="AE9" s="436"/>
      <c r="AF9" s="436"/>
    </row>
    <row r="10" spans="2:32" x14ac:dyDescent="0.2">
      <c r="B10" s="661" t="s">
        <v>358</v>
      </c>
      <c r="C10" s="661"/>
      <c r="D10" s="661"/>
      <c r="E10" s="661"/>
      <c r="F10" s="661"/>
      <c r="G10" s="661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6"/>
      <c r="S10" s="436"/>
      <c r="T10" s="429"/>
      <c r="U10" s="429"/>
      <c r="V10" s="429"/>
      <c r="W10" s="429"/>
      <c r="X10" s="436"/>
      <c r="Y10" s="436"/>
      <c r="Z10" s="436"/>
      <c r="AA10" s="436"/>
      <c r="AB10" s="436"/>
      <c r="AC10" s="436"/>
      <c r="AD10" s="436"/>
      <c r="AE10" s="436"/>
      <c r="AF10" s="436"/>
    </row>
    <row r="11" spans="2:32" ht="23.25" customHeight="1" thickBot="1" x14ac:dyDescent="0.3">
      <c r="B11" s="439" t="s">
        <v>12</v>
      </c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27"/>
      <c r="T11" s="429"/>
      <c r="U11" s="429"/>
      <c r="V11" s="429"/>
      <c r="W11" s="429"/>
      <c r="X11" s="427"/>
      <c r="Y11" s="427"/>
      <c r="Z11" s="427"/>
      <c r="AA11" s="427"/>
      <c r="AB11" s="427"/>
      <c r="AC11" s="427"/>
      <c r="AD11" s="427"/>
      <c r="AE11" s="427"/>
      <c r="AF11" s="427"/>
    </row>
    <row r="12" spans="2:32" ht="12.75" customHeight="1" x14ac:dyDescent="0.2">
      <c r="B12" s="681" t="s">
        <v>14</v>
      </c>
      <c r="C12" s="664" t="s">
        <v>3</v>
      </c>
      <c r="D12" s="681" t="s">
        <v>97</v>
      </c>
      <c r="E12" s="704" t="s">
        <v>32</v>
      </c>
      <c r="F12" s="662"/>
      <c r="G12" s="662"/>
      <c r="H12" s="662"/>
      <c r="I12" s="662"/>
      <c r="J12" s="662"/>
      <c r="K12" s="678"/>
      <c r="L12" s="704" t="s">
        <v>33</v>
      </c>
      <c r="M12" s="662"/>
      <c r="N12" s="662"/>
      <c r="O12" s="662"/>
      <c r="P12" s="662"/>
      <c r="Q12" s="662"/>
      <c r="R12" s="678"/>
      <c r="S12" s="427"/>
      <c r="T12" s="429"/>
      <c r="U12" s="429"/>
      <c r="V12" s="429"/>
      <c r="W12" s="429"/>
      <c r="X12" s="427"/>
      <c r="Y12" s="427"/>
      <c r="Z12" s="427"/>
      <c r="AA12" s="427"/>
      <c r="AB12" s="427"/>
      <c r="AC12" s="427"/>
      <c r="AD12" s="427"/>
      <c r="AE12" s="427"/>
      <c r="AF12" s="427"/>
    </row>
    <row r="13" spans="2:32" ht="12.75" customHeight="1" x14ac:dyDescent="0.2">
      <c r="B13" s="682"/>
      <c r="C13" s="666"/>
      <c r="D13" s="682"/>
      <c r="E13" s="695" t="s">
        <v>4</v>
      </c>
      <c r="F13" s="674" t="s">
        <v>5</v>
      </c>
      <c r="G13" s="674" t="s">
        <v>6</v>
      </c>
      <c r="H13" s="674" t="s">
        <v>7</v>
      </c>
      <c r="I13" s="674" t="s">
        <v>37</v>
      </c>
      <c r="J13" s="674" t="s">
        <v>16</v>
      </c>
      <c r="K13" s="670" t="s">
        <v>17</v>
      </c>
      <c r="L13" s="695" t="s">
        <v>4</v>
      </c>
      <c r="M13" s="674" t="s">
        <v>5</v>
      </c>
      <c r="N13" s="674" t="s">
        <v>6</v>
      </c>
      <c r="O13" s="674" t="s">
        <v>7</v>
      </c>
      <c r="P13" s="674" t="s">
        <v>37</v>
      </c>
      <c r="Q13" s="674" t="s">
        <v>16</v>
      </c>
      <c r="R13" s="670" t="s">
        <v>17</v>
      </c>
      <c r="S13" s="427"/>
      <c r="T13" s="440" t="s">
        <v>72</v>
      </c>
      <c r="U13" s="660" t="s">
        <v>73</v>
      </c>
      <c r="V13" s="660"/>
      <c r="W13" s="660"/>
      <c r="X13" s="427"/>
      <c r="Y13" s="427"/>
      <c r="Z13" s="427"/>
      <c r="AA13" s="427"/>
      <c r="AB13" s="427"/>
      <c r="AC13" s="427"/>
      <c r="AD13" s="427"/>
      <c r="AE13" s="427"/>
      <c r="AF13" s="427"/>
    </row>
    <row r="14" spans="2:32" ht="23.25" customHeight="1" thickBot="1" x14ac:dyDescent="0.25">
      <c r="B14" s="683"/>
      <c r="C14" s="667"/>
      <c r="D14" s="712"/>
      <c r="E14" s="696"/>
      <c r="F14" s="677"/>
      <c r="G14" s="677"/>
      <c r="H14" s="677"/>
      <c r="I14" s="677"/>
      <c r="J14" s="677"/>
      <c r="K14" s="680"/>
      <c r="L14" s="696"/>
      <c r="M14" s="677"/>
      <c r="N14" s="677"/>
      <c r="O14" s="677"/>
      <c r="P14" s="677"/>
      <c r="Q14" s="677"/>
      <c r="R14" s="680"/>
      <c r="S14" s="427"/>
      <c r="T14" s="440" t="s">
        <v>74</v>
      </c>
      <c r="U14" s="440" t="s">
        <v>75</v>
      </c>
      <c r="V14" s="440" t="s">
        <v>29</v>
      </c>
      <c r="W14" s="440" t="s">
        <v>76</v>
      </c>
      <c r="X14" s="427"/>
      <c r="Y14" s="427"/>
      <c r="Z14" s="427"/>
      <c r="AA14" s="427"/>
      <c r="AB14" s="427"/>
      <c r="AC14" s="427"/>
      <c r="AD14" s="427"/>
      <c r="AE14" s="427"/>
      <c r="AF14" s="427"/>
    </row>
    <row r="15" spans="2:32" ht="24" customHeight="1" x14ac:dyDescent="0.2">
      <c r="B15" s="441">
        <v>1</v>
      </c>
      <c r="C15" s="525" t="s">
        <v>126</v>
      </c>
      <c r="D15" s="526" t="s">
        <v>129</v>
      </c>
      <c r="E15" s="527">
        <v>2</v>
      </c>
      <c r="F15" s="448">
        <v>1</v>
      </c>
      <c r="G15" s="448"/>
      <c r="H15" s="448"/>
      <c r="I15" s="445"/>
      <c r="J15" s="448" t="s">
        <v>8</v>
      </c>
      <c r="K15" s="449">
        <v>5</v>
      </c>
      <c r="L15" s="447"/>
      <c r="M15" s="448"/>
      <c r="N15" s="448"/>
      <c r="O15" s="448"/>
      <c r="P15" s="448"/>
      <c r="Q15" s="448"/>
      <c r="R15" s="449"/>
      <c r="S15" s="528"/>
      <c r="T15" s="440" t="str">
        <f t="shared" ref="T15:T25" si="0">MID(D15,2,1)</f>
        <v>D</v>
      </c>
      <c r="U15" s="451">
        <f t="shared" ref="U15:U25" si="1">SUM(V15:W15)</f>
        <v>42</v>
      </c>
      <c r="V15" s="451">
        <f t="shared" ref="V15:V25" si="2">SUM(E15,L15)*14</f>
        <v>28</v>
      </c>
      <c r="W15" s="451">
        <f t="shared" ref="W15:W25" si="3">SUM(F15:H15,M15:O15)*14</f>
        <v>14</v>
      </c>
      <c r="X15" s="427"/>
      <c r="Y15" s="427"/>
      <c r="Z15" s="427"/>
      <c r="AA15" s="427"/>
      <c r="AB15" s="427"/>
      <c r="AC15" s="427"/>
      <c r="AD15" s="427"/>
      <c r="AE15" s="427"/>
      <c r="AF15" s="427"/>
    </row>
    <row r="16" spans="2:32" ht="14.1" customHeight="1" x14ac:dyDescent="0.2">
      <c r="B16" s="452">
        <v>2</v>
      </c>
      <c r="C16" s="529" t="s">
        <v>93</v>
      </c>
      <c r="D16" s="477" t="s">
        <v>144</v>
      </c>
      <c r="E16" s="530">
        <v>2</v>
      </c>
      <c r="F16" s="440">
        <v>1</v>
      </c>
      <c r="G16" s="440"/>
      <c r="H16" s="440"/>
      <c r="I16" s="457"/>
      <c r="J16" s="440" t="s">
        <v>8</v>
      </c>
      <c r="K16" s="460">
        <v>5</v>
      </c>
      <c r="L16" s="459"/>
      <c r="M16" s="440"/>
      <c r="N16" s="440"/>
      <c r="O16" s="440"/>
      <c r="P16" s="440"/>
      <c r="Q16" s="440"/>
      <c r="R16" s="460"/>
      <c r="S16" s="528"/>
      <c r="T16" s="440" t="str">
        <f t="shared" si="0"/>
        <v>F</v>
      </c>
      <c r="U16" s="451">
        <f t="shared" si="1"/>
        <v>42</v>
      </c>
      <c r="V16" s="451">
        <f t="shared" si="2"/>
        <v>28</v>
      </c>
      <c r="W16" s="451">
        <f t="shared" si="3"/>
        <v>14</v>
      </c>
      <c r="X16" s="427"/>
      <c r="Y16" s="427"/>
      <c r="Z16" s="427"/>
      <c r="AA16" s="427"/>
      <c r="AB16" s="427"/>
      <c r="AC16" s="427"/>
      <c r="AD16" s="427"/>
      <c r="AE16" s="427"/>
      <c r="AF16" s="427"/>
    </row>
    <row r="17" spans="2:32" ht="24" customHeight="1" x14ac:dyDescent="0.2">
      <c r="B17" s="452">
        <v>3</v>
      </c>
      <c r="C17" s="453" t="s">
        <v>136</v>
      </c>
      <c r="D17" s="477" t="s">
        <v>145</v>
      </c>
      <c r="E17" s="530">
        <v>2</v>
      </c>
      <c r="F17" s="440">
        <v>2</v>
      </c>
      <c r="G17" s="440"/>
      <c r="H17" s="440"/>
      <c r="I17" s="457"/>
      <c r="J17" s="440" t="s">
        <v>8</v>
      </c>
      <c r="K17" s="460">
        <v>5</v>
      </c>
      <c r="L17" s="459"/>
      <c r="M17" s="440"/>
      <c r="N17" s="440"/>
      <c r="O17" s="440"/>
      <c r="P17" s="440"/>
      <c r="Q17" s="440"/>
      <c r="R17" s="460"/>
      <c r="S17" s="528"/>
      <c r="T17" s="440" t="str">
        <f t="shared" si="0"/>
        <v>F</v>
      </c>
      <c r="U17" s="451">
        <f t="shared" si="1"/>
        <v>56</v>
      </c>
      <c r="V17" s="451">
        <f t="shared" si="2"/>
        <v>28</v>
      </c>
      <c r="W17" s="451">
        <f t="shared" si="3"/>
        <v>28</v>
      </c>
      <c r="X17" s="427"/>
      <c r="Y17" s="427"/>
      <c r="Z17" s="427"/>
      <c r="AA17" s="427"/>
      <c r="AB17" s="427"/>
      <c r="AC17" s="427"/>
      <c r="AD17" s="427"/>
      <c r="AE17" s="427"/>
      <c r="AF17" s="427"/>
    </row>
    <row r="18" spans="2:32" ht="14.1" customHeight="1" x14ac:dyDescent="0.2">
      <c r="B18" s="452">
        <v>4</v>
      </c>
      <c r="C18" s="529" t="s">
        <v>154</v>
      </c>
      <c r="D18" s="477" t="s">
        <v>146</v>
      </c>
      <c r="E18" s="530">
        <v>2</v>
      </c>
      <c r="F18" s="440">
        <v>1</v>
      </c>
      <c r="G18" s="456"/>
      <c r="H18" s="456"/>
      <c r="I18" s="457"/>
      <c r="J18" s="456" t="s">
        <v>8</v>
      </c>
      <c r="K18" s="458">
        <v>5</v>
      </c>
      <c r="L18" s="461"/>
      <c r="M18" s="456"/>
      <c r="N18" s="456"/>
      <c r="O18" s="456"/>
      <c r="P18" s="440"/>
      <c r="Q18" s="456"/>
      <c r="R18" s="458"/>
      <c r="S18" s="528"/>
      <c r="T18" s="440" t="str">
        <f t="shared" si="0"/>
        <v>S</v>
      </c>
      <c r="U18" s="451">
        <f t="shared" si="1"/>
        <v>42</v>
      </c>
      <c r="V18" s="451">
        <f t="shared" si="2"/>
        <v>28</v>
      </c>
      <c r="W18" s="451">
        <f t="shared" si="3"/>
        <v>14</v>
      </c>
      <c r="X18" s="427"/>
      <c r="Y18" s="427"/>
      <c r="Z18" s="427"/>
      <c r="AA18" s="427"/>
      <c r="AB18" s="427"/>
      <c r="AC18" s="427"/>
      <c r="AD18" s="427"/>
      <c r="AE18" s="427"/>
      <c r="AF18" s="427"/>
    </row>
    <row r="19" spans="2:32" ht="12.75" customHeight="1" x14ac:dyDescent="0.2">
      <c r="B19" s="452">
        <v>5</v>
      </c>
      <c r="C19" s="453" t="s">
        <v>310</v>
      </c>
      <c r="D19" s="477" t="s">
        <v>147</v>
      </c>
      <c r="E19" s="530"/>
      <c r="F19" s="440"/>
      <c r="G19" s="440">
        <v>1</v>
      </c>
      <c r="H19" s="440"/>
      <c r="I19" s="457"/>
      <c r="J19" s="440" t="s">
        <v>4</v>
      </c>
      <c r="K19" s="460">
        <v>2</v>
      </c>
      <c r="L19" s="459"/>
      <c r="M19" s="440"/>
      <c r="N19" s="440"/>
      <c r="O19" s="440"/>
      <c r="P19" s="440"/>
      <c r="Q19" s="440"/>
      <c r="R19" s="460"/>
      <c r="S19" s="528"/>
      <c r="T19" s="440" t="str">
        <f t="shared" si="0"/>
        <v>C</v>
      </c>
      <c r="U19" s="451">
        <f t="shared" si="1"/>
        <v>14</v>
      </c>
      <c r="V19" s="451">
        <f t="shared" si="2"/>
        <v>0</v>
      </c>
      <c r="W19" s="451">
        <f t="shared" si="3"/>
        <v>14</v>
      </c>
      <c r="X19" s="427"/>
      <c r="Y19" s="427"/>
      <c r="Z19" s="427"/>
      <c r="AA19" s="427"/>
      <c r="AB19" s="427"/>
      <c r="AC19" s="427"/>
      <c r="AD19" s="427"/>
      <c r="AE19" s="427"/>
      <c r="AF19" s="427"/>
    </row>
    <row r="20" spans="2:32" ht="14.1" customHeight="1" thickBot="1" x14ac:dyDescent="0.25">
      <c r="B20" s="462">
        <v>6</v>
      </c>
      <c r="C20" s="531" t="s">
        <v>311</v>
      </c>
      <c r="D20" s="483" t="s">
        <v>312</v>
      </c>
      <c r="E20" s="532"/>
      <c r="F20" s="467"/>
      <c r="G20" s="466"/>
      <c r="H20" s="466">
        <v>4</v>
      </c>
      <c r="I20" s="467"/>
      <c r="J20" s="466" t="s">
        <v>4</v>
      </c>
      <c r="K20" s="468">
        <v>3</v>
      </c>
      <c r="L20" s="533"/>
      <c r="M20" s="534"/>
      <c r="N20" s="534"/>
      <c r="O20" s="534"/>
      <c r="P20" s="470"/>
      <c r="Q20" s="534"/>
      <c r="R20" s="535"/>
      <c r="S20" s="528"/>
      <c r="T20" s="440" t="s">
        <v>5</v>
      </c>
      <c r="U20" s="451">
        <f t="shared" si="1"/>
        <v>56</v>
      </c>
      <c r="V20" s="451">
        <f t="shared" si="2"/>
        <v>0</v>
      </c>
      <c r="W20" s="451">
        <f t="shared" si="3"/>
        <v>56</v>
      </c>
      <c r="X20" s="427"/>
      <c r="Y20" s="427"/>
      <c r="Z20" s="427"/>
      <c r="AA20" s="427"/>
      <c r="AB20" s="427"/>
      <c r="AC20" s="427"/>
      <c r="AD20" s="427"/>
      <c r="AE20" s="427"/>
      <c r="AF20" s="427"/>
    </row>
    <row r="21" spans="2:32" ht="14.1" customHeight="1" x14ac:dyDescent="0.2">
      <c r="B21" s="441">
        <v>7</v>
      </c>
      <c r="C21" s="536" t="s">
        <v>114</v>
      </c>
      <c r="D21" s="537" t="s">
        <v>153</v>
      </c>
      <c r="E21" s="538"/>
      <c r="F21" s="539"/>
      <c r="G21" s="540"/>
      <c r="H21" s="540"/>
      <c r="I21" s="539"/>
      <c r="J21" s="540"/>
      <c r="K21" s="541"/>
      <c r="L21" s="527">
        <v>2</v>
      </c>
      <c r="M21" s="448">
        <v>1</v>
      </c>
      <c r="N21" s="448"/>
      <c r="O21" s="448"/>
      <c r="P21" s="445"/>
      <c r="Q21" s="448" t="s">
        <v>8</v>
      </c>
      <c r="R21" s="449">
        <v>5</v>
      </c>
      <c r="S21" s="528"/>
      <c r="T21" s="440" t="str">
        <f t="shared" si="0"/>
        <v>S</v>
      </c>
      <c r="U21" s="451">
        <f t="shared" si="1"/>
        <v>42</v>
      </c>
      <c r="V21" s="451">
        <f t="shared" si="2"/>
        <v>28</v>
      </c>
      <c r="W21" s="451">
        <f>SUM(F21:H21,M21:O21)*14</f>
        <v>14</v>
      </c>
      <c r="X21" s="427"/>
      <c r="Y21" s="427"/>
      <c r="Z21" s="427"/>
      <c r="AA21" s="427"/>
      <c r="AB21" s="427"/>
      <c r="AC21" s="427"/>
      <c r="AD21" s="427"/>
      <c r="AE21" s="427"/>
      <c r="AF21" s="427"/>
    </row>
    <row r="22" spans="2:32" ht="24" customHeight="1" x14ac:dyDescent="0.2">
      <c r="B22" s="452">
        <v>8</v>
      </c>
      <c r="C22" s="453" t="s">
        <v>116</v>
      </c>
      <c r="D22" s="537" t="s">
        <v>148</v>
      </c>
      <c r="E22" s="530"/>
      <c r="F22" s="440"/>
      <c r="G22" s="440"/>
      <c r="H22" s="440"/>
      <c r="I22" s="440"/>
      <c r="J22" s="440"/>
      <c r="K22" s="542"/>
      <c r="L22" s="530">
        <v>2</v>
      </c>
      <c r="M22" s="440">
        <v>1</v>
      </c>
      <c r="N22" s="440"/>
      <c r="O22" s="440"/>
      <c r="P22" s="457"/>
      <c r="Q22" s="440" t="s">
        <v>8</v>
      </c>
      <c r="R22" s="460">
        <v>5</v>
      </c>
      <c r="S22" s="528"/>
      <c r="T22" s="440" t="str">
        <f t="shared" si="0"/>
        <v>S</v>
      </c>
      <c r="U22" s="451">
        <f t="shared" si="1"/>
        <v>42</v>
      </c>
      <c r="V22" s="451">
        <f t="shared" si="2"/>
        <v>28</v>
      </c>
      <c r="W22" s="451">
        <f t="shared" si="3"/>
        <v>14</v>
      </c>
      <c r="X22" s="427"/>
      <c r="Y22" s="427"/>
      <c r="Z22" s="427"/>
      <c r="AA22" s="427"/>
      <c r="AB22" s="427"/>
      <c r="AC22" s="427"/>
      <c r="AD22" s="427"/>
      <c r="AE22" s="427"/>
      <c r="AF22" s="427"/>
    </row>
    <row r="23" spans="2:32" ht="14.1" customHeight="1" x14ac:dyDescent="0.2">
      <c r="B23" s="452">
        <v>9</v>
      </c>
      <c r="C23" s="529" t="s">
        <v>167</v>
      </c>
      <c r="D23" s="537" t="s">
        <v>149</v>
      </c>
      <c r="E23" s="530"/>
      <c r="F23" s="440"/>
      <c r="G23" s="440"/>
      <c r="H23" s="440"/>
      <c r="I23" s="470"/>
      <c r="J23" s="440"/>
      <c r="K23" s="542"/>
      <c r="L23" s="530">
        <v>2</v>
      </c>
      <c r="M23" s="440">
        <v>1</v>
      </c>
      <c r="N23" s="440"/>
      <c r="O23" s="440"/>
      <c r="P23" s="457"/>
      <c r="Q23" s="440" t="s">
        <v>8</v>
      </c>
      <c r="R23" s="460">
        <v>5</v>
      </c>
      <c r="S23" s="543"/>
      <c r="T23" s="440" t="str">
        <f t="shared" si="0"/>
        <v>S</v>
      </c>
      <c r="U23" s="451">
        <f t="shared" si="1"/>
        <v>42</v>
      </c>
      <c r="V23" s="451">
        <f t="shared" si="2"/>
        <v>28</v>
      </c>
      <c r="W23" s="451">
        <f t="shared" si="3"/>
        <v>14</v>
      </c>
      <c r="X23" s="427"/>
      <c r="Y23" s="427"/>
      <c r="Z23" s="427"/>
      <c r="AA23" s="427"/>
      <c r="AB23" s="427"/>
      <c r="AC23" s="427"/>
      <c r="AD23" s="427"/>
      <c r="AE23" s="427"/>
      <c r="AF23" s="427"/>
    </row>
    <row r="24" spans="2:32" ht="14.1" customHeight="1" x14ac:dyDescent="0.2">
      <c r="B24" s="452">
        <v>10</v>
      </c>
      <c r="C24" s="544" t="s">
        <v>316</v>
      </c>
      <c r="D24" s="537" t="s">
        <v>323</v>
      </c>
      <c r="E24" s="530"/>
      <c r="F24" s="440"/>
      <c r="G24" s="440"/>
      <c r="H24" s="440"/>
      <c r="I24" s="470"/>
      <c r="J24" s="440"/>
      <c r="K24" s="542"/>
      <c r="L24" s="530">
        <v>2</v>
      </c>
      <c r="M24" s="440">
        <v>1</v>
      </c>
      <c r="N24" s="440">
        <v>1</v>
      </c>
      <c r="O24" s="440"/>
      <c r="P24" s="457"/>
      <c r="Q24" s="440" t="s">
        <v>8</v>
      </c>
      <c r="R24" s="460">
        <v>4</v>
      </c>
      <c r="S24" s="543"/>
      <c r="T24" s="440" t="str">
        <f t="shared" si="0"/>
        <v>S</v>
      </c>
      <c r="U24" s="451">
        <f t="shared" si="1"/>
        <v>56</v>
      </c>
      <c r="V24" s="451">
        <f t="shared" si="2"/>
        <v>28</v>
      </c>
      <c r="W24" s="451">
        <f t="shared" si="3"/>
        <v>28</v>
      </c>
      <c r="X24" s="427"/>
      <c r="Y24" s="427"/>
      <c r="Z24" s="427"/>
      <c r="AA24" s="427"/>
      <c r="AB24" s="427"/>
      <c r="AC24" s="427"/>
      <c r="AD24" s="427"/>
      <c r="AE24" s="427"/>
      <c r="AF24" s="427"/>
    </row>
    <row r="25" spans="2:32" ht="14.1" customHeight="1" x14ac:dyDescent="0.2">
      <c r="B25" s="452">
        <v>11</v>
      </c>
      <c r="C25" s="529" t="s">
        <v>108</v>
      </c>
      <c r="D25" s="537" t="s">
        <v>151</v>
      </c>
      <c r="E25" s="530"/>
      <c r="F25" s="440"/>
      <c r="G25" s="456"/>
      <c r="H25" s="456"/>
      <c r="I25" s="440"/>
      <c r="J25" s="456"/>
      <c r="K25" s="478"/>
      <c r="L25" s="530"/>
      <c r="M25" s="440"/>
      <c r="N25" s="456">
        <v>1</v>
      </c>
      <c r="O25" s="456"/>
      <c r="P25" s="545"/>
      <c r="Q25" s="456" t="s">
        <v>4</v>
      </c>
      <c r="R25" s="458">
        <v>2</v>
      </c>
      <c r="S25" s="528"/>
      <c r="T25" s="440" t="str">
        <f t="shared" si="0"/>
        <v>C</v>
      </c>
      <c r="U25" s="451">
        <f t="shared" si="1"/>
        <v>14</v>
      </c>
      <c r="V25" s="451">
        <f t="shared" si="2"/>
        <v>0</v>
      </c>
      <c r="W25" s="451">
        <f t="shared" si="3"/>
        <v>14</v>
      </c>
      <c r="X25" s="427"/>
      <c r="Y25" s="427"/>
      <c r="Z25" s="427"/>
      <c r="AA25" s="427"/>
      <c r="AB25" s="427"/>
      <c r="AC25" s="427"/>
      <c r="AD25" s="427"/>
      <c r="AE25" s="427"/>
      <c r="AF25" s="427"/>
    </row>
    <row r="26" spans="2:32" ht="14.1" customHeight="1" thickBot="1" x14ac:dyDescent="0.25">
      <c r="B26" s="462">
        <v>12</v>
      </c>
      <c r="C26" s="546" t="s">
        <v>307</v>
      </c>
      <c r="D26" s="537" t="s">
        <v>150</v>
      </c>
      <c r="E26" s="465"/>
      <c r="F26" s="466"/>
      <c r="G26" s="466"/>
      <c r="H26" s="466"/>
      <c r="I26" s="467"/>
      <c r="J26" s="466"/>
      <c r="K26" s="547"/>
      <c r="L26" s="465"/>
      <c r="M26" s="466"/>
      <c r="N26" s="466"/>
      <c r="O26" s="466">
        <v>4</v>
      </c>
      <c r="P26" s="467"/>
      <c r="Q26" s="466" t="s">
        <v>4</v>
      </c>
      <c r="R26" s="468">
        <v>3</v>
      </c>
      <c r="S26" s="528"/>
      <c r="T26" s="440" t="s">
        <v>5</v>
      </c>
      <c r="U26" s="451">
        <f>SUM(V26:W26)</f>
        <v>56</v>
      </c>
      <c r="V26" s="451">
        <f>SUM(E26,L26)*14</f>
        <v>0</v>
      </c>
      <c r="W26" s="451">
        <f>SUM(F26:H26,M26:O26)*14</f>
        <v>56</v>
      </c>
      <c r="X26" s="427"/>
      <c r="Y26" s="427"/>
      <c r="Z26" s="427"/>
      <c r="AA26" s="427"/>
      <c r="AB26" s="427"/>
      <c r="AC26" s="427"/>
      <c r="AD26" s="427"/>
      <c r="AE26" s="427"/>
      <c r="AF26" s="427"/>
    </row>
    <row r="27" spans="2:32" ht="14.1" customHeight="1" x14ac:dyDescent="0.2">
      <c r="B27" s="690" t="s">
        <v>18</v>
      </c>
      <c r="C27" s="691"/>
      <c r="D27" s="720"/>
      <c r="E27" s="484">
        <f>SUM(E15:E26)</f>
        <v>8</v>
      </c>
      <c r="F27" s="485">
        <f>SUM(F15:F26)</f>
        <v>5</v>
      </c>
      <c r="G27" s="485">
        <f>SUM(G15:G26)</f>
        <v>1</v>
      </c>
      <c r="H27" s="485">
        <f>SUM(H15:H26)</f>
        <v>4</v>
      </c>
      <c r="I27" s="726"/>
      <c r="J27" s="662" t="s">
        <v>162</v>
      </c>
      <c r="K27" s="675">
        <f>SUM(K15:K26)</f>
        <v>25</v>
      </c>
      <c r="L27" s="486">
        <f>SUM(L15:L26)</f>
        <v>8</v>
      </c>
      <c r="M27" s="487">
        <f>SUM(M15:M26)</f>
        <v>4</v>
      </c>
      <c r="N27" s="487">
        <f>SUM(N15:N26)</f>
        <v>2</v>
      </c>
      <c r="O27" s="487">
        <f>SUM(O15:O26)</f>
        <v>4</v>
      </c>
      <c r="P27" s="790"/>
      <c r="Q27" s="679" t="s">
        <v>162</v>
      </c>
      <c r="R27" s="694">
        <f>SUM(R15:R26)</f>
        <v>24</v>
      </c>
      <c r="S27" s="427"/>
      <c r="T27" s="440" t="s">
        <v>28</v>
      </c>
      <c r="U27" s="440">
        <f>SUM(U15:U26)</f>
        <v>504</v>
      </c>
      <c r="V27" s="440">
        <f>SUM(V15:V26)</f>
        <v>224</v>
      </c>
      <c r="W27" s="542">
        <f>SUM(W15:W26)</f>
        <v>280</v>
      </c>
      <c r="X27" s="606">
        <f>U16+U17</f>
        <v>98</v>
      </c>
      <c r="Y27" s="606">
        <f>U15</f>
        <v>42</v>
      </c>
      <c r="Z27" s="609">
        <f>U18+U20+U21+U22+U23+U24+U26</f>
        <v>336</v>
      </c>
      <c r="AA27" s="606">
        <f>U19+U25+U33+U35+U37+U39</f>
        <v>140</v>
      </c>
      <c r="AB27" s="607">
        <f>SUM(X27:AA27)</f>
        <v>616</v>
      </c>
      <c r="AC27" s="607">
        <f>AB27/14</f>
        <v>44</v>
      </c>
      <c r="AD27" s="427"/>
      <c r="AE27" s="427"/>
      <c r="AF27" s="427"/>
    </row>
    <row r="28" spans="2:32" ht="14.1" customHeight="1" thickBot="1" x14ac:dyDescent="0.25">
      <c r="B28" s="692"/>
      <c r="C28" s="693"/>
      <c r="D28" s="693"/>
      <c r="E28" s="786">
        <f>SUM(E27:H27)</f>
        <v>18</v>
      </c>
      <c r="F28" s="787"/>
      <c r="G28" s="787"/>
      <c r="H28" s="787"/>
      <c r="I28" s="727"/>
      <c r="J28" s="663"/>
      <c r="K28" s="676"/>
      <c r="L28" s="786">
        <f>SUM(L27:O27)</f>
        <v>18</v>
      </c>
      <c r="M28" s="787"/>
      <c r="N28" s="787"/>
      <c r="O28" s="787"/>
      <c r="P28" s="727"/>
      <c r="Q28" s="673"/>
      <c r="R28" s="676"/>
      <c r="S28" s="427"/>
      <c r="T28" s="429"/>
      <c r="U28" s="429"/>
      <c r="V28" s="429"/>
      <c r="W28" s="429"/>
      <c r="X28" s="606" t="s">
        <v>335</v>
      </c>
      <c r="Y28" s="606" t="s">
        <v>336</v>
      </c>
      <c r="Z28" s="609" t="s">
        <v>5</v>
      </c>
      <c r="AA28" s="606" t="s">
        <v>4</v>
      </c>
      <c r="AB28" s="607"/>
      <c r="AC28" s="607"/>
      <c r="AD28" s="427"/>
      <c r="AE28" s="427"/>
      <c r="AF28" s="427"/>
    </row>
    <row r="29" spans="2:32" ht="14.1" customHeight="1" thickBot="1" x14ac:dyDescent="0.25">
      <c r="B29" s="246"/>
      <c r="C29" s="246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7"/>
      <c r="T29" s="246"/>
      <c r="U29" s="246"/>
      <c r="V29" s="246"/>
      <c r="W29" s="429" t="s">
        <v>29</v>
      </c>
      <c r="X29" s="27">
        <f>V16+V17</f>
        <v>56</v>
      </c>
      <c r="Y29" s="27">
        <f>V15</f>
        <v>28</v>
      </c>
      <c r="Z29" s="27">
        <f>V18+V20+V21+V22+V23+V24+V26</f>
        <v>140</v>
      </c>
      <c r="AA29" s="27">
        <f>V33+V37</f>
        <v>28</v>
      </c>
      <c r="AB29" s="427">
        <f>SUM(X29:AA29)</f>
        <v>252</v>
      </c>
      <c r="AC29" s="27"/>
      <c r="AD29" s="27"/>
      <c r="AE29" s="27"/>
      <c r="AF29" s="27"/>
    </row>
    <row r="30" spans="2:32" ht="14.1" customHeight="1" x14ac:dyDescent="0.2">
      <c r="B30" s="735" t="s">
        <v>14</v>
      </c>
      <c r="C30" s="745" t="s">
        <v>9</v>
      </c>
      <c r="D30" s="799" t="s">
        <v>97</v>
      </c>
      <c r="E30" s="795" t="s">
        <v>32</v>
      </c>
      <c r="F30" s="746"/>
      <c r="G30" s="746"/>
      <c r="H30" s="746"/>
      <c r="I30" s="746"/>
      <c r="J30" s="746"/>
      <c r="K30" s="747"/>
      <c r="L30" s="745" t="s">
        <v>33</v>
      </c>
      <c r="M30" s="746"/>
      <c r="N30" s="746"/>
      <c r="O30" s="746"/>
      <c r="P30" s="746"/>
      <c r="Q30" s="746"/>
      <c r="R30" s="747"/>
      <c r="S30" s="27"/>
      <c r="T30" s="246"/>
      <c r="U30" s="246"/>
      <c r="V30" s="246"/>
      <c r="W30" s="429" t="s">
        <v>76</v>
      </c>
      <c r="X30" s="27">
        <f>W16+W17</f>
        <v>42</v>
      </c>
      <c r="Y30" s="27">
        <f>W15</f>
        <v>14</v>
      </c>
      <c r="Z30" s="27">
        <f>W18+W20+W21+W22+W23+W24+W26+X41</f>
        <v>196</v>
      </c>
      <c r="AA30" s="27">
        <f>W19+W25+W33+W35+W37+W39</f>
        <v>112</v>
      </c>
      <c r="AB30" s="427">
        <f>SUM(X30:AA30)</f>
        <v>364</v>
      </c>
      <c r="AC30" s="27"/>
      <c r="AD30" s="27"/>
      <c r="AE30" s="27"/>
      <c r="AF30" s="27"/>
    </row>
    <row r="31" spans="2:32" ht="14.1" customHeight="1" x14ac:dyDescent="0.2">
      <c r="B31" s="736"/>
      <c r="C31" s="793"/>
      <c r="D31" s="800"/>
      <c r="E31" s="775" t="s">
        <v>4</v>
      </c>
      <c r="F31" s="739" t="s">
        <v>5</v>
      </c>
      <c r="G31" s="739" t="s">
        <v>6</v>
      </c>
      <c r="H31" s="739" t="s">
        <v>7</v>
      </c>
      <c r="I31" s="739" t="s">
        <v>37</v>
      </c>
      <c r="J31" s="739" t="s">
        <v>16</v>
      </c>
      <c r="K31" s="741" t="s">
        <v>17</v>
      </c>
      <c r="L31" s="793" t="s">
        <v>4</v>
      </c>
      <c r="M31" s="739" t="s">
        <v>5</v>
      </c>
      <c r="N31" s="739" t="s">
        <v>6</v>
      </c>
      <c r="O31" s="739" t="s">
        <v>7</v>
      </c>
      <c r="P31" s="739" t="s">
        <v>37</v>
      </c>
      <c r="Q31" s="739" t="s">
        <v>16</v>
      </c>
      <c r="R31" s="741" t="s">
        <v>17</v>
      </c>
      <c r="S31" s="27"/>
      <c r="T31" s="213" t="s">
        <v>72</v>
      </c>
      <c r="U31" s="213" t="s">
        <v>73</v>
      </c>
      <c r="V31" s="213"/>
      <c r="W31" s="213"/>
      <c r="X31" s="27"/>
      <c r="Y31" s="27"/>
      <c r="Z31" s="27"/>
      <c r="AA31" s="27"/>
      <c r="AB31" s="427">
        <f>SUM(AB29:AB30)</f>
        <v>616</v>
      </c>
      <c r="AC31" s="27"/>
      <c r="AD31" s="27"/>
      <c r="AE31" s="27"/>
      <c r="AF31" s="27"/>
    </row>
    <row r="32" spans="2:32" ht="14.1" customHeight="1" thickBot="1" x14ac:dyDescent="0.25">
      <c r="B32" s="737"/>
      <c r="C32" s="794"/>
      <c r="D32" s="800"/>
      <c r="E32" s="796"/>
      <c r="F32" s="754"/>
      <c r="G32" s="754"/>
      <c r="H32" s="754"/>
      <c r="I32" s="754"/>
      <c r="J32" s="754"/>
      <c r="K32" s="742"/>
      <c r="L32" s="794"/>
      <c r="M32" s="754"/>
      <c r="N32" s="754"/>
      <c r="O32" s="754"/>
      <c r="P32" s="754"/>
      <c r="Q32" s="754"/>
      <c r="R32" s="742"/>
      <c r="S32" s="76"/>
      <c r="T32" s="213" t="s">
        <v>74</v>
      </c>
      <c r="U32" s="213" t="s">
        <v>75</v>
      </c>
      <c r="V32" s="213" t="s">
        <v>29</v>
      </c>
      <c r="W32" s="213" t="s">
        <v>76</v>
      </c>
      <c r="X32" s="27"/>
      <c r="Y32" s="27"/>
      <c r="Z32" s="27"/>
      <c r="AA32" s="27"/>
      <c r="AB32" s="27"/>
      <c r="AC32" s="27"/>
      <c r="AD32" s="27"/>
      <c r="AE32" s="27"/>
      <c r="AF32" s="27"/>
    </row>
    <row r="33" spans="2:32" ht="14.1" customHeight="1" x14ac:dyDescent="0.2">
      <c r="B33" s="223">
        <v>13</v>
      </c>
      <c r="C33" s="224" t="s">
        <v>112</v>
      </c>
      <c r="D33" s="225" t="s">
        <v>170</v>
      </c>
      <c r="E33" s="801">
        <v>1</v>
      </c>
      <c r="F33" s="748">
        <v>1</v>
      </c>
      <c r="G33" s="748"/>
      <c r="H33" s="748"/>
      <c r="I33" s="769"/>
      <c r="J33" s="748" t="s">
        <v>4</v>
      </c>
      <c r="K33" s="797">
        <v>3</v>
      </c>
      <c r="L33" s="803"/>
      <c r="M33" s="791"/>
      <c r="N33" s="791"/>
      <c r="O33" s="791"/>
      <c r="P33" s="748"/>
      <c r="Q33" s="791"/>
      <c r="R33" s="767"/>
      <c r="S33" s="62"/>
      <c r="T33" s="761" t="str">
        <f>MID(D33,2,1)</f>
        <v>C</v>
      </c>
      <c r="U33" s="821">
        <f>SUM(V33:W33)</f>
        <v>28</v>
      </c>
      <c r="V33" s="821">
        <f>SUM(E33,L33)*14</f>
        <v>14</v>
      </c>
      <c r="W33" s="821">
        <f>SUM(F33:H34,M33:O34)*14</f>
        <v>14</v>
      </c>
      <c r="X33" s="27"/>
      <c r="Y33" s="27"/>
      <c r="Z33" s="27"/>
      <c r="AA33" s="27"/>
      <c r="AB33" s="27"/>
      <c r="AC33" s="27"/>
      <c r="AD33" s="27"/>
      <c r="AE33" s="27"/>
      <c r="AF33" s="27"/>
    </row>
    <row r="34" spans="2:32" ht="14.1" customHeight="1" thickBot="1" x14ac:dyDescent="0.25">
      <c r="B34" s="226">
        <v>14</v>
      </c>
      <c r="C34" s="227" t="s">
        <v>211</v>
      </c>
      <c r="D34" s="228" t="s">
        <v>171</v>
      </c>
      <c r="E34" s="802"/>
      <c r="F34" s="761"/>
      <c r="G34" s="761"/>
      <c r="H34" s="761"/>
      <c r="I34" s="765"/>
      <c r="J34" s="761"/>
      <c r="K34" s="798"/>
      <c r="L34" s="789"/>
      <c r="M34" s="792"/>
      <c r="N34" s="792"/>
      <c r="O34" s="792"/>
      <c r="P34" s="774"/>
      <c r="Q34" s="792"/>
      <c r="R34" s="768"/>
      <c r="S34" s="62"/>
      <c r="T34" s="761"/>
      <c r="U34" s="821">
        <f>SUM(V34:W34)</f>
        <v>0</v>
      </c>
      <c r="V34" s="821"/>
      <c r="W34" s="821"/>
      <c r="X34" s="27"/>
      <c r="Y34" s="27"/>
      <c r="Z34" s="27"/>
      <c r="AA34" s="27"/>
      <c r="AB34" s="27"/>
      <c r="AC34" s="27"/>
      <c r="AD34" s="27"/>
      <c r="AE34" s="27"/>
      <c r="AF34" s="27"/>
    </row>
    <row r="35" spans="2:32" ht="14.1" customHeight="1" x14ac:dyDescent="0.2">
      <c r="B35" s="223">
        <v>15</v>
      </c>
      <c r="C35" s="229" t="s">
        <v>30</v>
      </c>
      <c r="D35" s="228" t="s">
        <v>172</v>
      </c>
      <c r="E35" s="802"/>
      <c r="F35" s="761">
        <v>2</v>
      </c>
      <c r="G35" s="739"/>
      <c r="H35" s="739"/>
      <c r="I35" s="765"/>
      <c r="J35" s="739" t="s">
        <v>4</v>
      </c>
      <c r="K35" s="741">
        <v>2</v>
      </c>
      <c r="L35" s="824"/>
      <c r="M35" s="762"/>
      <c r="N35" s="762"/>
      <c r="O35" s="762"/>
      <c r="P35" s="761"/>
      <c r="Q35" s="762"/>
      <c r="R35" s="822"/>
      <c r="S35" s="62"/>
      <c r="T35" s="761" t="str">
        <f>MID(D35,2,1)</f>
        <v>C</v>
      </c>
      <c r="U35" s="821">
        <f>SUM(V35:W36)</f>
        <v>28</v>
      </c>
      <c r="V35" s="821">
        <f>SUM(E35,L35)*14</f>
        <v>0</v>
      </c>
      <c r="W35" s="821">
        <f>SUM(F35:H36,M35:O36)*14</f>
        <v>28</v>
      </c>
      <c r="X35" s="27"/>
      <c r="Y35" s="27"/>
      <c r="Z35" s="27"/>
      <c r="AA35" s="27"/>
      <c r="AB35" s="27"/>
      <c r="AC35" s="27"/>
      <c r="AD35" s="27"/>
      <c r="AE35" s="27"/>
      <c r="AF35" s="27"/>
    </row>
    <row r="36" spans="2:32" ht="14.1" customHeight="1" thickBot="1" x14ac:dyDescent="0.25">
      <c r="B36" s="226">
        <v>16</v>
      </c>
      <c r="C36" s="231" t="s">
        <v>31</v>
      </c>
      <c r="D36" s="232" t="s">
        <v>173</v>
      </c>
      <c r="E36" s="811"/>
      <c r="F36" s="764"/>
      <c r="G36" s="754"/>
      <c r="H36" s="754"/>
      <c r="I36" s="766"/>
      <c r="J36" s="754"/>
      <c r="K36" s="742"/>
      <c r="L36" s="825"/>
      <c r="M36" s="763"/>
      <c r="N36" s="763"/>
      <c r="O36" s="763"/>
      <c r="P36" s="764"/>
      <c r="Q36" s="763"/>
      <c r="R36" s="823"/>
      <c r="S36" s="62"/>
      <c r="T36" s="761"/>
      <c r="U36" s="821"/>
      <c r="V36" s="821"/>
      <c r="W36" s="821"/>
      <c r="X36" s="27"/>
      <c r="Y36" s="27"/>
      <c r="Z36" s="27"/>
      <c r="AA36" s="27"/>
      <c r="AB36" s="27"/>
      <c r="AC36" s="27"/>
      <c r="AD36" s="27"/>
      <c r="AE36" s="27"/>
      <c r="AF36" s="27"/>
    </row>
    <row r="37" spans="2:32" ht="14.1" customHeight="1" x14ac:dyDescent="0.2">
      <c r="B37" s="223">
        <v>17</v>
      </c>
      <c r="C37" s="233" t="s">
        <v>155</v>
      </c>
      <c r="D37" s="219" t="s">
        <v>318</v>
      </c>
      <c r="E37" s="788"/>
      <c r="F37" s="812"/>
      <c r="G37" s="812"/>
      <c r="H37" s="812"/>
      <c r="I37" s="812"/>
      <c r="J37" s="812"/>
      <c r="K37" s="812"/>
      <c r="L37" s="832">
        <v>1</v>
      </c>
      <c r="M37" s="826">
        <v>1</v>
      </c>
      <c r="N37" s="812"/>
      <c r="O37" s="826"/>
      <c r="P37" s="834"/>
      <c r="Q37" s="826" t="s">
        <v>8</v>
      </c>
      <c r="R37" s="827">
        <v>4</v>
      </c>
      <c r="S37" s="62"/>
      <c r="T37" s="761" t="str">
        <f>MID(D37,2,1)</f>
        <v>C</v>
      </c>
      <c r="U37" s="821">
        <f>SUM(V37:W38)</f>
        <v>28</v>
      </c>
      <c r="V37" s="821">
        <f>SUM(E37,L37)*14</f>
        <v>14</v>
      </c>
      <c r="W37" s="821">
        <f>SUM(F37:H38,M37:O38)*14</f>
        <v>14</v>
      </c>
      <c r="X37" s="27"/>
      <c r="Y37" s="27"/>
      <c r="Z37" s="27"/>
      <c r="AA37" s="27"/>
      <c r="AB37" s="27"/>
      <c r="AC37" s="27"/>
      <c r="AD37" s="27"/>
      <c r="AE37" s="27"/>
      <c r="AF37" s="27"/>
    </row>
    <row r="38" spans="2:32" ht="14.1" customHeight="1" thickBot="1" x14ac:dyDescent="0.25">
      <c r="B38" s="226">
        <v>18</v>
      </c>
      <c r="C38" s="234" t="s">
        <v>159</v>
      </c>
      <c r="D38" s="242" t="s">
        <v>174</v>
      </c>
      <c r="E38" s="789"/>
      <c r="F38" s="792"/>
      <c r="G38" s="792"/>
      <c r="H38" s="792"/>
      <c r="I38" s="792"/>
      <c r="J38" s="792"/>
      <c r="K38" s="792"/>
      <c r="L38" s="833"/>
      <c r="M38" s="774"/>
      <c r="N38" s="792"/>
      <c r="O38" s="774"/>
      <c r="P38" s="835"/>
      <c r="Q38" s="774"/>
      <c r="R38" s="828"/>
      <c r="S38" s="62"/>
      <c r="T38" s="761"/>
      <c r="U38" s="821"/>
      <c r="V38" s="821"/>
      <c r="W38" s="821"/>
      <c r="X38" s="27"/>
      <c r="Y38" s="27"/>
      <c r="Z38" s="27"/>
      <c r="AA38" s="27"/>
      <c r="AB38" s="27"/>
      <c r="AC38" s="27"/>
      <c r="AD38" s="27"/>
      <c r="AE38" s="27"/>
      <c r="AF38" s="27"/>
    </row>
    <row r="39" spans="2:32" ht="14.1" customHeight="1" x14ac:dyDescent="0.2">
      <c r="B39" s="223">
        <v>19</v>
      </c>
      <c r="C39" s="236" t="s">
        <v>30</v>
      </c>
      <c r="D39" s="237" t="s">
        <v>176</v>
      </c>
      <c r="E39" s="784"/>
      <c r="F39" s="819"/>
      <c r="G39" s="804"/>
      <c r="H39" s="804"/>
      <c r="I39" s="804"/>
      <c r="J39" s="804"/>
      <c r="K39" s="817"/>
      <c r="L39" s="784"/>
      <c r="M39" s="830"/>
      <c r="N39" s="819">
        <v>2</v>
      </c>
      <c r="O39" s="819"/>
      <c r="P39" s="765"/>
      <c r="Q39" s="819" t="s">
        <v>4</v>
      </c>
      <c r="R39" s="732">
        <v>2</v>
      </c>
      <c r="S39" s="77"/>
      <c r="T39" s="761" t="str">
        <f>MID(D39,2,1)</f>
        <v>C</v>
      </c>
      <c r="U39" s="821">
        <f>SUM(V39:W40)</f>
        <v>28</v>
      </c>
      <c r="V39" s="821">
        <f>SUM(E39,L39)*14</f>
        <v>0</v>
      </c>
      <c r="W39" s="821">
        <f>SUM(F39:H40,M39:O40)*14</f>
        <v>28</v>
      </c>
    </row>
    <row r="40" spans="2:32" ht="14.1" customHeight="1" thickBot="1" x14ac:dyDescent="0.25">
      <c r="B40" s="226">
        <v>20</v>
      </c>
      <c r="C40" s="238" t="s">
        <v>31</v>
      </c>
      <c r="D40" s="235" t="s">
        <v>175</v>
      </c>
      <c r="E40" s="785"/>
      <c r="F40" s="820"/>
      <c r="G40" s="805"/>
      <c r="H40" s="805"/>
      <c r="I40" s="805"/>
      <c r="J40" s="805"/>
      <c r="K40" s="818"/>
      <c r="L40" s="785"/>
      <c r="M40" s="831"/>
      <c r="N40" s="820"/>
      <c r="O40" s="820"/>
      <c r="P40" s="829"/>
      <c r="Q40" s="820"/>
      <c r="R40" s="733"/>
      <c r="S40" s="77"/>
      <c r="T40" s="761"/>
      <c r="U40" s="821"/>
      <c r="V40" s="821"/>
      <c r="W40" s="821"/>
    </row>
    <row r="41" spans="2:32" ht="14.1" customHeight="1" x14ac:dyDescent="0.2">
      <c r="B41" s="777" t="s">
        <v>19</v>
      </c>
      <c r="C41" s="778"/>
      <c r="D41" s="779"/>
      <c r="E41" s="240">
        <f>SUM(E33:E40)</f>
        <v>1</v>
      </c>
      <c r="F41" s="241">
        <f>SUM(F33:F40)</f>
        <v>3</v>
      </c>
      <c r="G41" s="241">
        <f>SUM(G33:G40)</f>
        <v>0</v>
      </c>
      <c r="H41" s="241"/>
      <c r="I41" s="815"/>
      <c r="J41" s="774" t="s">
        <v>49</v>
      </c>
      <c r="K41" s="730">
        <f>SUM(K33:K40)</f>
        <v>5</v>
      </c>
      <c r="L41" s="240">
        <f>SUM(L33:L40)</f>
        <v>1</v>
      </c>
      <c r="M41" s="241">
        <f>SUM(M33:M40)</f>
        <v>1</v>
      </c>
      <c r="N41" s="241">
        <f>SUM(N33:N40)</f>
        <v>2</v>
      </c>
      <c r="O41" s="241"/>
      <c r="P41" s="815"/>
      <c r="Q41" s="774" t="s">
        <v>100</v>
      </c>
      <c r="R41" s="730">
        <f>SUM(R33:R40)</f>
        <v>6</v>
      </c>
      <c r="T41" s="398" t="s">
        <v>28</v>
      </c>
      <c r="U41" s="398">
        <f>SUM(U33:U40)</f>
        <v>112</v>
      </c>
      <c r="V41" s="398">
        <f>SUM(V33:V40)</f>
        <v>28</v>
      </c>
      <c r="W41" s="398">
        <f>SUM(W33:W40)</f>
        <v>84</v>
      </c>
    </row>
    <row r="42" spans="2:32" ht="14.1" customHeight="1" thickBot="1" x14ac:dyDescent="0.25">
      <c r="B42" s="780"/>
      <c r="C42" s="781"/>
      <c r="D42" s="781"/>
      <c r="E42" s="813">
        <f>SUM(E41:H41)</f>
        <v>4</v>
      </c>
      <c r="F42" s="814"/>
      <c r="G42" s="814"/>
      <c r="H42" s="814"/>
      <c r="I42" s="816"/>
      <c r="J42" s="749"/>
      <c r="K42" s="731"/>
      <c r="L42" s="813">
        <f>SUM(L41:O41)</f>
        <v>4</v>
      </c>
      <c r="M42" s="814"/>
      <c r="N42" s="814"/>
      <c r="O42" s="814"/>
      <c r="P42" s="816"/>
      <c r="Q42" s="749"/>
      <c r="R42" s="731"/>
    </row>
    <row r="43" spans="2:32" ht="14.1" customHeight="1" thickBot="1" x14ac:dyDescent="0.25">
      <c r="B43" s="239"/>
      <c r="C43" s="239"/>
      <c r="D43" s="239"/>
      <c r="E43" s="239"/>
      <c r="F43" s="239"/>
      <c r="G43" s="239"/>
      <c r="H43" s="239"/>
      <c r="I43" s="239"/>
      <c r="J43" s="239"/>
      <c r="K43" s="248"/>
      <c r="L43" s="239"/>
      <c r="M43" s="239"/>
      <c r="N43" s="239"/>
      <c r="O43" s="239"/>
      <c r="P43" s="239"/>
      <c r="Q43" s="239"/>
      <c r="R43" s="248"/>
    </row>
    <row r="44" spans="2:32" ht="14.1" customHeight="1" x14ac:dyDescent="0.2">
      <c r="B44" s="243"/>
      <c r="C44" s="249" t="s">
        <v>83</v>
      </c>
      <c r="D44" s="247"/>
      <c r="E44" s="244">
        <f>SUM(E27,E41)</f>
        <v>9</v>
      </c>
      <c r="F44" s="245">
        <f>SUM(F27,F41)</f>
        <v>8</v>
      </c>
      <c r="G44" s="245">
        <f>SUM(G27,G41)</f>
        <v>1</v>
      </c>
      <c r="H44" s="245">
        <f>SUM(H27,H41)</f>
        <v>4</v>
      </c>
      <c r="I44" s="752"/>
      <c r="J44" s="752" t="s">
        <v>196</v>
      </c>
      <c r="K44" s="809">
        <f>IF((K27+K41)&lt;&gt;30,"NU",30)</f>
        <v>30</v>
      </c>
      <c r="L44" s="244">
        <f>SUM(L27,L41)</f>
        <v>9</v>
      </c>
      <c r="M44" s="245">
        <f>SUM(M27,M41)</f>
        <v>5</v>
      </c>
      <c r="N44" s="245">
        <f>SUM(N27,N41)</f>
        <v>4</v>
      </c>
      <c r="O44" s="245">
        <f>SUM(O27,O41)</f>
        <v>4</v>
      </c>
      <c r="P44" s="752"/>
      <c r="Q44" s="752" t="s">
        <v>197</v>
      </c>
      <c r="R44" s="809">
        <f>IF((R27+R41)&lt;&gt;30,"NU",30)</f>
        <v>30</v>
      </c>
      <c r="T44" s="757" t="s">
        <v>104</v>
      </c>
      <c r="U44" s="758"/>
      <c r="V44" s="398" t="s">
        <v>105</v>
      </c>
      <c r="W44" s="398" t="s">
        <v>106</v>
      </c>
    </row>
    <row r="45" spans="2:32" ht="14.1" customHeight="1" thickBot="1" x14ac:dyDescent="0.25">
      <c r="B45" s="243"/>
      <c r="C45" s="246"/>
      <c r="D45" s="247"/>
      <c r="E45" s="806">
        <f>SUM(E44:H44)</f>
        <v>22</v>
      </c>
      <c r="F45" s="807"/>
      <c r="G45" s="807"/>
      <c r="H45" s="808"/>
      <c r="I45" s="753"/>
      <c r="J45" s="753"/>
      <c r="K45" s="810"/>
      <c r="L45" s="806">
        <f>SUM(L44:O44)</f>
        <v>22</v>
      </c>
      <c r="M45" s="807"/>
      <c r="N45" s="807"/>
      <c r="O45" s="808"/>
      <c r="P45" s="753"/>
      <c r="Q45" s="753"/>
      <c r="R45" s="810"/>
      <c r="T45" s="759"/>
      <c r="U45" s="760"/>
      <c r="V45" s="399">
        <f>SUM(E44:I44)</f>
        <v>22</v>
      </c>
      <c r="W45" s="399">
        <f>SUM(L44:P44)</f>
        <v>22</v>
      </c>
    </row>
    <row r="46" spans="2:32" ht="14.1" customHeight="1" thickBot="1" x14ac:dyDescent="0.25">
      <c r="B46" s="239"/>
      <c r="C46" s="239"/>
      <c r="D46" s="239"/>
      <c r="E46" s="239"/>
      <c r="F46" s="239"/>
      <c r="G46" s="239"/>
      <c r="H46" s="239"/>
      <c r="I46" s="239"/>
      <c r="J46" s="239"/>
      <c r="K46" s="248"/>
      <c r="L46" s="239"/>
      <c r="M46" s="239"/>
      <c r="N46" s="239"/>
      <c r="O46" s="239"/>
      <c r="P46" s="239"/>
      <c r="Q46" s="239"/>
      <c r="R46" s="248"/>
    </row>
    <row r="47" spans="2:32" ht="14.1" customHeight="1" x14ac:dyDescent="0.2">
      <c r="B47" s="735" t="s">
        <v>14</v>
      </c>
      <c r="C47" s="735" t="s">
        <v>10</v>
      </c>
      <c r="D47" s="735" t="s">
        <v>320</v>
      </c>
      <c r="E47" s="795" t="s">
        <v>32</v>
      </c>
      <c r="F47" s="746"/>
      <c r="G47" s="746"/>
      <c r="H47" s="746"/>
      <c r="I47" s="746"/>
      <c r="J47" s="746"/>
      <c r="K47" s="747"/>
      <c r="L47" s="745" t="s">
        <v>33</v>
      </c>
      <c r="M47" s="746"/>
      <c r="N47" s="746"/>
      <c r="O47" s="746"/>
      <c r="P47" s="746"/>
      <c r="Q47" s="746"/>
      <c r="R47" s="747"/>
    </row>
    <row r="48" spans="2:32" ht="14.1" customHeight="1" x14ac:dyDescent="0.2">
      <c r="B48" s="736"/>
      <c r="C48" s="736"/>
      <c r="D48" s="736"/>
      <c r="E48" s="775" t="s">
        <v>4</v>
      </c>
      <c r="F48" s="739" t="s">
        <v>5</v>
      </c>
      <c r="G48" s="739" t="s">
        <v>6</v>
      </c>
      <c r="H48" s="739" t="s">
        <v>7</v>
      </c>
      <c r="I48" s="739" t="s">
        <v>36</v>
      </c>
      <c r="J48" s="739" t="s">
        <v>16</v>
      </c>
      <c r="K48" s="741" t="s">
        <v>17</v>
      </c>
      <c r="L48" s="793" t="s">
        <v>4</v>
      </c>
      <c r="M48" s="739" t="s">
        <v>5</v>
      </c>
      <c r="N48" s="739" t="s">
        <v>6</v>
      </c>
      <c r="O48" s="739" t="s">
        <v>7</v>
      </c>
      <c r="P48" s="739" t="s">
        <v>36</v>
      </c>
      <c r="Q48" s="739" t="s">
        <v>16</v>
      </c>
      <c r="R48" s="741" t="s">
        <v>17</v>
      </c>
      <c r="T48" s="213" t="s">
        <v>72</v>
      </c>
      <c r="U48" s="761" t="s">
        <v>73</v>
      </c>
      <c r="V48" s="761"/>
      <c r="W48" s="761"/>
    </row>
    <row r="49" spans="2:23" ht="24" customHeight="1" thickBot="1" x14ac:dyDescent="0.25">
      <c r="B49" s="737"/>
      <c r="C49" s="738"/>
      <c r="D49" s="738"/>
      <c r="E49" s="776"/>
      <c r="F49" s="740"/>
      <c r="G49" s="740"/>
      <c r="H49" s="740"/>
      <c r="I49" s="740"/>
      <c r="J49" s="740"/>
      <c r="K49" s="755"/>
      <c r="L49" s="794"/>
      <c r="M49" s="754"/>
      <c r="N49" s="754"/>
      <c r="O49" s="754"/>
      <c r="P49" s="754"/>
      <c r="Q49" s="754"/>
      <c r="R49" s="742"/>
      <c r="T49" s="213" t="s">
        <v>74</v>
      </c>
      <c r="U49" s="213" t="s">
        <v>75</v>
      </c>
      <c r="V49" s="213" t="s">
        <v>29</v>
      </c>
      <c r="W49" s="213" t="s">
        <v>76</v>
      </c>
    </row>
    <row r="50" spans="2:23" ht="14.1" customHeight="1" x14ac:dyDescent="0.2">
      <c r="B50" s="219">
        <v>23</v>
      </c>
      <c r="C50" s="250" t="s">
        <v>291</v>
      </c>
      <c r="D50" s="251" t="s">
        <v>145</v>
      </c>
      <c r="E50" s="252">
        <v>2</v>
      </c>
      <c r="F50" s="253">
        <v>2</v>
      </c>
      <c r="G50" s="253"/>
      <c r="H50" s="253"/>
      <c r="I50" s="253"/>
      <c r="J50" s="253" t="s">
        <v>8</v>
      </c>
      <c r="K50" s="254">
        <v>5</v>
      </c>
      <c r="L50" s="220"/>
      <c r="M50" s="221"/>
      <c r="N50" s="221"/>
      <c r="O50" s="221"/>
      <c r="P50" s="221"/>
      <c r="Q50" s="221"/>
      <c r="R50" s="222"/>
      <c r="T50" s="213" t="s">
        <v>330</v>
      </c>
      <c r="U50" s="213">
        <f>SUM(V50:W50)</f>
        <v>56</v>
      </c>
      <c r="V50" s="213">
        <f>SUM(E50,L50)*14</f>
        <v>28</v>
      </c>
      <c r="W50" s="213">
        <f>SUM(F50:G50,M50:N50)*14</f>
        <v>28</v>
      </c>
    </row>
    <row r="51" spans="2:23" ht="14.1" customHeight="1" thickBot="1" x14ac:dyDescent="0.25">
      <c r="B51" s="230">
        <v>25</v>
      </c>
      <c r="C51" s="255" t="s">
        <v>44</v>
      </c>
      <c r="D51" s="256" t="s">
        <v>292</v>
      </c>
      <c r="E51" s="257"/>
      <c r="F51" s="258"/>
      <c r="G51" s="259"/>
      <c r="H51" s="259"/>
      <c r="I51" s="259"/>
      <c r="J51" s="260"/>
      <c r="K51" s="261"/>
      <c r="L51" s="257">
        <v>2</v>
      </c>
      <c r="M51" s="259">
        <v>2</v>
      </c>
      <c r="N51" s="259"/>
      <c r="O51" s="259"/>
      <c r="P51" s="259"/>
      <c r="Q51" s="260" t="s">
        <v>8</v>
      </c>
      <c r="R51" s="262">
        <v>5</v>
      </c>
      <c r="T51" s="213" t="s">
        <v>330</v>
      </c>
      <c r="U51" s="213">
        <f>SUM(V51:W51)</f>
        <v>56</v>
      </c>
      <c r="V51" s="213">
        <f>SUM(E51,L51)*14</f>
        <v>28</v>
      </c>
      <c r="W51" s="213">
        <f>SUM(F51:G51,M51:N51)*14</f>
        <v>28</v>
      </c>
    </row>
    <row r="52" spans="2:23" ht="14.1" customHeight="1" x14ac:dyDescent="0.2">
      <c r="B52" s="770" t="s">
        <v>41</v>
      </c>
      <c r="C52" s="771"/>
      <c r="D52" s="771"/>
      <c r="E52" s="244">
        <f>SUM(E50:E51)</f>
        <v>2</v>
      </c>
      <c r="F52" s="245">
        <f>SUM(F50:F51)</f>
        <v>2</v>
      </c>
      <c r="G52" s="245"/>
      <c r="H52" s="245"/>
      <c r="I52" s="752"/>
      <c r="J52" s="748" t="s">
        <v>84</v>
      </c>
      <c r="K52" s="743">
        <f>SUM(K50:K51)</f>
        <v>5</v>
      </c>
      <c r="L52" s="244">
        <f>SUM(L50:L51)</f>
        <v>2</v>
      </c>
      <c r="M52" s="245">
        <f>SUM(M50:M51)</f>
        <v>2</v>
      </c>
      <c r="N52" s="245"/>
      <c r="O52" s="245"/>
      <c r="P52" s="752"/>
      <c r="Q52" s="748" t="s">
        <v>84</v>
      </c>
      <c r="R52" s="743">
        <f>SUM(R50:R51)</f>
        <v>5</v>
      </c>
      <c r="T52" s="396" t="s">
        <v>28</v>
      </c>
      <c r="U52" s="213">
        <f>SUM(U50:U51)</f>
        <v>112</v>
      </c>
      <c r="V52" s="213">
        <f>SUM(V50:V51)</f>
        <v>56</v>
      </c>
      <c r="W52" s="213">
        <f>SUM(W50:W51)</f>
        <v>56</v>
      </c>
    </row>
    <row r="53" spans="2:23" ht="14.1" customHeight="1" thickBot="1" x14ac:dyDescent="0.25">
      <c r="B53" s="772"/>
      <c r="C53" s="773"/>
      <c r="D53" s="773"/>
      <c r="E53" s="750">
        <f>SUM(E52:I52)</f>
        <v>4</v>
      </c>
      <c r="F53" s="751"/>
      <c r="G53" s="751"/>
      <c r="H53" s="751"/>
      <c r="I53" s="753"/>
      <c r="J53" s="749"/>
      <c r="K53" s="744"/>
      <c r="L53" s="750">
        <f>SUM(L52:P52)</f>
        <v>4</v>
      </c>
      <c r="M53" s="751"/>
      <c r="N53" s="751"/>
      <c r="O53" s="751"/>
      <c r="P53" s="753"/>
      <c r="Q53" s="749"/>
      <c r="R53" s="744"/>
    </row>
    <row r="54" spans="2:23" x14ac:dyDescent="0.2">
      <c r="B54" s="61"/>
      <c r="C54" s="734" t="s">
        <v>304</v>
      </c>
      <c r="D54" s="734"/>
      <c r="E54" s="734"/>
      <c r="F54" s="734"/>
      <c r="G54" s="734"/>
      <c r="H54" s="734"/>
      <c r="I54" s="734"/>
      <c r="J54" s="734"/>
      <c r="K54" s="734"/>
      <c r="L54" s="734"/>
      <c r="M54" s="734"/>
      <c r="N54" s="734"/>
      <c r="O54" s="734"/>
      <c r="P54" s="734"/>
      <c r="Q54" s="734"/>
      <c r="R54" s="734"/>
    </row>
    <row r="55" spans="2:23" x14ac:dyDescent="0.2">
      <c r="B55" s="61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</row>
    <row r="56" spans="2:23" ht="12.75" customHeight="1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79"/>
      <c r="N56" s="63"/>
      <c r="O56" s="63"/>
      <c r="P56" s="63"/>
      <c r="Q56" s="63"/>
      <c r="R56" s="63"/>
    </row>
    <row r="57" spans="2:23" x14ac:dyDescent="0.2">
      <c r="B57" s="728" t="s">
        <v>346</v>
      </c>
      <c r="C57" s="728"/>
      <c r="D57" s="728"/>
      <c r="E57" s="728"/>
      <c r="F57" s="728"/>
      <c r="G57" s="728"/>
      <c r="H57" s="728"/>
      <c r="I57" s="728"/>
      <c r="J57" s="728"/>
      <c r="K57" s="728"/>
      <c r="L57" s="728"/>
      <c r="M57" s="728"/>
      <c r="N57" s="728"/>
      <c r="O57" s="728"/>
      <c r="P57" s="728"/>
      <c r="Q57" s="728"/>
      <c r="R57" s="728"/>
      <c r="S57" s="138"/>
    </row>
    <row r="58" spans="2:23" x14ac:dyDescent="0.2">
      <c r="B58" s="729" t="s">
        <v>345</v>
      </c>
      <c r="C58" s="729"/>
      <c r="D58" s="729"/>
      <c r="E58" s="729"/>
      <c r="F58" s="729"/>
      <c r="G58" s="729"/>
      <c r="H58" s="729"/>
      <c r="I58" s="729"/>
      <c r="J58" s="729"/>
      <c r="K58" s="729"/>
      <c r="L58" s="729"/>
      <c r="M58" s="729"/>
      <c r="N58" s="729"/>
      <c r="O58" s="729"/>
      <c r="P58" s="729"/>
      <c r="Q58" s="729"/>
      <c r="R58" s="729"/>
      <c r="S58" s="200"/>
    </row>
    <row r="59" spans="2:23" x14ac:dyDescent="0.2">
      <c r="B59" s="756" t="s">
        <v>344</v>
      </c>
      <c r="C59" s="756"/>
      <c r="D59" s="756"/>
      <c r="E59" s="756"/>
      <c r="F59" s="756"/>
      <c r="G59" s="756"/>
      <c r="H59" s="756"/>
      <c r="I59" s="756"/>
      <c r="J59" s="756"/>
      <c r="K59" s="756"/>
      <c r="L59" s="756"/>
      <c r="M59" s="756"/>
      <c r="N59" s="756"/>
      <c r="O59" s="756"/>
      <c r="P59" s="756"/>
      <c r="Q59" s="756"/>
      <c r="R59" s="756"/>
      <c r="S59" s="190"/>
    </row>
  </sheetData>
  <mergeCells count="179">
    <mergeCell ref="Q48:Q49"/>
    <mergeCell ref="N48:N49"/>
    <mergeCell ref="J39:J40"/>
    <mergeCell ref="J44:J45"/>
    <mergeCell ref="K52:K53"/>
    <mergeCell ref="P52:P53"/>
    <mergeCell ref="M39:M40"/>
    <mergeCell ref="M48:M49"/>
    <mergeCell ref="K37:K38"/>
    <mergeCell ref="L37:L38"/>
    <mergeCell ref="M37:M38"/>
    <mergeCell ref="P37:P38"/>
    <mergeCell ref="E47:K47"/>
    <mergeCell ref="L48:L49"/>
    <mergeCell ref="R35:R36"/>
    <mergeCell ref="R44:R45"/>
    <mergeCell ref="L35:L36"/>
    <mergeCell ref="M35:M36"/>
    <mergeCell ref="O39:O40"/>
    <mergeCell ref="Q37:Q38"/>
    <mergeCell ref="R37:R38"/>
    <mergeCell ref="W39:W40"/>
    <mergeCell ref="T39:T40"/>
    <mergeCell ref="P39:P40"/>
    <mergeCell ref="N39:N40"/>
    <mergeCell ref="Q41:Q42"/>
    <mergeCell ref="V39:V40"/>
    <mergeCell ref="U39:U40"/>
    <mergeCell ref="Q39:Q40"/>
    <mergeCell ref="L42:O42"/>
    <mergeCell ref="P41:P42"/>
    <mergeCell ref="L39:L40"/>
    <mergeCell ref="P44:P45"/>
    <mergeCell ref="N37:N38"/>
    <mergeCell ref="O37:O38"/>
    <mergeCell ref="Q44:Q45"/>
    <mergeCell ref="W33:W34"/>
    <mergeCell ref="V37:V38"/>
    <mergeCell ref="U37:U38"/>
    <mergeCell ref="V35:V36"/>
    <mergeCell ref="W35:W36"/>
    <mergeCell ref="T37:T38"/>
    <mergeCell ref="W37:W38"/>
    <mergeCell ref="U33:U34"/>
    <mergeCell ref="V33:V34"/>
    <mergeCell ref="U35:U36"/>
    <mergeCell ref="G35:G36"/>
    <mergeCell ref="J33:J34"/>
    <mergeCell ref="L33:L34"/>
    <mergeCell ref="K35:K36"/>
    <mergeCell ref="Q33:Q34"/>
    <mergeCell ref="N33:N34"/>
    <mergeCell ref="I39:I40"/>
    <mergeCell ref="E45:H45"/>
    <mergeCell ref="K44:K45"/>
    <mergeCell ref="P33:P34"/>
    <mergeCell ref="O33:O34"/>
    <mergeCell ref="E35:E36"/>
    <mergeCell ref="F37:F38"/>
    <mergeCell ref="G37:G38"/>
    <mergeCell ref="H37:H38"/>
    <mergeCell ref="I37:I38"/>
    <mergeCell ref="J37:J38"/>
    <mergeCell ref="L45:O45"/>
    <mergeCell ref="E42:H42"/>
    <mergeCell ref="I41:I42"/>
    <mergeCell ref="G39:G40"/>
    <mergeCell ref="H39:H40"/>
    <mergeCell ref="K39:K40"/>
    <mergeCell ref="F39:F40"/>
    <mergeCell ref="B30:B32"/>
    <mergeCell ref="K31:K32"/>
    <mergeCell ref="M33:M34"/>
    <mergeCell ref="C30:C32"/>
    <mergeCell ref="E30:K30"/>
    <mergeCell ref="E31:E32"/>
    <mergeCell ref="G33:G34"/>
    <mergeCell ref="H33:H34"/>
    <mergeCell ref="K33:K34"/>
    <mergeCell ref="D30:D32"/>
    <mergeCell ref="L30:R30"/>
    <mergeCell ref="F31:F32"/>
    <mergeCell ref="E33:E34"/>
    <mergeCell ref="F33:F34"/>
    <mergeCell ref="R31:R32"/>
    <mergeCell ref="G31:G32"/>
    <mergeCell ref="I31:I32"/>
    <mergeCell ref="H31:H32"/>
    <mergeCell ref="M31:M32"/>
    <mergeCell ref="L31:L32"/>
    <mergeCell ref="P13:P14"/>
    <mergeCell ref="Q13:Q14"/>
    <mergeCell ref="Q31:Q32"/>
    <mergeCell ref="P31:P32"/>
    <mergeCell ref="J31:J32"/>
    <mergeCell ref="O31:O32"/>
    <mergeCell ref="N31:N32"/>
    <mergeCell ref="P27:P28"/>
    <mergeCell ref="E13:E14"/>
    <mergeCell ref="F13:F14"/>
    <mergeCell ref="J13:J14"/>
    <mergeCell ref="M13:M14"/>
    <mergeCell ref="L28:O28"/>
    <mergeCell ref="J27:J28"/>
    <mergeCell ref="I27:I28"/>
    <mergeCell ref="I13:I14"/>
    <mergeCell ref="H13:H14"/>
    <mergeCell ref="B12:B14"/>
    <mergeCell ref="E48:E49"/>
    <mergeCell ref="B41:D42"/>
    <mergeCell ref="B1:D1"/>
    <mergeCell ref="B2:D2"/>
    <mergeCell ref="B3:Q3"/>
    <mergeCell ref="B8:G8"/>
    <mergeCell ref="B5:AF5"/>
    <mergeCell ref="L13:L14"/>
    <mergeCell ref="R13:R14"/>
    <mergeCell ref="N13:N14"/>
    <mergeCell ref="B6:AF6"/>
    <mergeCell ref="L12:R12"/>
    <mergeCell ref="E39:E40"/>
    <mergeCell ref="B9:G9"/>
    <mergeCell ref="B10:G10"/>
    <mergeCell ref="B27:D28"/>
    <mergeCell ref="F35:F36"/>
    <mergeCell ref="D12:D14"/>
    <mergeCell ref="E12:K12"/>
    <mergeCell ref="G13:G14"/>
    <mergeCell ref="K27:K28"/>
    <mergeCell ref="E28:H28"/>
    <mergeCell ref="E37:E38"/>
    <mergeCell ref="B59:R59"/>
    <mergeCell ref="T44:U45"/>
    <mergeCell ref="U48:W48"/>
    <mergeCell ref="T35:T36"/>
    <mergeCell ref="N35:N36"/>
    <mergeCell ref="O35:O36"/>
    <mergeCell ref="P35:P36"/>
    <mergeCell ref="Q35:Q36"/>
    <mergeCell ref="U13:W13"/>
    <mergeCell ref="H35:H36"/>
    <mergeCell ref="I35:I36"/>
    <mergeCell ref="R33:R34"/>
    <mergeCell ref="O13:O14"/>
    <mergeCell ref="T33:T34"/>
    <mergeCell ref="I33:I34"/>
    <mergeCell ref="R27:R28"/>
    <mergeCell ref="K13:K14"/>
    <mergeCell ref="Q27:Q28"/>
    <mergeCell ref="C12:C14"/>
    <mergeCell ref="B52:D53"/>
    <mergeCell ref="J35:J36"/>
    <mergeCell ref="J41:J42"/>
    <mergeCell ref="I48:I49"/>
    <mergeCell ref="J48:J49"/>
    <mergeCell ref="B57:R57"/>
    <mergeCell ref="B58:R58"/>
    <mergeCell ref="R41:R42"/>
    <mergeCell ref="R39:R40"/>
    <mergeCell ref="C54:R54"/>
    <mergeCell ref="B47:B49"/>
    <mergeCell ref="C47:C49"/>
    <mergeCell ref="D47:D49"/>
    <mergeCell ref="F48:F49"/>
    <mergeCell ref="R48:R49"/>
    <mergeCell ref="R52:R53"/>
    <mergeCell ref="L47:R47"/>
    <mergeCell ref="Q52:Q53"/>
    <mergeCell ref="E53:H53"/>
    <mergeCell ref="I52:I53"/>
    <mergeCell ref="P48:P49"/>
    <mergeCell ref="H48:H49"/>
    <mergeCell ref="G48:G49"/>
    <mergeCell ref="O48:O49"/>
    <mergeCell ref="L53:O53"/>
    <mergeCell ref="I44:I45"/>
    <mergeCell ref="K48:K49"/>
    <mergeCell ref="K41:K42"/>
    <mergeCell ref="J52:J53"/>
  </mergeCells>
  <phoneticPr fontId="0" type="noConversion"/>
  <pageMargins left="0.51181102362204722" right="0.51181102362204722" top="0.74803149606299213" bottom="0.98425196850393704" header="0.51181102362204722" footer="0.51181102362204722"/>
  <pageSetup paperSize="9" scale="83" orientation="portrait" copies="2" r:id="rId1"/>
  <headerFooter alignWithMargins="0">
    <oddFooter>&amp;C3</oddFooter>
  </headerFooter>
  <ignoredErrors>
    <ignoredError sqref="E53 L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AF62"/>
  <sheetViews>
    <sheetView topLeftCell="D19" zoomScaleNormal="60" zoomScaleSheetLayoutView="100" workbookViewId="0">
      <selection activeCell="S19" sqref="S1:AD1048576"/>
    </sheetView>
  </sheetViews>
  <sheetFormatPr defaultColWidth="9.140625" defaultRowHeight="12.75" x14ac:dyDescent="0.2"/>
  <cols>
    <col min="1" max="1" width="3.140625" style="28" customWidth="1"/>
    <col min="2" max="2" width="3.42578125" style="28" customWidth="1"/>
    <col min="3" max="3" width="28.5703125" style="28" customWidth="1"/>
    <col min="4" max="4" width="18" style="28" customWidth="1"/>
    <col min="5" max="5" width="3.140625" style="28" customWidth="1"/>
    <col min="6" max="6" width="3" style="28" customWidth="1"/>
    <col min="7" max="8" width="2.42578125" style="28" customWidth="1"/>
    <col min="9" max="9" width="4.42578125" style="28" customWidth="1"/>
    <col min="10" max="10" width="7.42578125" style="28" customWidth="1"/>
    <col min="11" max="11" width="6.140625" style="28" customWidth="1"/>
    <col min="12" max="12" width="3.42578125" style="28" customWidth="1"/>
    <col min="13" max="15" width="2.42578125" style="28" customWidth="1"/>
    <col min="16" max="16" width="4.5703125" style="28" customWidth="1"/>
    <col min="17" max="17" width="7.42578125" style="28" customWidth="1"/>
    <col min="18" max="18" width="5.5703125" style="28" customWidth="1"/>
    <col min="19" max="19" width="9.140625" style="28" hidden="1" customWidth="1"/>
    <col min="20" max="21" width="8.140625" style="397" hidden="1" customWidth="1"/>
    <col min="22" max="22" width="7.28515625" style="397" hidden="1" customWidth="1"/>
    <col min="23" max="23" width="7.42578125" style="397" hidden="1" customWidth="1"/>
    <col min="24" max="25" width="9.140625" style="28" hidden="1" customWidth="1"/>
    <col min="26" max="26" width="9.7109375" style="28" hidden="1" customWidth="1"/>
    <col min="27" max="27" width="7.7109375" style="28" hidden="1" customWidth="1"/>
    <col min="28" max="30" width="9.140625" style="28" hidden="1" customWidth="1"/>
    <col min="31" max="31" width="9.140625" style="28" customWidth="1"/>
    <col min="32" max="16384" width="9.140625" style="28"/>
  </cols>
  <sheetData>
    <row r="1" spans="2:32" x14ac:dyDescent="0.2">
      <c r="B1" s="782" t="s">
        <v>50</v>
      </c>
      <c r="C1" s="782"/>
      <c r="D1" s="782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</row>
    <row r="2" spans="2:32" x14ac:dyDescent="0.2">
      <c r="B2" s="782" t="s">
        <v>23</v>
      </c>
      <c r="C2" s="782"/>
      <c r="D2" s="782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2:32" ht="15.75" x14ac:dyDescent="0.25">
      <c r="B3" s="783" t="s">
        <v>51</v>
      </c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80"/>
      <c r="S3" s="72"/>
    </row>
    <row r="4" spans="2:32" x14ac:dyDescent="0.2">
      <c r="B4" s="70"/>
      <c r="C4" s="70"/>
    </row>
    <row r="5" spans="2:32" x14ac:dyDescent="0.2">
      <c r="B5" s="702" t="s">
        <v>101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  <c r="S5" s="703"/>
      <c r="T5" s="703"/>
      <c r="U5" s="703"/>
      <c r="V5" s="703"/>
      <c r="W5" s="703"/>
      <c r="X5" s="703"/>
      <c r="Y5" s="703"/>
      <c r="Z5" s="703"/>
      <c r="AA5" s="703"/>
      <c r="AB5" s="703"/>
      <c r="AC5" s="703"/>
      <c r="AD5" s="703"/>
      <c r="AE5" s="703"/>
      <c r="AF5" s="703"/>
    </row>
    <row r="6" spans="2:32" x14ac:dyDescent="0.2">
      <c r="B6" s="702" t="s">
        <v>91</v>
      </c>
      <c r="C6" s="702"/>
      <c r="D6" s="702"/>
      <c r="E6" s="702"/>
      <c r="F6" s="702"/>
      <c r="G6" s="702"/>
      <c r="H6" s="702"/>
      <c r="I6" s="702"/>
      <c r="J6" s="702"/>
      <c r="K6" s="702"/>
      <c r="L6" s="702"/>
      <c r="M6" s="702"/>
      <c r="N6" s="702"/>
      <c r="O6" s="702"/>
      <c r="P6" s="702"/>
      <c r="Q6" s="702"/>
      <c r="R6" s="702"/>
      <c r="S6" s="702"/>
      <c r="T6" s="702"/>
      <c r="U6" s="702"/>
      <c r="V6" s="702"/>
      <c r="W6" s="702"/>
      <c r="X6" s="702"/>
      <c r="Y6" s="702"/>
      <c r="Z6" s="702"/>
      <c r="AA6" s="702"/>
      <c r="AB6" s="702"/>
      <c r="AC6" s="702"/>
      <c r="AD6" s="702"/>
      <c r="AE6" s="702"/>
      <c r="AF6" s="702"/>
    </row>
    <row r="7" spans="2:32" x14ac:dyDescent="0.2">
      <c r="B7" s="620" t="s">
        <v>359</v>
      </c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  <c r="AC7" s="620"/>
      <c r="AD7" s="620"/>
      <c r="AE7" s="620"/>
      <c r="AF7" s="620"/>
    </row>
    <row r="8" spans="2:32" x14ac:dyDescent="0.2">
      <c r="B8" s="688" t="s">
        <v>107</v>
      </c>
      <c r="C8" s="688"/>
      <c r="D8" s="688"/>
      <c r="E8" s="688"/>
      <c r="F8" s="688"/>
      <c r="G8" s="688"/>
      <c r="H8" s="433"/>
      <c r="I8" s="433"/>
      <c r="J8" s="433"/>
      <c r="K8" s="434"/>
      <c r="L8" s="434"/>
      <c r="M8" s="434"/>
      <c r="N8" s="434"/>
      <c r="O8" s="434"/>
      <c r="P8" s="434"/>
      <c r="Q8" s="434"/>
      <c r="R8" s="435"/>
      <c r="S8" s="524"/>
      <c r="T8" s="429"/>
      <c r="U8" s="429"/>
      <c r="V8" s="429"/>
      <c r="W8" s="429"/>
      <c r="X8" s="436"/>
      <c r="Y8" s="436"/>
      <c r="Z8" s="436"/>
      <c r="AA8" s="436"/>
      <c r="AB8" s="436"/>
      <c r="AC8" s="436"/>
      <c r="AD8" s="436"/>
      <c r="AE8" s="436"/>
      <c r="AF8" s="436"/>
    </row>
    <row r="9" spans="2:32" x14ac:dyDescent="0.2">
      <c r="B9" s="688" t="s">
        <v>24</v>
      </c>
      <c r="C9" s="688"/>
      <c r="D9" s="688"/>
      <c r="E9" s="688"/>
      <c r="F9" s="688"/>
      <c r="G9" s="688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6"/>
      <c r="S9" s="436"/>
      <c r="T9" s="429"/>
      <c r="U9" s="429"/>
      <c r="V9" s="429"/>
      <c r="W9" s="429"/>
      <c r="X9" s="436"/>
      <c r="Y9" s="436"/>
      <c r="Z9" s="436"/>
      <c r="AA9" s="436"/>
      <c r="AB9" s="436"/>
      <c r="AC9" s="436"/>
      <c r="AD9" s="436"/>
      <c r="AE9" s="436"/>
      <c r="AF9" s="436"/>
    </row>
    <row r="10" spans="2:32" ht="15" customHeight="1" x14ac:dyDescent="0.2">
      <c r="B10" s="661" t="s">
        <v>358</v>
      </c>
      <c r="C10" s="661"/>
      <c r="D10" s="661"/>
      <c r="E10" s="661"/>
      <c r="F10" s="661"/>
      <c r="G10" s="661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6"/>
      <c r="S10" s="436"/>
      <c r="T10" s="429"/>
      <c r="U10" s="429"/>
      <c r="V10" s="429"/>
      <c r="W10" s="429"/>
      <c r="X10" s="436"/>
      <c r="Y10" s="436"/>
      <c r="Z10" s="436"/>
      <c r="AA10" s="436"/>
      <c r="AB10" s="436"/>
      <c r="AC10" s="436"/>
      <c r="AD10" s="436"/>
      <c r="AE10" s="436"/>
      <c r="AF10" s="436"/>
    </row>
    <row r="11" spans="2:32" ht="21" customHeight="1" thickBot="1" x14ac:dyDescent="0.3">
      <c r="B11" s="439" t="s">
        <v>13</v>
      </c>
      <c r="C11" s="548"/>
      <c r="D11" s="548"/>
      <c r="E11" s="548"/>
      <c r="F11" s="548"/>
      <c r="G11" s="548"/>
      <c r="H11" s="548"/>
      <c r="I11" s="548"/>
      <c r="J11" s="548"/>
      <c r="K11" s="548"/>
      <c r="L11" s="548"/>
      <c r="M11" s="548"/>
      <c r="N11" s="548"/>
      <c r="O11" s="548"/>
      <c r="P11" s="548"/>
      <c r="Q11" s="548"/>
      <c r="R11" s="548"/>
      <c r="S11" s="427"/>
      <c r="T11" s="429"/>
      <c r="U11" s="429"/>
      <c r="V11" s="429"/>
      <c r="W11" s="429"/>
      <c r="X11" s="427"/>
      <c r="Y11" s="427"/>
      <c r="Z11" s="427"/>
      <c r="AA11" s="427"/>
      <c r="AB11" s="427"/>
      <c r="AC11" s="427"/>
      <c r="AD11" s="427"/>
      <c r="AE11" s="427"/>
      <c r="AF11" s="427"/>
    </row>
    <row r="12" spans="2:32" ht="12.75" customHeight="1" x14ac:dyDescent="0.2">
      <c r="B12" s="681" t="s">
        <v>14</v>
      </c>
      <c r="C12" s="681" t="s">
        <v>3</v>
      </c>
      <c r="D12" s="681" t="s">
        <v>97</v>
      </c>
      <c r="E12" s="704" t="s">
        <v>34</v>
      </c>
      <c r="F12" s="662"/>
      <c r="G12" s="662"/>
      <c r="H12" s="662"/>
      <c r="I12" s="662"/>
      <c r="J12" s="662"/>
      <c r="K12" s="678"/>
      <c r="L12" s="704" t="s">
        <v>35</v>
      </c>
      <c r="M12" s="662"/>
      <c r="N12" s="662"/>
      <c r="O12" s="662"/>
      <c r="P12" s="662"/>
      <c r="Q12" s="662"/>
      <c r="R12" s="678"/>
      <c r="S12" s="427"/>
      <c r="T12" s="429"/>
      <c r="U12" s="429"/>
      <c r="V12" s="429"/>
      <c r="W12" s="429"/>
      <c r="X12" s="427"/>
      <c r="Y12" s="427"/>
      <c r="Z12" s="427"/>
      <c r="AA12" s="427"/>
      <c r="AB12" s="427"/>
      <c r="AC12" s="427"/>
      <c r="AD12" s="427"/>
      <c r="AE12" s="427"/>
      <c r="AF12" s="427"/>
    </row>
    <row r="13" spans="2:32" ht="17.100000000000001" customHeight="1" x14ac:dyDescent="0.2">
      <c r="B13" s="682"/>
      <c r="C13" s="682"/>
      <c r="D13" s="682"/>
      <c r="E13" s="695" t="s">
        <v>4</v>
      </c>
      <c r="F13" s="674" t="s">
        <v>5</v>
      </c>
      <c r="G13" s="674" t="s">
        <v>6</v>
      </c>
      <c r="H13" s="674" t="s">
        <v>7</v>
      </c>
      <c r="I13" s="674" t="s">
        <v>37</v>
      </c>
      <c r="J13" s="674" t="s">
        <v>16</v>
      </c>
      <c r="K13" s="670" t="s">
        <v>17</v>
      </c>
      <c r="L13" s="695" t="s">
        <v>4</v>
      </c>
      <c r="M13" s="674" t="s">
        <v>5</v>
      </c>
      <c r="N13" s="674" t="s">
        <v>6</v>
      </c>
      <c r="O13" s="674" t="s">
        <v>7</v>
      </c>
      <c r="P13" s="674" t="s">
        <v>37</v>
      </c>
      <c r="Q13" s="674" t="s">
        <v>16</v>
      </c>
      <c r="R13" s="670" t="s">
        <v>17</v>
      </c>
      <c r="S13" s="427"/>
      <c r="T13" s="440" t="s">
        <v>72</v>
      </c>
      <c r="U13" s="542" t="s">
        <v>73</v>
      </c>
      <c r="V13" s="549"/>
      <c r="W13" s="459"/>
      <c r="X13" s="427"/>
      <c r="Y13" s="427"/>
      <c r="Z13" s="427"/>
      <c r="AA13" s="427"/>
      <c r="AB13" s="427"/>
      <c r="AC13" s="427"/>
      <c r="AD13" s="427"/>
      <c r="AE13" s="427"/>
      <c r="AF13" s="427"/>
    </row>
    <row r="14" spans="2:32" ht="21" customHeight="1" thickBot="1" x14ac:dyDescent="0.25">
      <c r="B14" s="683"/>
      <c r="C14" s="706"/>
      <c r="D14" s="712"/>
      <c r="E14" s="696"/>
      <c r="F14" s="677"/>
      <c r="G14" s="677"/>
      <c r="H14" s="677"/>
      <c r="I14" s="677"/>
      <c r="J14" s="677"/>
      <c r="K14" s="680"/>
      <c r="L14" s="710"/>
      <c r="M14" s="663"/>
      <c r="N14" s="663"/>
      <c r="O14" s="663"/>
      <c r="P14" s="663"/>
      <c r="Q14" s="663"/>
      <c r="R14" s="671"/>
      <c r="S14" s="427"/>
      <c r="T14" s="470" t="s">
        <v>74</v>
      </c>
      <c r="U14" s="470" t="s">
        <v>75</v>
      </c>
      <c r="V14" s="470" t="s">
        <v>29</v>
      </c>
      <c r="W14" s="470" t="s">
        <v>76</v>
      </c>
      <c r="X14" s="427"/>
      <c r="Y14" s="427"/>
      <c r="Z14" s="427"/>
      <c r="AA14" s="427"/>
      <c r="AB14" s="427"/>
      <c r="AC14" s="427"/>
      <c r="AD14" s="427"/>
      <c r="AE14" s="427"/>
      <c r="AF14" s="427"/>
    </row>
    <row r="15" spans="2:32" ht="16.5" customHeight="1" x14ac:dyDescent="0.2">
      <c r="B15" s="550">
        <v>1</v>
      </c>
      <c r="C15" s="491" t="s">
        <v>117</v>
      </c>
      <c r="D15" s="551" t="s">
        <v>140</v>
      </c>
      <c r="E15" s="527">
        <v>2</v>
      </c>
      <c r="F15" s="448">
        <v>2</v>
      </c>
      <c r="G15" s="448"/>
      <c r="H15" s="448"/>
      <c r="I15" s="445"/>
      <c r="J15" s="448" t="s">
        <v>8</v>
      </c>
      <c r="K15" s="449">
        <v>6</v>
      </c>
      <c r="L15" s="447"/>
      <c r="M15" s="448"/>
      <c r="N15" s="448"/>
      <c r="O15" s="448"/>
      <c r="P15" s="448"/>
      <c r="Q15" s="448"/>
      <c r="R15" s="449"/>
      <c r="S15" s="552"/>
      <c r="T15" s="440" t="str">
        <f t="shared" ref="T15:T22" si="0">MID(D15,2,1)</f>
        <v>S</v>
      </c>
      <c r="U15" s="451">
        <f>SUM(V15:W15)</f>
        <v>56</v>
      </c>
      <c r="V15" s="451">
        <f>SUM(E15,L15)*14</f>
        <v>28</v>
      </c>
      <c r="W15" s="553">
        <f>SUM(F15:H15,M15:O15)*14</f>
        <v>28</v>
      </c>
      <c r="X15" s="427"/>
      <c r="Y15" s="427"/>
      <c r="Z15" s="427"/>
      <c r="AA15" s="427"/>
      <c r="AB15" s="427"/>
      <c r="AC15" s="427"/>
      <c r="AD15" s="427"/>
      <c r="AE15" s="427"/>
      <c r="AF15" s="427"/>
    </row>
    <row r="16" spans="2:32" ht="34.5" customHeight="1" x14ac:dyDescent="0.2">
      <c r="B16" s="554">
        <v>2</v>
      </c>
      <c r="C16" s="555" t="s">
        <v>342</v>
      </c>
      <c r="D16" s="556" t="s">
        <v>137</v>
      </c>
      <c r="E16" s="530">
        <v>2</v>
      </c>
      <c r="F16" s="440">
        <v>2</v>
      </c>
      <c r="G16" s="440"/>
      <c r="H16" s="440"/>
      <c r="I16" s="457"/>
      <c r="J16" s="440" t="s">
        <v>8</v>
      </c>
      <c r="K16" s="460">
        <v>5</v>
      </c>
      <c r="L16" s="459"/>
      <c r="M16" s="440"/>
      <c r="N16" s="440"/>
      <c r="O16" s="440"/>
      <c r="P16" s="440"/>
      <c r="Q16" s="440"/>
      <c r="R16" s="460"/>
      <c r="S16" s="552"/>
      <c r="T16" s="440" t="str">
        <f t="shared" si="0"/>
        <v>S</v>
      </c>
      <c r="U16" s="451">
        <f>SUM(V16:W16)</f>
        <v>56</v>
      </c>
      <c r="V16" s="451">
        <f>SUM(E16,L16)*14</f>
        <v>28</v>
      </c>
      <c r="W16" s="553">
        <f>SUM(F16:H16,M16:O16)*14</f>
        <v>28</v>
      </c>
      <c r="X16" s="427"/>
      <c r="Y16" s="427"/>
      <c r="Z16" s="427"/>
      <c r="AA16" s="427"/>
      <c r="AB16" s="427"/>
      <c r="AC16" s="427"/>
      <c r="AD16" s="427"/>
      <c r="AE16" s="427"/>
      <c r="AF16" s="427"/>
    </row>
    <row r="17" spans="2:32" ht="24" customHeight="1" x14ac:dyDescent="0.2">
      <c r="B17" s="554">
        <v>3</v>
      </c>
      <c r="C17" s="557" t="s">
        <v>127</v>
      </c>
      <c r="D17" s="556" t="s">
        <v>138</v>
      </c>
      <c r="E17" s="530">
        <v>2</v>
      </c>
      <c r="F17" s="440">
        <v>1</v>
      </c>
      <c r="G17" s="440"/>
      <c r="H17" s="440"/>
      <c r="I17" s="457"/>
      <c r="J17" s="440" t="s">
        <v>8</v>
      </c>
      <c r="K17" s="460">
        <v>5</v>
      </c>
      <c r="L17" s="459"/>
      <c r="M17" s="440"/>
      <c r="N17" s="440"/>
      <c r="O17" s="440"/>
      <c r="P17" s="440"/>
      <c r="Q17" s="440"/>
      <c r="R17" s="460"/>
      <c r="S17" s="552"/>
      <c r="T17" s="440" t="str">
        <f t="shared" si="0"/>
        <v>S</v>
      </c>
      <c r="U17" s="451">
        <f t="shared" ref="U17:U22" si="1">SUM(V17:W17)</f>
        <v>42</v>
      </c>
      <c r="V17" s="451">
        <f t="shared" ref="V17:V18" si="2">SUM(E17,L17)*14</f>
        <v>28</v>
      </c>
      <c r="W17" s="553">
        <f>SUM(F17:H17,M17:O17)*14</f>
        <v>14</v>
      </c>
      <c r="X17" s="427"/>
      <c r="Y17" s="427"/>
      <c r="Z17" s="427"/>
      <c r="AA17" s="427"/>
      <c r="AB17" s="427"/>
      <c r="AC17" s="427"/>
      <c r="AD17" s="427"/>
      <c r="AE17" s="427"/>
      <c r="AF17" s="427"/>
    </row>
    <row r="18" spans="2:32" s="27" customFormat="1" ht="36.75" thickBot="1" x14ac:dyDescent="0.25">
      <c r="B18" s="558">
        <v>4</v>
      </c>
      <c r="C18" s="559" t="s">
        <v>315</v>
      </c>
      <c r="D18" s="481" t="s">
        <v>139</v>
      </c>
      <c r="E18" s="532">
        <v>2</v>
      </c>
      <c r="F18" s="467">
        <v>2</v>
      </c>
      <c r="G18" s="467"/>
      <c r="H18" s="467"/>
      <c r="I18" s="560"/>
      <c r="J18" s="467" t="s">
        <v>4</v>
      </c>
      <c r="K18" s="561">
        <v>5</v>
      </c>
      <c r="L18" s="469"/>
      <c r="M18" s="470"/>
      <c r="N18" s="470"/>
      <c r="O18" s="470"/>
      <c r="P18" s="470"/>
      <c r="Q18" s="470"/>
      <c r="R18" s="471"/>
      <c r="S18" s="552"/>
      <c r="T18" s="440" t="str">
        <f t="shared" si="0"/>
        <v>S</v>
      </c>
      <c r="U18" s="451">
        <f t="shared" si="1"/>
        <v>56</v>
      </c>
      <c r="V18" s="451">
        <f t="shared" si="2"/>
        <v>28</v>
      </c>
      <c r="W18" s="553">
        <f>SUM(F18:H18,M18:O18)*14</f>
        <v>28</v>
      </c>
      <c r="X18" s="427"/>
      <c r="Y18" s="427"/>
      <c r="Z18" s="427"/>
      <c r="AA18" s="427"/>
      <c r="AB18" s="427"/>
      <c r="AC18" s="427"/>
      <c r="AD18" s="427"/>
      <c r="AE18" s="427"/>
      <c r="AF18" s="427"/>
    </row>
    <row r="19" spans="2:32" ht="24" customHeight="1" x14ac:dyDescent="0.2">
      <c r="B19" s="550">
        <v>5</v>
      </c>
      <c r="C19" s="562" t="s">
        <v>118</v>
      </c>
      <c r="D19" s="540" t="s">
        <v>313</v>
      </c>
      <c r="E19" s="538"/>
      <c r="F19" s="539"/>
      <c r="G19" s="539"/>
      <c r="H19" s="539"/>
      <c r="I19" s="539"/>
      <c r="J19" s="539"/>
      <c r="K19" s="563"/>
      <c r="L19" s="564">
        <v>2</v>
      </c>
      <c r="M19" s="565">
        <v>1</v>
      </c>
      <c r="N19" s="565"/>
      <c r="O19" s="565"/>
      <c r="P19" s="445"/>
      <c r="Q19" s="565" t="s">
        <v>8</v>
      </c>
      <c r="R19" s="449">
        <v>5</v>
      </c>
      <c r="S19" s="552"/>
      <c r="T19" s="440" t="str">
        <f t="shared" si="0"/>
        <v>S</v>
      </c>
      <c r="U19" s="451">
        <f t="shared" si="1"/>
        <v>36</v>
      </c>
      <c r="V19" s="451">
        <f>SUM(E19,L19)*12</f>
        <v>24</v>
      </c>
      <c r="W19" s="553">
        <f>SUM(F19:H19,M19:O19)*12</f>
        <v>12</v>
      </c>
      <c r="X19" s="427"/>
      <c r="Y19" s="427"/>
      <c r="Z19" s="427"/>
      <c r="AA19" s="427"/>
      <c r="AB19" s="427"/>
      <c r="AC19" s="427"/>
      <c r="AD19" s="427"/>
      <c r="AE19" s="427"/>
      <c r="AF19" s="427"/>
    </row>
    <row r="20" spans="2:32" ht="24" customHeight="1" x14ac:dyDescent="0.2">
      <c r="B20" s="554">
        <v>6</v>
      </c>
      <c r="C20" s="544" t="s">
        <v>120</v>
      </c>
      <c r="D20" s="456" t="s">
        <v>314</v>
      </c>
      <c r="E20" s="566"/>
      <c r="F20" s="567"/>
      <c r="G20" s="567"/>
      <c r="H20" s="567"/>
      <c r="I20" s="440"/>
      <c r="J20" s="567"/>
      <c r="K20" s="568"/>
      <c r="L20" s="566">
        <v>2</v>
      </c>
      <c r="M20" s="567">
        <v>2</v>
      </c>
      <c r="N20" s="567"/>
      <c r="O20" s="567"/>
      <c r="P20" s="457"/>
      <c r="Q20" s="567" t="s">
        <v>8</v>
      </c>
      <c r="R20" s="460">
        <v>5</v>
      </c>
      <c r="S20" s="569"/>
      <c r="T20" s="440" t="str">
        <f t="shared" si="0"/>
        <v>S</v>
      </c>
      <c r="U20" s="451">
        <f t="shared" si="1"/>
        <v>48</v>
      </c>
      <c r="V20" s="451">
        <f>SUM(E20,L20)*12</f>
        <v>24</v>
      </c>
      <c r="W20" s="553">
        <f>SUM(F20:H20,M20:O20)*12</f>
        <v>24</v>
      </c>
      <c r="X20" s="427"/>
      <c r="Y20" s="427"/>
      <c r="Z20" s="619"/>
      <c r="AA20" s="427"/>
      <c r="AB20" s="427"/>
      <c r="AC20" s="427"/>
      <c r="AD20" s="427"/>
      <c r="AE20" s="427"/>
      <c r="AF20" s="427"/>
    </row>
    <row r="21" spans="2:32" ht="24" customHeight="1" x14ac:dyDescent="0.2">
      <c r="B21" s="554">
        <v>7</v>
      </c>
      <c r="C21" s="544" t="s">
        <v>121</v>
      </c>
      <c r="D21" s="456" t="s">
        <v>295</v>
      </c>
      <c r="E21" s="566"/>
      <c r="F21" s="567"/>
      <c r="G21" s="567"/>
      <c r="H21" s="567"/>
      <c r="I21" s="440"/>
      <c r="J21" s="567"/>
      <c r="K21" s="568"/>
      <c r="L21" s="566">
        <v>2</v>
      </c>
      <c r="M21" s="567">
        <v>2</v>
      </c>
      <c r="N21" s="567"/>
      <c r="O21" s="567"/>
      <c r="P21" s="457"/>
      <c r="Q21" s="567" t="s">
        <v>8</v>
      </c>
      <c r="R21" s="460">
        <v>5</v>
      </c>
      <c r="S21" s="569"/>
      <c r="T21" s="440" t="str">
        <f t="shared" si="0"/>
        <v>S</v>
      </c>
      <c r="U21" s="451">
        <f t="shared" si="1"/>
        <v>48</v>
      </c>
      <c r="V21" s="451">
        <f>SUM(E21,L21)*12</f>
        <v>24</v>
      </c>
      <c r="W21" s="553">
        <f>SUM(F21:H21,M21:O21)*12</f>
        <v>24</v>
      </c>
      <c r="X21" s="427"/>
      <c r="Y21" s="427"/>
      <c r="Z21" s="427"/>
      <c r="AA21" s="427"/>
      <c r="AB21" s="427"/>
      <c r="AC21" s="427"/>
      <c r="AD21" s="427"/>
      <c r="AE21" s="427"/>
      <c r="AF21" s="427"/>
    </row>
    <row r="22" spans="2:32" ht="17.25" customHeight="1" x14ac:dyDescent="0.2">
      <c r="B22" s="554">
        <v>8</v>
      </c>
      <c r="C22" s="453" t="s">
        <v>257</v>
      </c>
      <c r="D22" s="456" t="s">
        <v>324</v>
      </c>
      <c r="E22" s="530"/>
      <c r="F22" s="440"/>
      <c r="G22" s="440"/>
      <c r="H22" s="440"/>
      <c r="I22" s="440"/>
      <c r="J22" s="440"/>
      <c r="K22" s="542"/>
      <c r="L22" s="566">
        <v>1</v>
      </c>
      <c r="M22" s="567">
        <v>1</v>
      </c>
      <c r="N22" s="567"/>
      <c r="O22" s="567"/>
      <c r="P22" s="457"/>
      <c r="Q22" s="567" t="s">
        <v>4</v>
      </c>
      <c r="R22" s="460">
        <v>5</v>
      </c>
      <c r="S22" s="570"/>
      <c r="T22" s="440" t="str">
        <f t="shared" si="0"/>
        <v>D</v>
      </c>
      <c r="U22" s="451">
        <f t="shared" si="1"/>
        <v>24</v>
      </c>
      <c r="V22" s="451">
        <f>SUM(E22,L22)*12</f>
        <v>12</v>
      </c>
      <c r="W22" s="553">
        <f>SUM(F22:H22,M22:O22)*12</f>
        <v>12</v>
      </c>
      <c r="X22" s="427"/>
      <c r="Y22" s="427"/>
      <c r="Z22" s="427"/>
      <c r="AA22" s="427"/>
      <c r="AB22" s="427"/>
      <c r="AC22" s="427"/>
      <c r="AD22" s="427"/>
      <c r="AE22" s="427"/>
      <c r="AF22" s="427"/>
    </row>
    <row r="23" spans="2:32" ht="24" customHeight="1" thickBot="1" x14ac:dyDescent="0.25">
      <c r="B23" s="558">
        <v>9</v>
      </c>
      <c r="C23" s="463" t="s">
        <v>132</v>
      </c>
      <c r="D23" s="456" t="s">
        <v>294</v>
      </c>
      <c r="E23" s="571"/>
      <c r="F23" s="470"/>
      <c r="G23" s="470"/>
      <c r="H23" s="470"/>
      <c r="I23" s="470"/>
      <c r="J23" s="470"/>
      <c r="K23" s="572"/>
      <c r="L23" s="573"/>
      <c r="M23" s="574"/>
      <c r="N23" s="467"/>
      <c r="O23" s="640">
        <v>2</v>
      </c>
      <c r="P23" s="581"/>
      <c r="Q23" s="467" t="s">
        <v>4</v>
      </c>
      <c r="R23" s="561">
        <v>2</v>
      </c>
      <c r="S23" s="570"/>
      <c r="T23" s="440" t="str">
        <f t="shared" ref="T23" si="3">MID(D23,2,1)</f>
        <v>S</v>
      </c>
      <c r="U23" s="451">
        <f t="shared" ref="U23" si="4">SUM(V23:W23)</f>
        <v>24</v>
      </c>
      <c r="V23" s="451">
        <f>SUM(E23,L23)*12</f>
        <v>0</v>
      </c>
      <c r="W23" s="553">
        <f>SUM(F23:H23,M23:O23)*12</f>
        <v>24</v>
      </c>
      <c r="AD23" s="427"/>
      <c r="AE23" s="427"/>
      <c r="AF23" s="427"/>
    </row>
    <row r="24" spans="2:32" ht="12.75" customHeight="1" x14ac:dyDescent="0.2">
      <c r="B24" s="690" t="s">
        <v>18</v>
      </c>
      <c r="C24" s="691"/>
      <c r="D24" s="720"/>
      <c r="E24" s="484">
        <f>SUM(E15:E23)</f>
        <v>8</v>
      </c>
      <c r="F24" s="485">
        <f>SUM(F15:F23)</f>
        <v>7</v>
      </c>
      <c r="G24" s="485"/>
      <c r="H24" s="485"/>
      <c r="I24" s="726"/>
      <c r="J24" s="873" t="s">
        <v>163</v>
      </c>
      <c r="K24" s="675">
        <f>SUM(K15:K23)</f>
        <v>21</v>
      </c>
      <c r="L24" s="486">
        <f>SUM(L15:L23)</f>
        <v>7</v>
      </c>
      <c r="M24" s="487">
        <f>SUM(M15:M23)</f>
        <v>6</v>
      </c>
      <c r="N24" s="487">
        <v>0</v>
      </c>
      <c r="O24" s="487"/>
      <c r="P24" s="697"/>
      <c r="Q24" s="679" t="s">
        <v>99</v>
      </c>
      <c r="R24" s="694">
        <f>SUM(R15:R23)</f>
        <v>22</v>
      </c>
      <c r="S24" s="427"/>
      <c r="T24" s="440" t="s">
        <v>28</v>
      </c>
      <c r="U24" s="440">
        <f>SUM(U15:U23)</f>
        <v>390</v>
      </c>
      <c r="V24" s="440">
        <f>SUM(V15:V23)</f>
        <v>196</v>
      </c>
      <c r="W24" s="440">
        <f>SUM(W15:W23)</f>
        <v>194</v>
      </c>
      <c r="X24" s="606">
        <f>U34</f>
        <v>48</v>
      </c>
      <c r="Y24" s="606">
        <f>U22</f>
        <v>24</v>
      </c>
      <c r="Z24" s="609">
        <f>U15+U16+U17+U18+U19+U20+U21+U23+U30+U32+U36</f>
        <v>500</v>
      </c>
      <c r="AA24" s="606">
        <v>0</v>
      </c>
      <c r="AB24" s="606">
        <f>SUM(X24:AA24)</f>
        <v>572</v>
      </c>
      <c r="AC24" s="606"/>
      <c r="AD24" s="427"/>
      <c r="AE24" s="427"/>
      <c r="AF24" s="427"/>
    </row>
    <row r="25" spans="2:32" ht="13.5" thickBot="1" x14ac:dyDescent="0.25">
      <c r="B25" s="692"/>
      <c r="C25" s="693"/>
      <c r="D25" s="693"/>
      <c r="E25" s="786">
        <f>SUM(E24:H24)</f>
        <v>15</v>
      </c>
      <c r="F25" s="787"/>
      <c r="G25" s="787"/>
      <c r="H25" s="787"/>
      <c r="I25" s="727"/>
      <c r="J25" s="874"/>
      <c r="K25" s="676"/>
      <c r="L25" s="786">
        <f>SUM(L24:O24)</f>
        <v>13</v>
      </c>
      <c r="M25" s="787"/>
      <c r="N25" s="787"/>
      <c r="O25" s="787"/>
      <c r="P25" s="698"/>
      <c r="Q25" s="673"/>
      <c r="R25" s="676"/>
      <c r="S25" s="427"/>
      <c r="T25" s="429"/>
      <c r="U25" s="429"/>
      <c r="V25" s="429"/>
      <c r="W25" s="429"/>
      <c r="X25" s="606" t="s">
        <v>335</v>
      </c>
      <c r="Y25" s="606" t="s">
        <v>336</v>
      </c>
      <c r="Z25" s="609" t="s">
        <v>5</v>
      </c>
      <c r="AA25" s="606" t="s">
        <v>4</v>
      </c>
      <c r="AB25" s="606"/>
      <c r="AC25" s="606"/>
      <c r="AD25" s="427"/>
      <c r="AE25" s="427"/>
      <c r="AF25" s="427"/>
    </row>
    <row r="26" spans="2:32" ht="13.5" customHeight="1" thickBot="1" x14ac:dyDescent="0.25">
      <c r="B26" s="246"/>
      <c r="C26" s="246"/>
      <c r="D26" s="246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7"/>
      <c r="T26" s="246"/>
      <c r="U26" s="246"/>
      <c r="V26" s="246"/>
      <c r="W26" s="429" t="s">
        <v>29</v>
      </c>
      <c r="X26" s="27">
        <f>V34</f>
        <v>24</v>
      </c>
      <c r="Y26" s="27">
        <f>V22</f>
        <v>12</v>
      </c>
      <c r="Z26" s="27">
        <f>V15+V16+V17+V18+V19+V20+V21+V23+V30+V32+V36</f>
        <v>264</v>
      </c>
      <c r="AA26" s="27"/>
      <c r="AB26" s="427">
        <f>SUM(X26:AA26)</f>
        <v>300</v>
      </c>
      <c r="AC26" s="27"/>
      <c r="AD26" s="27"/>
      <c r="AE26" s="27"/>
      <c r="AF26" s="27"/>
    </row>
    <row r="27" spans="2:32" ht="12.75" customHeight="1" x14ac:dyDescent="0.2">
      <c r="B27" s="681" t="s">
        <v>14</v>
      </c>
      <c r="C27" s="681" t="s">
        <v>9</v>
      </c>
      <c r="D27" s="871" t="s">
        <v>319</v>
      </c>
      <c r="E27" s="704" t="s">
        <v>34</v>
      </c>
      <c r="F27" s="662"/>
      <c r="G27" s="662"/>
      <c r="H27" s="662"/>
      <c r="I27" s="662"/>
      <c r="J27" s="662"/>
      <c r="K27" s="678"/>
      <c r="L27" s="704" t="s">
        <v>35</v>
      </c>
      <c r="M27" s="662"/>
      <c r="N27" s="662"/>
      <c r="O27" s="662"/>
      <c r="P27" s="662"/>
      <c r="Q27" s="662"/>
      <c r="R27" s="678"/>
      <c r="S27" s="27"/>
      <c r="T27" s="246"/>
      <c r="U27" s="246"/>
      <c r="V27" s="246"/>
      <c r="W27" s="429" t="s">
        <v>76</v>
      </c>
      <c r="X27" s="27">
        <f>W34</f>
        <v>24</v>
      </c>
      <c r="Y27" s="27">
        <f>W22</f>
        <v>12</v>
      </c>
      <c r="Z27" s="27">
        <f>W15+W16+W17+W18+W19+W20+W21+W23+W30+W32+W36</f>
        <v>236</v>
      </c>
      <c r="AA27" s="27"/>
      <c r="AB27" s="427">
        <f>SUM(X27:AA27)</f>
        <v>272</v>
      </c>
      <c r="AC27" s="27"/>
      <c r="AD27" s="27"/>
      <c r="AE27" s="27"/>
      <c r="AF27" s="27"/>
    </row>
    <row r="28" spans="2:32" ht="12.75" customHeight="1" x14ac:dyDescent="0.2">
      <c r="B28" s="682"/>
      <c r="C28" s="682"/>
      <c r="D28" s="872"/>
      <c r="E28" s="695" t="s">
        <v>4</v>
      </c>
      <c r="F28" s="674" t="s">
        <v>5</v>
      </c>
      <c r="G28" s="674" t="s">
        <v>6</v>
      </c>
      <c r="H28" s="674" t="s">
        <v>7</v>
      </c>
      <c r="I28" s="674" t="s">
        <v>37</v>
      </c>
      <c r="J28" s="674" t="s">
        <v>16</v>
      </c>
      <c r="K28" s="670" t="s">
        <v>17</v>
      </c>
      <c r="L28" s="695" t="s">
        <v>4</v>
      </c>
      <c r="M28" s="674" t="s">
        <v>5</v>
      </c>
      <c r="N28" s="674" t="s">
        <v>6</v>
      </c>
      <c r="O28" s="674" t="s">
        <v>7</v>
      </c>
      <c r="P28" s="674" t="s">
        <v>37</v>
      </c>
      <c r="Q28" s="674" t="s">
        <v>16</v>
      </c>
      <c r="R28" s="670" t="s">
        <v>17</v>
      </c>
      <c r="S28" s="27"/>
      <c r="T28" s="213" t="s">
        <v>72</v>
      </c>
      <c r="U28" s="875" t="s">
        <v>73</v>
      </c>
      <c r="V28" s="876"/>
      <c r="W28" s="877"/>
      <c r="X28" s="27"/>
      <c r="Y28" s="27"/>
      <c r="Z28" s="27">
        <f>SUM(Z26:Z27)</f>
        <v>500</v>
      </c>
      <c r="AA28" s="27"/>
      <c r="AB28" s="427">
        <f>SUM(AB26:AB27)</f>
        <v>572</v>
      </c>
      <c r="AC28" s="27"/>
      <c r="AD28" s="27"/>
      <c r="AE28" s="27"/>
      <c r="AF28" s="27"/>
    </row>
    <row r="29" spans="2:32" ht="12" customHeight="1" thickBot="1" x14ac:dyDescent="0.25">
      <c r="B29" s="683"/>
      <c r="C29" s="683"/>
      <c r="D29" s="872"/>
      <c r="E29" s="696"/>
      <c r="F29" s="677"/>
      <c r="G29" s="677"/>
      <c r="H29" s="677"/>
      <c r="I29" s="677"/>
      <c r="J29" s="677"/>
      <c r="K29" s="680"/>
      <c r="L29" s="696"/>
      <c r="M29" s="677"/>
      <c r="N29" s="677"/>
      <c r="O29" s="677"/>
      <c r="P29" s="677"/>
      <c r="Q29" s="677"/>
      <c r="R29" s="680"/>
      <c r="S29" s="27"/>
      <c r="T29" s="213" t="s">
        <v>74</v>
      </c>
      <c r="U29" s="213" t="s">
        <v>75</v>
      </c>
      <c r="V29" s="213" t="s">
        <v>29</v>
      </c>
      <c r="W29" s="213" t="s">
        <v>76</v>
      </c>
      <c r="X29" s="27"/>
      <c r="Y29" s="27"/>
      <c r="Z29" s="27"/>
      <c r="AA29" s="27"/>
      <c r="AB29" s="27"/>
      <c r="AC29" s="27"/>
      <c r="AD29" s="27"/>
      <c r="AE29" s="27"/>
      <c r="AF29" s="27"/>
    </row>
    <row r="30" spans="2:32" ht="24" customHeight="1" x14ac:dyDescent="0.2">
      <c r="B30" s="441">
        <v>10</v>
      </c>
      <c r="C30" s="575" t="s">
        <v>161</v>
      </c>
      <c r="D30" s="551" t="s">
        <v>177</v>
      </c>
      <c r="E30" s="870">
        <v>2</v>
      </c>
      <c r="F30" s="672">
        <v>1</v>
      </c>
      <c r="G30" s="866"/>
      <c r="H30" s="866"/>
      <c r="I30" s="714"/>
      <c r="J30" s="672" t="s">
        <v>4</v>
      </c>
      <c r="K30" s="867">
        <v>4</v>
      </c>
      <c r="L30" s="664"/>
      <c r="M30" s="662"/>
      <c r="N30" s="662"/>
      <c r="O30" s="662"/>
      <c r="P30" s="662"/>
      <c r="Q30" s="662"/>
      <c r="R30" s="678"/>
      <c r="S30" s="27"/>
      <c r="T30" s="764" t="str">
        <f>MID(D30,2,1)</f>
        <v>S</v>
      </c>
      <c r="U30" s="904">
        <f>SUM(V30:W31)</f>
        <v>42</v>
      </c>
      <c r="V30" s="904">
        <f>SUM(E30,L30)*14</f>
        <v>28</v>
      </c>
      <c r="W30" s="904">
        <f>SUM(F30:H31,M30:O31)*14</f>
        <v>14</v>
      </c>
      <c r="X30" s="27"/>
      <c r="Y30" s="27"/>
      <c r="Z30" s="27"/>
      <c r="AA30" s="27"/>
      <c r="AB30" s="27"/>
      <c r="AC30" s="27"/>
      <c r="AD30" s="27"/>
      <c r="AE30" s="27"/>
      <c r="AF30" s="27"/>
    </row>
    <row r="31" spans="2:32" ht="24" customHeight="1" x14ac:dyDescent="0.2">
      <c r="B31" s="452">
        <v>11</v>
      </c>
      <c r="C31" s="555" t="s">
        <v>124</v>
      </c>
      <c r="D31" s="556" t="s">
        <v>178</v>
      </c>
      <c r="E31" s="863"/>
      <c r="F31" s="660"/>
      <c r="G31" s="837"/>
      <c r="H31" s="837"/>
      <c r="I31" s="865"/>
      <c r="J31" s="660"/>
      <c r="K31" s="841"/>
      <c r="L31" s="666"/>
      <c r="M31" s="674"/>
      <c r="N31" s="674"/>
      <c r="O31" s="674"/>
      <c r="P31" s="674"/>
      <c r="Q31" s="674"/>
      <c r="R31" s="670"/>
      <c r="S31" s="27"/>
      <c r="T31" s="774"/>
      <c r="U31" s="905"/>
      <c r="V31" s="905"/>
      <c r="W31" s="905"/>
      <c r="X31" s="27"/>
      <c r="Y31" s="27"/>
      <c r="Z31" s="27"/>
      <c r="AA31" s="27"/>
      <c r="AB31" s="27"/>
      <c r="AC31" s="27"/>
      <c r="AD31" s="27"/>
      <c r="AE31" s="27"/>
      <c r="AF31" s="27"/>
    </row>
    <row r="32" spans="2:32" ht="14.1" customHeight="1" x14ac:dyDescent="0.2">
      <c r="B32" s="452">
        <v>12</v>
      </c>
      <c r="C32" s="557" t="s">
        <v>152</v>
      </c>
      <c r="D32" s="556" t="s">
        <v>179</v>
      </c>
      <c r="E32" s="863">
        <v>2</v>
      </c>
      <c r="F32" s="660">
        <v>2</v>
      </c>
      <c r="G32" s="837"/>
      <c r="H32" s="837"/>
      <c r="I32" s="865"/>
      <c r="J32" s="660" t="s">
        <v>8</v>
      </c>
      <c r="K32" s="841">
        <v>5</v>
      </c>
      <c r="L32" s="838"/>
      <c r="M32" s="837"/>
      <c r="N32" s="837"/>
      <c r="O32" s="837"/>
      <c r="P32" s="674"/>
      <c r="Q32" s="837"/>
      <c r="R32" s="879"/>
      <c r="S32" s="27"/>
      <c r="T32" s="764" t="str">
        <f>MID(D32,2,1)</f>
        <v>S</v>
      </c>
      <c r="U32" s="904">
        <f>SUM(V32:W33)</f>
        <v>56</v>
      </c>
      <c r="V32" s="904">
        <f>SUM(E32,L32)*14</f>
        <v>28</v>
      </c>
      <c r="W32" s="904">
        <f>SUM(F32:H33,M32:O33)*14</f>
        <v>28</v>
      </c>
      <c r="X32" s="27"/>
      <c r="Y32" s="27"/>
      <c r="Z32" s="27"/>
      <c r="AA32" s="27"/>
      <c r="AB32" s="27"/>
      <c r="AC32" s="27"/>
      <c r="AD32" s="27"/>
      <c r="AE32" s="27"/>
      <c r="AF32" s="27"/>
    </row>
    <row r="33" spans="2:32" ht="14.1" customHeight="1" thickBot="1" x14ac:dyDescent="0.25">
      <c r="B33" s="462">
        <v>13</v>
      </c>
      <c r="C33" s="576" t="s">
        <v>134</v>
      </c>
      <c r="D33" s="481" t="s">
        <v>180</v>
      </c>
      <c r="E33" s="864"/>
      <c r="F33" s="673"/>
      <c r="G33" s="869"/>
      <c r="H33" s="869"/>
      <c r="I33" s="715"/>
      <c r="J33" s="673"/>
      <c r="K33" s="878"/>
      <c r="L33" s="839"/>
      <c r="M33" s="869"/>
      <c r="N33" s="869"/>
      <c r="O33" s="869"/>
      <c r="P33" s="663"/>
      <c r="Q33" s="869"/>
      <c r="R33" s="880"/>
      <c r="S33" s="27"/>
      <c r="T33" s="774"/>
      <c r="U33" s="905"/>
      <c r="V33" s="905"/>
      <c r="W33" s="905"/>
      <c r="X33" s="27"/>
      <c r="Y33" s="27"/>
      <c r="Z33" s="27"/>
      <c r="AA33" s="27"/>
      <c r="AB33" s="27"/>
      <c r="AC33" s="27"/>
      <c r="AD33" s="27"/>
      <c r="AE33" s="27"/>
      <c r="AF33" s="27"/>
    </row>
    <row r="34" spans="2:32" ht="24" customHeight="1" x14ac:dyDescent="0.2">
      <c r="B34" s="441">
        <v>14</v>
      </c>
      <c r="C34" s="473" t="s">
        <v>317</v>
      </c>
      <c r="D34" s="441" t="s">
        <v>181</v>
      </c>
      <c r="E34" s="868"/>
      <c r="F34" s="679"/>
      <c r="G34" s="836"/>
      <c r="H34" s="836"/>
      <c r="I34" s="679"/>
      <c r="J34" s="679"/>
      <c r="K34" s="840"/>
      <c r="L34" s="844">
        <v>2</v>
      </c>
      <c r="M34" s="679">
        <v>2</v>
      </c>
      <c r="N34" s="836"/>
      <c r="O34" s="836"/>
      <c r="P34" s="881"/>
      <c r="Q34" s="679" t="s">
        <v>4</v>
      </c>
      <c r="R34" s="828">
        <v>4</v>
      </c>
      <c r="S34" s="27"/>
      <c r="T34" s="764" t="str">
        <f>MID(D34,2,1)</f>
        <v>F</v>
      </c>
      <c r="U34" s="904">
        <f>SUM(V34:W35)</f>
        <v>48</v>
      </c>
      <c r="V34" s="904">
        <f>SUM(E34,L34)*12</f>
        <v>24</v>
      </c>
      <c r="W34" s="904">
        <v>24</v>
      </c>
      <c r="X34" s="27"/>
      <c r="Y34" s="27"/>
      <c r="Z34" s="27"/>
      <c r="AA34" s="27"/>
      <c r="AB34" s="27"/>
      <c r="AC34" s="27"/>
      <c r="AD34" s="27"/>
      <c r="AE34" s="27"/>
      <c r="AF34" s="27"/>
    </row>
    <row r="35" spans="2:32" ht="14.1" customHeight="1" x14ac:dyDescent="0.2">
      <c r="B35" s="452">
        <v>15</v>
      </c>
      <c r="C35" s="577" t="s">
        <v>133</v>
      </c>
      <c r="D35" s="452" t="s">
        <v>182</v>
      </c>
      <c r="E35" s="863"/>
      <c r="F35" s="660"/>
      <c r="G35" s="837"/>
      <c r="H35" s="837"/>
      <c r="I35" s="660"/>
      <c r="J35" s="660"/>
      <c r="K35" s="841"/>
      <c r="L35" s="842"/>
      <c r="M35" s="660"/>
      <c r="N35" s="837"/>
      <c r="O35" s="837"/>
      <c r="P35" s="865"/>
      <c r="Q35" s="660"/>
      <c r="R35" s="798"/>
      <c r="S35" s="27"/>
      <c r="T35" s="774"/>
      <c r="U35" s="905"/>
      <c r="V35" s="905"/>
      <c r="W35" s="905"/>
      <c r="X35" s="27"/>
      <c r="Y35" s="27"/>
      <c r="Z35" s="27"/>
      <c r="AA35" s="27"/>
      <c r="AB35" s="27"/>
      <c r="AC35" s="27"/>
      <c r="AD35" s="27"/>
      <c r="AE35" s="27"/>
      <c r="AF35" s="27"/>
    </row>
    <row r="36" spans="2:32" ht="14.1" customHeight="1" x14ac:dyDescent="0.2">
      <c r="B36" s="452">
        <v>16</v>
      </c>
      <c r="C36" s="555" t="s">
        <v>96</v>
      </c>
      <c r="D36" s="452" t="s">
        <v>183</v>
      </c>
      <c r="E36" s="863"/>
      <c r="F36" s="660"/>
      <c r="G36" s="837"/>
      <c r="H36" s="837"/>
      <c r="I36" s="660"/>
      <c r="J36" s="660"/>
      <c r="K36" s="841"/>
      <c r="L36" s="842">
        <v>2</v>
      </c>
      <c r="M36" s="660">
        <v>1</v>
      </c>
      <c r="N36" s="837"/>
      <c r="O36" s="837"/>
      <c r="P36" s="881"/>
      <c r="Q36" s="660" t="s">
        <v>8</v>
      </c>
      <c r="R36" s="841">
        <v>4</v>
      </c>
      <c r="S36" s="27"/>
      <c r="T36" s="764" t="str">
        <f>MID(D36,2,1)</f>
        <v>S</v>
      </c>
      <c r="U36" s="904">
        <f>SUM(V36:W37)</f>
        <v>36</v>
      </c>
      <c r="V36" s="904">
        <f>SUM(E36,L36)*12</f>
        <v>24</v>
      </c>
      <c r="W36" s="904">
        <v>12</v>
      </c>
      <c r="X36" s="27"/>
      <c r="Y36" s="27"/>
      <c r="Z36" s="27"/>
      <c r="AA36" s="27"/>
      <c r="AB36" s="27"/>
      <c r="AC36" s="27"/>
      <c r="AD36" s="27"/>
      <c r="AE36" s="27"/>
      <c r="AF36" s="27"/>
    </row>
    <row r="37" spans="2:32" ht="14.1" customHeight="1" thickBot="1" x14ac:dyDescent="0.25">
      <c r="B37" s="462">
        <v>17</v>
      </c>
      <c r="C37" s="578" t="s">
        <v>122</v>
      </c>
      <c r="D37" s="462" t="s">
        <v>184</v>
      </c>
      <c r="E37" s="864"/>
      <c r="F37" s="673"/>
      <c r="G37" s="869"/>
      <c r="H37" s="869"/>
      <c r="I37" s="673"/>
      <c r="J37" s="673"/>
      <c r="K37" s="878"/>
      <c r="L37" s="843"/>
      <c r="M37" s="673"/>
      <c r="N37" s="869"/>
      <c r="O37" s="869"/>
      <c r="P37" s="865"/>
      <c r="Q37" s="673"/>
      <c r="R37" s="878"/>
      <c r="S37" s="27"/>
      <c r="T37" s="774"/>
      <c r="U37" s="905"/>
      <c r="V37" s="905"/>
      <c r="W37" s="905"/>
      <c r="X37" s="27"/>
      <c r="Y37" s="27"/>
      <c r="Z37" s="27"/>
      <c r="AA37" s="27"/>
      <c r="AB37" s="27"/>
      <c r="AC37" s="27"/>
      <c r="AD37" s="27"/>
      <c r="AE37" s="27"/>
      <c r="AF37" s="27"/>
    </row>
    <row r="38" spans="2:32" x14ac:dyDescent="0.2">
      <c r="B38" s="853" t="s">
        <v>81</v>
      </c>
      <c r="C38" s="854"/>
      <c r="D38" s="854"/>
      <c r="E38" s="579">
        <f>SUM(E30:E37)</f>
        <v>4</v>
      </c>
      <c r="F38" s="580">
        <f>SUM(F30:F37)</f>
        <v>3</v>
      </c>
      <c r="G38" s="580"/>
      <c r="H38" s="580"/>
      <c r="I38" s="902"/>
      <c r="J38" s="679" t="s">
        <v>100</v>
      </c>
      <c r="K38" s="851">
        <f>SUM(K30:K37)</f>
        <v>9</v>
      </c>
      <c r="L38" s="579">
        <f>SUM(L30:L37)</f>
        <v>4</v>
      </c>
      <c r="M38" s="580">
        <f>SUM(M30:M37)</f>
        <v>3</v>
      </c>
      <c r="N38" s="580"/>
      <c r="O38" s="580"/>
      <c r="P38" s="902"/>
      <c r="Q38" s="679" t="s">
        <v>100</v>
      </c>
      <c r="R38" s="851">
        <f>SUM(R30:R37)</f>
        <v>8</v>
      </c>
      <c r="T38" s="400" t="s">
        <v>28</v>
      </c>
      <c r="U38" s="398">
        <f>SUM(U30:U37)</f>
        <v>182</v>
      </c>
      <c r="V38" s="398">
        <f>SUM(V30:V37)</f>
        <v>104</v>
      </c>
      <c r="W38" s="398">
        <f>SUM(W30:W37)</f>
        <v>78</v>
      </c>
    </row>
    <row r="39" spans="2:32" ht="13.5" thickBot="1" x14ac:dyDescent="0.25">
      <c r="B39" s="855"/>
      <c r="C39" s="856"/>
      <c r="D39" s="856"/>
      <c r="E39" s="896">
        <f>SUM(E38:H38)</f>
        <v>7</v>
      </c>
      <c r="F39" s="897"/>
      <c r="G39" s="897"/>
      <c r="H39" s="897"/>
      <c r="I39" s="903"/>
      <c r="J39" s="673"/>
      <c r="K39" s="852"/>
      <c r="L39" s="896">
        <f>SUM(L38:O38)</f>
        <v>7</v>
      </c>
      <c r="M39" s="897"/>
      <c r="N39" s="897"/>
      <c r="O39" s="897"/>
      <c r="P39" s="903"/>
      <c r="Q39" s="673"/>
      <c r="R39" s="852"/>
    </row>
    <row r="40" spans="2:32" ht="14.1" customHeight="1" thickBot="1" x14ac:dyDescent="0.25">
      <c r="B40" s="239"/>
      <c r="C40" s="239"/>
      <c r="D40" s="239"/>
      <c r="E40" s="239"/>
      <c r="F40" s="239"/>
      <c r="G40" s="239"/>
      <c r="H40" s="239"/>
      <c r="I40" s="239"/>
      <c r="J40" s="239"/>
      <c r="K40" s="248"/>
      <c r="L40" s="239"/>
      <c r="M40" s="239"/>
      <c r="N40" s="239"/>
      <c r="O40" s="239"/>
      <c r="P40" s="239"/>
      <c r="Q40" s="239"/>
      <c r="R40" s="248"/>
    </row>
    <row r="41" spans="2:32" ht="18.600000000000001" customHeight="1" x14ac:dyDescent="0.2">
      <c r="B41" s="265"/>
      <c r="C41" s="266" t="s">
        <v>83</v>
      </c>
      <c r="D41" s="263"/>
      <c r="E41" s="267">
        <f>SUM(E24,E38)</f>
        <v>12</v>
      </c>
      <c r="F41" s="268">
        <f>SUM(F24,F38)</f>
        <v>10</v>
      </c>
      <c r="G41" s="268"/>
      <c r="H41" s="268"/>
      <c r="I41" s="895"/>
      <c r="J41" s="895" t="s">
        <v>162</v>
      </c>
      <c r="K41" s="809">
        <f>IF((K24+K38)&lt;&gt;30,"NU",30)</f>
        <v>30</v>
      </c>
      <c r="L41" s="267">
        <f>SUM(L24,L38)</f>
        <v>11</v>
      </c>
      <c r="M41" s="268">
        <v>9</v>
      </c>
      <c r="N41" s="268">
        <v>1</v>
      </c>
      <c r="O41" s="268"/>
      <c r="P41" s="895"/>
      <c r="Q41" s="895" t="s">
        <v>194</v>
      </c>
      <c r="R41" s="809">
        <f>IF((R24+R38)&lt;&gt;30,"NU",30)</f>
        <v>30</v>
      </c>
      <c r="T41" s="906" t="s">
        <v>104</v>
      </c>
      <c r="U41" s="907"/>
      <c r="V41" s="398" t="s">
        <v>105</v>
      </c>
      <c r="W41" s="398" t="s">
        <v>106</v>
      </c>
    </row>
    <row r="42" spans="2:32" ht="13.5" thickBot="1" x14ac:dyDescent="0.25">
      <c r="B42" s="265"/>
      <c r="C42" s="264"/>
      <c r="D42" s="263"/>
      <c r="E42" s="806">
        <f>SUM(E41:H41)</f>
        <v>22</v>
      </c>
      <c r="F42" s="807"/>
      <c r="G42" s="807"/>
      <c r="H42" s="808"/>
      <c r="I42" s="894"/>
      <c r="J42" s="894"/>
      <c r="K42" s="810"/>
      <c r="L42" s="806">
        <f>SUM(L41:O41)</f>
        <v>21</v>
      </c>
      <c r="M42" s="807"/>
      <c r="N42" s="807"/>
      <c r="O42" s="808"/>
      <c r="P42" s="894"/>
      <c r="Q42" s="894"/>
      <c r="R42" s="810"/>
      <c r="T42" s="908"/>
      <c r="U42" s="909"/>
      <c r="V42" s="399">
        <f>SUM(E41:I41)</f>
        <v>22</v>
      </c>
      <c r="W42" s="399">
        <f>SUM(L41:P41)</f>
        <v>21</v>
      </c>
    </row>
    <row r="43" spans="2:32" ht="13.5" thickBot="1" x14ac:dyDescent="0.25">
      <c r="B43" s="239"/>
      <c r="C43" s="239"/>
      <c r="D43" s="239"/>
      <c r="E43" s="239"/>
      <c r="F43" s="239"/>
      <c r="G43" s="239"/>
      <c r="H43" s="239"/>
      <c r="I43" s="239"/>
      <c r="J43" s="239"/>
      <c r="K43" s="248"/>
      <c r="L43" s="239"/>
      <c r="M43" s="239"/>
      <c r="N43" s="239"/>
      <c r="O43" s="239"/>
      <c r="P43" s="239"/>
      <c r="Q43" s="239"/>
      <c r="R43" s="248"/>
      <c r="W43" s="429"/>
    </row>
    <row r="44" spans="2:32" ht="12.75" customHeight="1" x14ac:dyDescent="0.2">
      <c r="B44" s="847" t="s">
        <v>14</v>
      </c>
      <c r="C44" s="847" t="s">
        <v>10</v>
      </c>
      <c r="D44" s="847" t="s">
        <v>320</v>
      </c>
      <c r="E44" s="898" t="s">
        <v>34</v>
      </c>
      <c r="F44" s="899"/>
      <c r="G44" s="899"/>
      <c r="H44" s="899"/>
      <c r="I44" s="899"/>
      <c r="J44" s="899"/>
      <c r="K44" s="900"/>
      <c r="L44" s="898" t="s">
        <v>35</v>
      </c>
      <c r="M44" s="899"/>
      <c r="N44" s="899"/>
      <c r="O44" s="899"/>
      <c r="P44" s="899"/>
      <c r="Q44" s="899"/>
      <c r="R44" s="900"/>
      <c r="W44" s="429"/>
    </row>
    <row r="45" spans="2:32" ht="12.75" customHeight="1" x14ac:dyDescent="0.2">
      <c r="B45" s="848"/>
      <c r="C45" s="848"/>
      <c r="D45" s="848"/>
      <c r="E45" s="884" t="s">
        <v>4</v>
      </c>
      <c r="F45" s="845" t="s">
        <v>5</v>
      </c>
      <c r="G45" s="845" t="s">
        <v>6</v>
      </c>
      <c r="H45" s="845" t="s">
        <v>7</v>
      </c>
      <c r="I45" s="845" t="s">
        <v>37</v>
      </c>
      <c r="J45" s="845" t="s">
        <v>16</v>
      </c>
      <c r="K45" s="889" t="s">
        <v>17</v>
      </c>
      <c r="L45" s="884" t="s">
        <v>4</v>
      </c>
      <c r="M45" s="845" t="s">
        <v>5</v>
      </c>
      <c r="N45" s="845" t="s">
        <v>6</v>
      </c>
      <c r="O45" s="845" t="s">
        <v>7</v>
      </c>
      <c r="P45" s="845" t="s">
        <v>37</v>
      </c>
      <c r="Q45" s="845" t="s">
        <v>16</v>
      </c>
      <c r="R45" s="889" t="s">
        <v>17</v>
      </c>
      <c r="T45" s="213" t="s">
        <v>72</v>
      </c>
      <c r="U45" s="875" t="s">
        <v>73</v>
      </c>
      <c r="V45" s="876"/>
      <c r="W45" s="877"/>
    </row>
    <row r="46" spans="2:32" ht="19.350000000000001" customHeight="1" thickBot="1" x14ac:dyDescent="0.25">
      <c r="B46" s="849"/>
      <c r="C46" s="849"/>
      <c r="D46" s="849"/>
      <c r="E46" s="885"/>
      <c r="F46" s="850"/>
      <c r="G46" s="850"/>
      <c r="H46" s="850"/>
      <c r="I46" s="846"/>
      <c r="J46" s="850"/>
      <c r="K46" s="890"/>
      <c r="L46" s="886"/>
      <c r="M46" s="846"/>
      <c r="N46" s="846"/>
      <c r="O46" s="846"/>
      <c r="P46" s="846"/>
      <c r="Q46" s="846"/>
      <c r="R46" s="901"/>
      <c r="T46" s="213" t="s">
        <v>74</v>
      </c>
      <c r="U46" s="213" t="s">
        <v>75</v>
      </c>
      <c r="V46" s="213" t="s">
        <v>29</v>
      </c>
      <c r="W46" s="213" t="s">
        <v>76</v>
      </c>
    </row>
    <row r="47" spans="2:32" s="63" customFormat="1" ht="14.1" customHeight="1" x14ac:dyDescent="0.2">
      <c r="B47" s="316">
        <v>18</v>
      </c>
      <c r="C47" s="320" t="s">
        <v>305</v>
      </c>
      <c r="D47" s="323" t="s">
        <v>361</v>
      </c>
      <c r="E47" s="327">
        <v>2</v>
      </c>
      <c r="F47" s="298">
        <v>1</v>
      </c>
      <c r="G47" s="298"/>
      <c r="H47" s="298"/>
      <c r="I47" s="298"/>
      <c r="J47" s="298" t="s">
        <v>4</v>
      </c>
      <c r="K47" s="299">
        <v>3</v>
      </c>
      <c r="L47" s="300"/>
      <c r="M47" s="296"/>
      <c r="N47" s="296"/>
      <c r="O47" s="296"/>
      <c r="P47" s="296"/>
      <c r="Q47" s="296"/>
      <c r="R47" s="297"/>
      <c r="T47" s="213" t="s">
        <v>330</v>
      </c>
      <c r="U47" s="213">
        <f t="shared" ref="U47:U53" si="5">SUM(V47:W47)</f>
        <v>42</v>
      </c>
      <c r="V47" s="213">
        <f>SUM(E47,L47)*14</f>
        <v>28</v>
      </c>
      <c r="W47" s="213">
        <f>SUM(F47:G47,M47:N47)*14</f>
        <v>14</v>
      </c>
    </row>
    <row r="48" spans="2:32" s="63" customFormat="1" ht="14.1" customHeight="1" x14ac:dyDescent="0.2">
      <c r="B48" s="317">
        <v>19</v>
      </c>
      <c r="C48" s="321" t="s">
        <v>45</v>
      </c>
      <c r="D48" s="324" t="s">
        <v>325</v>
      </c>
      <c r="E48" s="328">
        <v>1</v>
      </c>
      <c r="F48" s="302">
        <v>1</v>
      </c>
      <c r="G48" s="302"/>
      <c r="H48" s="302"/>
      <c r="I48" s="302"/>
      <c r="J48" s="302" t="s">
        <v>4</v>
      </c>
      <c r="K48" s="303">
        <v>2</v>
      </c>
      <c r="L48" s="304"/>
      <c r="M48" s="305"/>
      <c r="N48" s="305"/>
      <c r="O48" s="305"/>
      <c r="P48" s="305"/>
      <c r="Q48" s="305"/>
      <c r="R48" s="306"/>
      <c r="T48" s="213" t="s">
        <v>330</v>
      </c>
      <c r="U48" s="213">
        <f t="shared" si="5"/>
        <v>28</v>
      </c>
      <c r="V48" s="213">
        <f>SUM(E48,L48)*14</f>
        <v>14</v>
      </c>
      <c r="W48" s="213">
        <f>SUM(F48:G48,M48:N48)*14</f>
        <v>14</v>
      </c>
    </row>
    <row r="49" spans="2:23" s="63" customFormat="1" ht="36.75" thickBot="1" x14ac:dyDescent="0.25">
      <c r="B49" s="318">
        <v>20</v>
      </c>
      <c r="C49" s="322" t="s">
        <v>46</v>
      </c>
      <c r="D49" s="325" t="s">
        <v>326</v>
      </c>
      <c r="E49" s="329"/>
      <c r="F49" s="309">
        <v>3</v>
      </c>
      <c r="G49" s="309"/>
      <c r="H49" s="309"/>
      <c r="I49" s="309"/>
      <c r="J49" s="309" t="s">
        <v>4</v>
      </c>
      <c r="K49" s="310">
        <v>3</v>
      </c>
      <c r="L49" s="311"/>
      <c r="M49" s="307"/>
      <c r="N49" s="307"/>
      <c r="O49" s="307"/>
      <c r="P49" s="307"/>
      <c r="Q49" s="307"/>
      <c r="R49" s="308"/>
      <c r="T49" s="213" t="s">
        <v>330</v>
      </c>
      <c r="U49" s="213">
        <f t="shared" si="5"/>
        <v>42</v>
      </c>
      <c r="V49" s="213">
        <f>SUM(E49,L49)*14</f>
        <v>0</v>
      </c>
      <c r="W49" s="213">
        <f>SUM(F49:G49,M49:N49)*14</f>
        <v>42</v>
      </c>
    </row>
    <row r="50" spans="2:23" s="63" customFormat="1" ht="12" x14ac:dyDescent="0.2">
      <c r="B50" s="316">
        <v>21</v>
      </c>
      <c r="C50" s="320" t="s">
        <v>47</v>
      </c>
      <c r="D50" s="323" t="s">
        <v>327</v>
      </c>
      <c r="E50" s="327"/>
      <c r="F50" s="298"/>
      <c r="G50" s="298"/>
      <c r="H50" s="298"/>
      <c r="I50" s="298"/>
      <c r="J50" s="298"/>
      <c r="K50" s="299"/>
      <c r="L50" s="326">
        <v>1</v>
      </c>
      <c r="M50" s="314">
        <v>1</v>
      </c>
      <c r="N50" s="314"/>
      <c r="O50" s="314"/>
      <c r="P50" s="314"/>
      <c r="Q50" s="314" t="s">
        <v>8</v>
      </c>
      <c r="R50" s="315">
        <v>3</v>
      </c>
      <c r="T50" s="213" t="s">
        <v>330</v>
      </c>
      <c r="U50" s="213">
        <f t="shared" si="5"/>
        <v>24</v>
      </c>
      <c r="V50" s="213">
        <v>12</v>
      </c>
      <c r="W50" s="213">
        <f>SUM(F50:G50,M50:N50)*12</f>
        <v>12</v>
      </c>
    </row>
    <row r="51" spans="2:23" s="63" customFormat="1" ht="36" x14ac:dyDescent="0.2">
      <c r="B51" s="319">
        <v>22</v>
      </c>
      <c r="C51" s="321" t="s">
        <v>48</v>
      </c>
      <c r="D51" s="324" t="s">
        <v>328</v>
      </c>
      <c r="E51" s="328"/>
      <c r="F51" s="302"/>
      <c r="G51" s="302"/>
      <c r="H51" s="302"/>
      <c r="I51" s="302"/>
      <c r="J51" s="302"/>
      <c r="K51" s="303"/>
      <c r="L51" s="301"/>
      <c r="M51" s="302">
        <v>3</v>
      </c>
      <c r="N51" s="302"/>
      <c r="O51" s="302"/>
      <c r="P51" s="302"/>
      <c r="Q51" s="302" t="s">
        <v>4</v>
      </c>
      <c r="R51" s="303">
        <v>2</v>
      </c>
      <c r="T51" s="213" t="s">
        <v>330</v>
      </c>
      <c r="U51" s="213">
        <f t="shared" si="5"/>
        <v>36</v>
      </c>
      <c r="V51" s="213">
        <f>SUM(E51,L51)*12</f>
        <v>0</v>
      </c>
      <c r="W51" s="213">
        <f>SUM(F51:G51,M51:N51)*12</f>
        <v>36</v>
      </c>
    </row>
    <row r="52" spans="2:23" s="63" customFormat="1" ht="12" x14ac:dyDescent="0.2">
      <c r="B52" s="319">
        <v>23</v>
      </c>
      <c r="C52" s="321" t="s">
        <v>293</v>
      </c>
      <c r="D52" s="324" t="s">
        <v>329</v>
      </c>
      <c r="E52" s="328"/>
      <c r="F52" s="302"/>
      <c r="G52" s="302"/>
      <c r="H52" s="302"/>
      <c r="I52" s="302"/>
      <c r="J52" s="302"/>
      <c r="K52" s="303"/>
      <c r="L52" s="301"/>
      <c r="M52" s="302"/>
      <c r="N52" s="302"/>
      <c r="O52" s="302"/>
      <c r="P52" s="302"/>
      <c r="Q52" s="302" t="s">
        <v>8</v>
      </c>
      <c r="R52" s="303">
        <v>5</v>
      </c>
      <c r="T52" s="213" t="s">
        <v>330</v>
      </c>
      <c r="U52" s="213"/>
      <c r="V52" s="213"/>
      <c r="W52" s="213"/>
    </row>
    <row r="53" spans="2:23" s="68" customFormat="1" ht="14.1" customHeight="1" thickBot="1" x14ac:dyDescent="0.25">
      <c r="B53" s="330">
        <v>24</v>
      </c>
      <c r="C53" s="641" t="s">
        <v>367</v>
      </c>
      <c r="D53" s="331" t="s">
        <v>368</v>
      </c>
      <c r="E53" s="257"/>
      <c r="F53" s="259"/>
      <c r="G53" s="259"/>
      <c r="H53" s="259"/>
      <c r="I53" s="259"/>
      <c r="J53" s="259"/>
      <c r="K53" s="332"/>
      <c r="L53" s="258">
        <v>1</v>
      </c>
      <c r="M53" s="259">
        <v>1</v>
      </c>
      <c r="N53" s="259"/>
      <c r="O53" s="259"/>
      <c r="P53" s="259"/>
      <c r="Q53" s="259" t="s">
        <v>8</v>
      </c>
      <c r="R53" s="332">
        <v>2</v>
      </c>
      <c r="T53" s="213" t="s">
        <v>330</v>
      </c>
      <c r="U53" s="213">
        <f t="shared" si="5"/>
        <v>24</v>
      </c>
      <c r="V53" s="213">
        <f>SUM(E53,L53)*12</f>
        <v>12</v>
      </c>
      <c r="W53" s="213">
        <f>SUM(F53:G53,M53:N53)*12</f>
        <v>12</v>
      </c>
    </row>
    <row r="54" spans="2:23" s="63" customFormat="1" ht="14.1" customHeight="1" x14ac:dyDescent="0.2">
      <c r="B54" s="859" t="s">
        <v>41</v>
      </c>
      <c r="C54" s="860"/>
      <c r="D54" s="860"/>
      <c r="E54" s="312">
        <f>SUM(E47:E53)</f>
        <v>3</v>
      </c>
      <c r="F54" s="313">
        <f>SUM(F47:F53)</f>
        <v>5</v>
      </c>
      <c r="G54" s="313"/>
      <c r="H54" s="313"/>
      <c r="I54" s="891"/>
      <c r="J54" s="882" t="s">
        <v>306</v>
      </c>
      <c r="K54" s="857">
        <f>SUM(K47:K53)</f>
        <v>8</v>
      </c>
      <c r="L54" s="312">
        <f>SUM(L47:L53)</f>
        <v>2</v>
      </c>
      <c r="M54" s="313">
        <f>SUM(M47:M53)</f>
        <v>5</v>
      </c>
      <c r="N54" s="313"/>
      <c r="O54" s="313"/>
      <c r="P54" s="893"/>
      <c r="Q54" s="882" t="s">
        <v>163</v>
      </c>
      <c r="R54" s="857">
        <f>SUM(R47:R53)</f>
        <v>12</v>
      </c>
      <c r="T54" s="396" t="s">
        <v>28</v>
      </c>
      <c r="U54" s="213">
        <f>SUM(U47:U53)</f>
        <v>196</v>
      </c>
      <c r="V54" s="213">
        <f>SUM(V47:V53)</f>
        <v>66</v>
      </c>
      <c r="W54" s="213">
        <f>SUM(W47:W53)</f>
        <v>130</v>
      </c>
    </row>
    <row r="55" spans="2:23" s="63" customFormat="1" ht="14.1" customHeight="1" thickBot="1" x14ac:dyDescent="0.25">
      <c r="B55" s="861"/>
      <c r="C55" s="862"/>
      <c r="D55" s="862"/>
      <c r="E55" s="887">
        <f>SUM(E54:I54)</f>
        <v>8</v>
      </c>
      <c r="F55" s="888"/>
      <c r="G55" s="888"/>
      <c r="H55" s="888"/>
      <c r="I55" s="892"/>
      <c r="J55" s="883"/>
      <c r="K55" s="858"/>
      <c r="L55" s="887">
        <f>SUM(L54:P54)</f>
        <v>7</v>
      </c>
      <c r="M55" s="888"/>
      <c r="N55" s="888"/>
      <c r="O55" s="888"/>
      <c r="P55" s="894"/>
      <c r="Q55" s="883"/>
      <c r="R55" s="858"/>
      <c r="T55" s="397"/>
      <c r="U55" s="397"/>
      <c r="V55" s="397"/>
      <c r="W55" s="397"/>
    </row>
    <row r="56" spans="2:23" s="63" customFormat="1" ht="12" x14ac:dyDescent="0.2">
      <c r="B56" s="265"/>
      <c r="C56" s="734" t="s">
        <v>304</v>
      </c>
      <c r="D56" s="734"/>
      <c r="E56" s="734"/>
      <c r="F56" s="734"/>
      <c r="G56" s="734"/>
      <c r="H56" s="734"/>
      <c r="I56" s="734"/>
      <c r="J56" s="734"/>
      <c r="K56" s="734"/>
      <c r="L56" s="734"/>
      <c r="M56" s="734"/>
      <c r="N56" s="734"/>
      <c r="O56" s="734"/>
      <c r="P56" s="734"/>
      <c r="Q56" s="734"/>
      <c r="R56" s="734"/>
      <c r="T56" s="397"/>
      <c r="U56" s="397"/>
      <c r="V56" s="397"/>
      <c r="W56" s="397"/>
    </row>
    <row r="57" spans="2:23" s="63" customFormat="1" ht="12" x14ac:dyDescent="0.2">
      <c r="B57" s="61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T57" s="397"/>
      <c r="U57" s="397"/>
      <c r="V57" s="397"/>
      <c r="W57" s="397"/>
    </row>
    <row r="58" spans="2:23" x14ac:dyDescent="0.2">
      <c r="C58" s="138"/>
      <c r="D58" s="139"/>
      <c r="F58" s="85"/>
      <c r="G58" s="85"/>
      <c r="H58" s="85"/>
      <c r="I58" s="85"/>
      <c r="J58" s="139"/>
      <c r="K58" s="139"/>
      <c r="L58" s="139"/>
      <c r="M58" s="139"/>
      <c r="N58" s="139"/>
      <c r="O58" s="139"/>
      <c r="P58" s="139"/>
      <c r="Q58" s="139"/>
      <c r="R58" s="72"/>
    </row>
    <row r="59" spans="2:23" x14ac:dyDescent="0.2">
      <c r="B59" s="728" t="s">
        <v>341</v>
      </c>
      <c r="C59" s="728"/>
      <c r="D59" s="728"/>
      <c r="E59" s="728"/>
      <c r="F59" s="728"/>
      <c r="G59" s="728"/>
      <c r="H59" s="728"/>
      <c r="I59" s="728"/>
      <c r="J59" s="728"/>
      <c r="K59" s="728"/>
      <c r="L59" s="728"/>
      <c r="M59" s="728"/>
      <c r="N59" s="728"/>
      <c r="O59" s="728"/>
      <c r="P59" s="728"/>
      <c r="Q59" s="728"/>
      <c r="R59" s="728"/>
      <c r="S59" s="190"/>
    </row>
    <row r="60" spans="2:23" x14ac:dyDescent="0.2">
      <c r="B60" s="729" t="s">
        <v>340</v>
      </c>
      <c r="C60" s="729"/>
      <c r="D60" s="729"/>
      <c r="E60" s="729"/>
      <c r="F60" s="729"/>
      <c r="G60" s="729"/>
      <c r="H60" s="729"/>
      <c r="I60" s="729"/>
      <c r="J60" s="729"/>
      <c r="K60" s="729"/>
      <c r="L60" s="729"/>
      <c r="M60" s="729"/>
      <c r="N60" s="729"/>
      <c r="O60" s="729"/>
      <c r="P60" s="729"/>
      <c r="Q60" s="729"/>
      <c r="R60" s="729"/>
      <c r="S60" s="200"/>
    </row>
    <row r="61" spans="2:23" x14ac:dyDescent="0.2">
      <c r="B61" s="756" t="s">
        <v>339</v>
      </c>
      <c r="C61" s="756"/>
      <c r="D61" s="756"/>
      <c r="E61" s="756"/>
      <c r="F61" s="756"/>
      <c r="G61" s="756"/>
      <c r="H61" s="756"/>
      <c r="I61" s="756"/>
      <c r="J61" s="756"/>
      <c r="K61" s="756"/>
      <c r="L61" s="756"/>
      <c r="M61" s="756"/>
      <c r="N61" s="756"/>
      <c r="O61" s="756"/>
      <c r="P61" s="756"/>
      <c r="Q61" s="756"/>
      <c r="R61" s="756"/>
      <c r="S61" s="190"/>
    </row>
    <row r="62" spans="2:23" x14ac:dyDescent="0.2">
      <c r="D62" s="69"/>
    </row>
  </sheetData>
  <mergeCells count="179">
    <mergeCell ref="W30:W31"/>
    <mergeCell ref="V30:V31"/>
    <mergeCell ref="V32:V33"/>
    <mergeCell ref="U30:U31"/>
    <mergeCell ref="V36:V37"/>
    <mergeCell ref="U45:W45"/>
    <mergeCell ref="W32:W33"/>
    <mergeCell ref="W34:W35"/>
    <mergeCell ref="P41:P42"/>
    <mergeCell ref="T36:T37"/>
    <mergeCell ref="U36:U37"/>
    <mergeCell ref="U32:U33"/>
    <mergeCell ref="U34:U35"/>
    <mergeCell ref="W36:W37"/>
    <mergeCell ref="V34:V35"/>
    <mergeCell ref="T41:U42"/>
    <mergeCell ref="T34:T35"/>
    <mergeCell ref="T32:T33"/>
    <mergeCell ref="T30:T31"/>
    <mergeCell ref="P30:P31"/>
    <mergeCell ref="P38:P39"/>
    <mergeCell ref="O36:O37"/>
    <mergeCell ref="N36:N37"/>
    <mergeCell ref="L39:O39"/>
    <mergeCell ref="L44:R44"/>
    <mergeCell ref="R45:R46"/>
    <mergeCell ref="Q36:Q37"/>
    <mergeCell ref="Q41:Q42"/>
    <mergeCell ref="E44:K44"/>
    <mergeCell ref="J36:J37"/>
    <mergeCell ref="E39:H39"/>
    <mergeCell ref="I38:I39"/>
    <mergeCell ref="K41:K42"/>
    <mergeCell ref="G36:G37"/>
    <mergeCell ref="J38:J39"/>
    <mergeCell ref="K38:K39"/>
    <mergeCell ref="K36:K37"/>
    <mergeCell ref="E42:H42"/>
    <mergeCell ref="J41:J42"/>
    <mergeCell ref="Q38:Q39"/>
    <mergeCell ref="P45:P46"/>
    <mergeCell ref="B44:B46"/>
    <mergeCell ref="Q54:Q55"/>
    <mergeCell ref="F45:F46"/>
    <mergeCell ref="H36:H37"/>
    <mergeCell ref="J54:J55"/>
    <mergeCell ref="I36:I37"/>
    <mergeCell ref="E36:E37"/>
    <mergeCell ref="E45:E46"/>
    <mergeCell ref="L45:L46"/>
    <mergeCell ref="M45:M46"/>
    <mergeCell ref="J45:J46"/>
    <mergeCell ref="E55:H55"/>
    <mergeCell ref="H45:H46"/>
    <mergeCell ref="K45:K46"/>
    <mergeCell ref="D44:D46"/>
    <mergeCell ref="P36:P37"/>
    <mergeCell ref="I54:I55"/>
    <mergeCell ref="L55:O55"/>
    <mergeCell ref="P54:P55"/>
    <mergeCell ref="I41:I42"/>
    <mergeCell ref="K54:K55"/>
    <mergeCell ref="L42:O42"/>
    <mergeCell ref="N45:N46"/>
    <mergeCell ref="F36:F37"/>
    <mergeCell ref="L27:R27"/>
    <mergeCell ref="K24:K25"/>
    <mergeCell ref="O34:O35"/>
    <mergeCell ref="M30:M31"/>
    <mergeCell ref="M32:M33"/>
    <mergeCell ref="Q30:Q31"/>
    <mergeCell ref="R30:R31"/>
    <mergeCell ref="M34:M35"/>
    <mergeCell ref="R36:R37"/>
    <mergeCell ref="N32:N33"/>
    <mergeCell ref="R32:R33"/>
    <mergeCell ref="R34:R35"/>
    <mergeCell ref="N34:N35"/>
    <mergeCell ref="P32:P33"/>
    <mergeCell ref="Q34:Q35"/>
    <mergeCell ref="O30:O31"/>
    <mergeCell ref="O32:O33"/>
    <mergeCell ref="P34:P35"/>
    <mergeCell ref="N30:N31"/>
    <mergeCell ref="Q32:Q33"/>
    <mergeCell ref="P24:P25"/>
    <mergeCell ref="N28:N29"/>
    <mergeCell ref="P28:P29"/>
    <mergeCell ref="K32:K33"/>
    <mergeCell ref="B1:D1"/>
    <mergeCell ref="B2:D2"/>
    <mergeCell ref="B3:Q3"/>
    <mergeCell ref="B8:G8"/>
    <mergeCell ref="B5:AF5"/>
    <mergeCell ref="M13:M14"/>
    <mergeCell ref="H13:H14"/>
    <mergeCell ref="O13:O14"/>
    <mergeCell ref="B9:G9"/>
    <mergeCell ref="B10:G10"/>
    <mergeCell ref="B12:B14"/>
    <mergeCell ref="C12:C14"/>
    <mergeCell ref="D12:D14"/>
    <mergeCell ref="L13:L14"/>
    <mergeCell ref="G13:G14"/>
    <mergeCell ref="I13:I14"/>
    <mergeCell ref="E13:E14"/>
    <mergeCell ref="F13:F14"/>
    <mergeCell ref="P13:P14"/>
    <mergeCell ref="Q13:Q14"/>
    <mergeCell ref="K13:K14"/>
    <mergeCell ref="N13:N14"/>
    <mergeCell ref="J13:J14"/>
    <mergeCell ref="R13:R14"/>
    <mergeCell ref="B6:AF6"/>
    <mergeCell ref="E12:K12"/>
    <mergeCell ref="C27:C29"/>
    <mergeCell ref="D27:D29"/>
    <mergeCell ref="E27:K27"/>
    <mergeCell ref="E25:H25"/>
    <mergeCell ref="R28:R29"/>
    <mergeCell ref="Q24:Q25"/>
    <mergeCell ref="L28:L29"/>
    <mergeCell ref="L12:R12"/>
    <mergeCell ref="R24:R25"/>
    <mergeCell ref="J24:J25"/>
    <mergeCell ref="Q28:Q29"/>
    <mergeCell ref="O28:O29"/>
    <mergeCell ref="K28:K29"/>
    <mergeCell ref="I24:I25"/>
    <mergeCell ref="M28:M29"/>
    <mergeCell ref="L25:O25"/>
    <mergeCell ref="U28:W28"/>
    <mergeCell ref="J28:J29"/>
    <mergeCell ref="F28:F29"/>
    <mergeCell ref="H28:H29"/>
    <mergeCell ref="B27:B29"/>
    <mergeCell ref="B24:D25"/>
    <mergeCell ref="E28:E29"/>
    <mergeCell ref="E34:E35"/>
    <mergeCell ref="G30:G31"/>
    <mergeCell ref="I28:I29"/>
    <mergeCell ref="G28:G29"/>
    <mergeCell ref="G32:G33"/>
    <mergeCell ref="E30:E31"/>
    <mergeCell ref="F30:F31"/>
    <mergeCell ref="H32:H33"/>
    <mergeCell ref="J30:J31"/>
    <mergeCell ref="E32:E33"/>
    <mergeCell ref="I30:I31"/>
    <mergeCell ref="I32:I33"/>
    <mergeCell ref="F32:F33"/>
    <mergeCell ref="J32:J33"/>
    <mergeCell ref="H30:H31"/>
    <mergeCell ref="K30:K31"/>
    <mergeCell ref="L30:L31"/>
    <mergeCell ref="B59:R59"/>
    <mergeCell ref="B60:R60"/>
    <mergeCell ref="B61:R61"/>
    <mergeCell ref="F34:F35"/>
    <mergeCell ref="G34:G35"/>
    <mergeCell ref="H34:H35"/>
    <mergeCell ref="I34:I35"/>
    <mergeCell ref="J34:J35"/>
    <mergeCell ref="L32:L33"/>
    <mergeCell ref="M36:M37"/>
    <mergeCell ref="K34:K35"/>
    <mergeCell ref="L36:L37"/>
    <mergeCell ref="L34:L35"/>
    <mergeCell ref="C56:R56"/>
    <mergeCell ref="Q45:Q46"/>
    <mergeCell ref="C44:C46"/>
    <mergeCell ref="G45:G46"/>
    <mergeCell ref="I45:I46"/>
    <mergeCell ref="R38:R39"/>
    <mergeCell ref="R41:R42"/>
    <mergeCell ref="B38:D39"/>
    <mergeCell ref="R54:R55"/>
    <mergeCell ref="O45:O46"/>
    <mergeCell ref="B54:D55"/>
  </mergeCells>
  <phoneticPr fontId="0" type="noConversion"/>
  <printOptions horizontalCentered="1" verticalCentered="1"/>
  <pageMargins left="0.51181102362204722" right="0.51181102362204722" top="0.74803149606299213" bottom="0.98425196850393704" header="0.51181102362204722" footer="0.51181102362204722"/>
  <pageSetup paperSize="9" scale="74" orientation="portrait" copies="2" r:id="rId1"/>
  <headerFooter alignWithMargins="0"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72"/>
  <sheetViews>
    <sheetView topLeftCell="A4" zoomScaleNormal="100" zoomScaleSheetLayoutView="100" workbookViewId="0">
      <selection activeCell="C19" sqref="C19"/>
    </sheetView>
  </sheetViews>
  <sheetFormatPr defaultColWidth="9.140625" defaultRowHeight="12.75" x14ac:dyDescent="0.2"/>
  <cols>
    <col min="1" max="1" width="7.5703125" style="87" customWidth="1"/>
    <col min="2" max="2" width="5.42578125" style="87" customWidth="1"/>
    <col min="3" max="3" width="31.5703125" style="87" customWidth="1"/>
    <col min="4" max="4" width="12" style="87" customWidth="1"/>
    <col min="5" max="5" width="9.140625" style="87"/>
    <col min="6" max="6" width="9.42578125" style="87" customWidth="1"/>
    <col min="7" max="8" width="8.42578125" style="87" customWidth="1"/>
    <col min="9" max="9" width="9.42578125" style="87" customWidth="1"/>
    <col min="10" max="10" width="10.28515625" style="87" customWidth="1"/>
    <col min="11" max="11" width="8.42578125" style="87" customWidth="1"/>
    <col min="12" max="12" width="9.140625" style="87" hidden="1" customWidth="1"/>
    <col min="13" max="16384" width="9.140625" style="87"/>
  </cols>
  <sheetData>
    <row r="1" spans="1:31" x14ac:dyDescent="0.2">
      <c r="A1" s="945" t="s">
        <v>50</v>
      </c>
      <c r="B1" s="945"/>
      <c r="C1" s="945"/>
    </row>
    <row r="2" spans="1:31" x14ac:dyDescent="0.2">
      <c r="A2" s="945" t="s">
        <v>23</v>
      </c>
      <c r="B2" s="945"/>
      <c r="C2" s="945"/>
      <c r="R2" s="86"/>
      <c r="S2" s="86"/>
      <c r="T2" s="86"/>
    </row>
    <row r="3" spans="1:31" ht="19.5" customHeight="1" x14ac:dyDescent="0.25">
      <c r="A3" s="949" t="s">
        <v>51</v>
      </c>
      <c r="B3" s="949"/>
      <c r="C3" s="949"/>
      <c r="D3" s="949"/>
      <c r="E3" s="949"/>
      <c r="F3" s="949"/>
      <c r="G3" s="949"/>
      <c r="H3" s="949"/>
      <c r="I3" s="949"/>
      <c r="J3" s="152"/>
      <c r="K3" s="152"/>
      <c r="L3" s="152"/>
      <c r="M3" s="152"/>
      <c r="N3" s="152"/>
      <c r="O3" s="152"/>
      <c r="P3" s="152"/>
      <c r="Q3" s="88"/>
      <c r="R3" s="89"/>
      <c r="S3" s="86"/>
      <c r="T3" s="86"/>
    </row>
    <row r="4" spans="1:31" x14ac:dyDescent="0.2">
      <c r="C4" s="90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</row>
    <row r="5" spans="1:31" x14ac:dyDescent="0.2">
      <c r="A5" s="950" t="s">
        <v>101</v>
      </c>
      <c r="B5" s="951"/>
      <c r="C5" s="951"/>
      <c r="D5" s="951"/>
      <c r="E5" s="951"/>
      <c r="F5" s="951"/>
      <c r="G5" s="951"/>
      <c r="H5" s="951"/>
      <c r="I5" s="951"/>
      <c r="J5" s="951"/>
      <c r="K5" s="951"/>
      <c r="L5" s="951"/>
      <c r="M5" s="951"/>
      <c r="N5" s="951"/>
      <c r="O5" s="951"/>
      <c r="P5" s="951"/>
      <c r="Q5" s="951"/>
      <c r="R5" s="951"/>
      <c r="S5" s="951"/>
      <c r="T5" s="951"/>
      <c r="U5" s="951"/>
      <c r="V5" s="951"/>
      <c r="W5" s="951"/>
      <c r="X5" s="951"/>
      <c r="Y5" s="951"/>
      <c r="Z5" s="951"/>
      <c r="AA5" s="951"/>
      <c r="AB5" s="951"/>
      <c r="AC5" s="951"/>
      <c r="AD5" s="951"/>
      <c r="AE5" s="951"/>
    </row>
    <row r="6" spans="1:31" x14ac:dyDescent="0.2">
      <c r="A6" s="950" t="s">
        <v>91</v>
      </c>
      <c r="B6" s="950"/>
      <c r="C6" s="950"/>
      <c r="D6" s="950"/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50"/>
      <c r="AC6" s="950"/>
      <c r="AD6" s="950"/>
      <c r="AE6" s="950"/>
    </row>
    <row r="7" spans="1:31" x14ac:dyDescent="0.2">
      <c r="A7" s="75" t="s">
        <v>359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</row>
    <row r="8" spans="1:31" x14ac:dyDescent="0.2">
      <c r="A8" s="945" t="s">
        <v>107</v>
      </c>
      <c r="B8" s="945"/>
      <c r="C8" s="945"/>
      <c r="D8" s="945"/>
      <c r="E8" s="945"/>
      <c r="F8" s="945"/>
      <c r="G8" s="93"/>
      <c r="H8" s="93"/>
      <c r="I8" s="93"/>
      <c r="J8" s="94"/>
      <c r="K8" s="94"/>
      <c r="L8" s="94"/>
      <c r="M8" s="94"/>
      <c r="N8" s="94"/>
      <c r="O8" s="94"/>
      <c r="P8" s="94"/>
    </row>
    <row r="9" spans="1:31" x14ac:dyDescent="0.2">
      <c r="A9" s="945" t="s">
        <v>24</v>
      </c>
      <c r="B9" s="945"/>
      <c r="C9" s="945"/>
      <c r="D9" s="945"/>
      <c r="E9" s="945"/>
      <c r="F9" s="945"/>
      <c r="G9" s="86"/>
      <c r="H9" s="86"/>
      <c r="I9" s="86"/>
      <c r="J9" s="86"/>
      <c r="K9" s="86"/>
      <c r="L9" s="86"/>
      <c r="M9" s="86"/>
      <c r="N9" s="86"/>
      <c r="O9" s="86"/>
      <c r="P9" s="86"/>
    </row>
    <row r="10" spans="1:31" ht="15" customHeight="1" x14ac:dyDescent="0.2">
      <c r="A10" s="946" t="s">
        <v>358</v>
      </c>
      <c r="B10" s="946"/>
      <c r="C10" s="946"/>
      <c r="D10" s="946"/>
      <c r="E10" s="946"/>
      <c r="F10" s="946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1:31" ht="15" customHeight="1" x14ac:dyDescent="0.2"/>
    <row r="12" spans="1:31" ht="15.75" customHeight="1" thickBot="1" x14ac:dyDescent="0.3">
      <c r="C12" s="154"/>
    </row>
    <row r="13" spans="1:31" ht="28.35" customHeight="1" thickBot="1" x14ac:dyDescent="0.25">
      <c r="C13" s="158" t="s">
        <v>198</v>
      </c>
      <c r="D13" s="947" t="s">
        <v>199</v>
      </c>
      <c r="E13" s="948"/>
      <c r="F13" s="954" t="s">
        <v>308</v>
      </c>
      <c r="G13" s="955"/>
      <c r="H13" s="952" t="s">
        <v>200</v>
      </c>
      <c r="I13" s="953"/>
    </row>
    <row r="14" spans="1:31" ht="15.75" customHeight="1" thickBot="1" x14ac:dyDescent="0.25">
      <c r="C14" s="159" t="s">
        <v>201</v>
      </c>
      <c r="D14" s="286" t="s">
        <v>0</v>
      </c>
      <c r="E14" s="287" t="s">
        <v>1</v>
      </c>
      <c r="F14" s="288" t="s">
        <v>0</v>
      </c>
      <c r="G14" s="289" t="s">
        <v>1</v>
      </c>
      <c r="H14" s="161" t="s">
        <v>0</v>
      </c>
      <c r="I14" s="160" t="s">
        <v>1</v>
      </c>
    </row>
    <row r="15" spans="1:31" ht="15.75" customHeight="1" x14ac:dyDescent="0.2">
      <c r="C15" s="269" t="s">
        <v>36</v>
      </c>
      <c r="D15" s="284">
        <v>14</v>
      </c>
      <c r="E15" s="285">
        <v>14</v>
      </c>
      <c r="F15" s="290"/>
      <c r="G15" s="291"/>
      <c r="H15" s="269">
        <f>SUM('an I'!E43:H43)</f>
        <v>22</v>
      </c>
      <c r="I15" s="270">
        <f>SUM('an I'!L43:O43)</f>
        <v>22</v>
      </c>
    </row>
    <row r="16" spans="1:31" ht="15.75" customHeight="1" x14ac:dyDescent="0.2">
      <c r="C16" s="271" t="s">
        <v>79</v>
      </c>
      <c r="D16" s="272">
        <v>14</v>
      </c>
      <c r="E16" s="283">
        <v>14</v>
      </c>
      <c r="F16" s="292">
        <v>56</v>
      </c>
      <c r="G16" s="293">
        <v>56</v>
      </c>
      <c r="H16" s="271">
        <f>SUM('an II'!E45:H45)</f>
        <v>22</v>
      </c>
      <c r="I16" s="273">
        <f>SUM('an II'!L45:O45)</f>
        <v>22</v>
      </c>
    </row>
    <row r="17" spans="2:9" ht="15.75" customHeight="1" thickBot="1" x14ac:dyDescent="0.25">
      <c r="C17" s="274" t="s">
        <v>80</v>
      </c>
      <c r="D17" s="275">
        <v>14</v>
      </c>
      <c r="E17" s="333" t="s">
        <v>321</v>
      </c>
      <c r="F17" s="294"/>
      <c r="G17" s="295">
        <v>60</v>
      </c>
      <c r="H17" s="274">
        <f>SUM('an III'!E42:H42)</f>
        <v>22</v>
      </c>
      <c r="I17" s="276">
        <f>SUM('an III'!L42:O42)</f>
        <v>21</v>
      </c>
    </row>
    <row r="18" spans="2:9" ht="20.45" customHeight="1" x14ac:dyDescent="0.2">
      <c r="C18" s="335" t="s">
        <v>202</v>
      </c>
      <c r="D18"/>
      <c r="E18"/>
      <c r="F18"/>
      <c r="G18"/>
    </row>
    <row r="19" spans="2:9" ht="33.6" customHeight="1" x14ac:dyDescent="0.2">
      <c r="C19" s="601" t="s">
        <v>333</v>
      </c>
      <c r="D19"/>
      <c r="E19"/>
      <c r="F19"/>
      <c r="G19"/>
    </row>
    <row r="20" spans="2:9" ht="15.75" customHeight="1" x14ac:dyDescent="0.2">
      <c r="C20" s="334"/>
      <c r="D20"/>
      <c r="E20"/>
      <c r="F20"/>
      <c r="G20"/>
    </row>
    <row r="21" spans="2:9" ht="15.75" customHeight="1" x14ac:dyDescent="0.2">
      <c r="B21" s="403"/>
      <c r="C21" s="937" t="s">
        <v>52</v>
      </c>
      <c r="D21" s="938"/>
      <c r="E21" s="938"/>
      <c r="F21" s="938"/>
      <c r="G21" s="938"/>
      <c r="H21" s="403"/>
    </row>
    <row r="22" spans="2:9" ht="13.5" thickBot="1" x14ac:dyDescent="0.25">
      <c r="B22" s="403"/>
      <c r="C22" s="403"/>
      <c r="D22" s="403"/>
      <c r="E22" s="403"/>
      <c r="F22" s="403"/>
      <c r="G22" s="403"/>
      <c r="H22" s="403"/>
    </row>
    <row r="23" spans="2:9" ht="12.75" customHeight="1" x14ac:dyDescent="0.2">
      <c r="B23" s="924" t="s">
        <v>14</v>
      </c>
      <c r="C23" s="924" t="s">
        <v>53</v>
      </c>
      <c r="D23" s="939" t="s">
        <v>54</v>
      </c>
      <c r="E23" s="943" t="s">
        <v>334</v>
      </c>
      <c r="F23" s="943" t="s">
        <v>332</v>
      </c>
      <c r="G23" s="941" t="s">
        <v>89</v>
      </c>
      <c r="H23" s="924" t="s">
        <v>90</v>
      </c>
    </row>
    <row r="24" spans="2:9" ht="16.350000000000001" customHeight="1" thickBot="1" x14ac:dyDescent="0.25">
      <c r="B24" s="925"/>
      <c r="C24" s="925"/>
      <c r="D24" s="940"/>
      <c r="E24" s="944"/>
      <c r="F24" s="944"/>
      <c r="G24" s="942"/>
      <c r="H24" s="925"/>
    </row>
    <row r="25" spans="2:9" ht="12.75" customHeight="1" x14ac:dyDescent="0.2">
      <c r="B25" s="931">
        <v>1</v>
      </c>
      <c r="C25" s="421" t="s">
        <v>55</v>
      </c>
      <c r="D25" s="422">
        <f t="shared" ref="D25:D30" si="0">E25+F25</f>
        <v>1454</v>
      </c>
      <c r="E25" s="585">
        <f>'an I'!V29+'an II'!V27+'an III'!V24</f>
        <v>714</v>
      </c>
      <c r="F25" s="586">
        <f>'an I'!W29+'an II'!W27+'an III'!W24</f>
        <v>740</v>
      </c>
      <c r="G25" s="933">
        <f>D25/D28</f>
        <v>0.80598669623059871</v>
      </c>
      <c r="H25" s="923" t="s">
        <v>130</v>
      </c>
    </row>
    <row r="26" spans="2:9" ht="13.35" customHeight="1" x14ac:dyDescent="0.2">
      <c r="B26" s="932"/>
      <c r="C26" s="277" t="s">
        <v>56</v>
      </c>
      <c r="D26" s="422">
        <f t="shared" si="0"/>
        <v>112</v>
      </c>
      <c r="E26" s="587"/>
      <c r="F26" s="588">
        <v>112</v>
      </c>
      <c r="G26" s="934"/>
      <c r="H26" s="935"/>
    </row>
    <row r="27" spans="2:9" ht="15.6" customHeight="1" x14ac:dyDescent="0.2">
      <c r="B27" s="936">
        <v>2</v>
      </c>
      <c r="C27" s="278" t="s">
        <v>57</v>
      </c>
      <c r="D27" s="422">
        <f t="shared" si="0"/>
        <v>350</v>
      </c>
      <c r="E27" s="587">
        <f>'an I'!V39+'an II'!V41+'an III'!V38</f>
        <v>132</v>
      </c>
      <c r="F27" s="587">
        <f>'an I'!W39+'an II'!W41+'an III'!W38</f>
        <v>218</v>
      </c>
      <c r="G27" s="116">
        <f>D27/D28</f>
        <v>0.19401330376940132</v>
      </c>
      <c r="H27" s="96" t="s">
        <v>131</v>
      </c>
    </row>
    <row r="28" spans="2:9" ht="13.7" customHeight="1" x14ac:dyDescent="0.2">
      <c r="B28" s="932"/>
      <c r="C28" s="97" t="s">
        <v>85</v>
      </c>
      <c r="D28" s="591">
        <f t="shared" si="0"/>
        <v>1804</v>
      </c>
      <c r="E28" s="592">
        <f>SUM(E25:E27)</f>
        <v>846</v>
      </c>
      <c r="F28" s="610">
        <f>F25+F27</f>
        <v>958</v>
      </c>
      <c r="G28" s="116">
        <v>1</v>
      </c>
      <c r="H28" s="96"/>
    </row>
    <row r="29" spans="2:9" ht="15" customHeight="1" thickBot="1" x14ac:dyDescent="0.25">
      <c r="B29" s="98">
        <v>3</v>
      </c>
      <c r="C29" s="423" t="s">
        <v>58</v>
      </c>
      <c r="D29" s="424">
        <f t="shared" si="0"/>
        <v>420</v>
      </c>
      <c r="E29" s="589">
        <f>'an I'!V50+'an II'!V52+'an III'!V54</f>
        <v>178</v>
      </c>
      <c r="F29" s="589">
        <f>'an I'!W50+'an II'!W52+'an III'!W54</f>
        <v>242</v>
      </c>
      <c r="G29" s="425">
        <f>D29/D30</f>
        <v>0.18884892086330934</v>
      </c>
      <c r="H29" s="426"/>
    </row>
    <row r="30" spans="2:9" ht="16.350000000000001" customHeight="1" thickBot="1" x14ac:dyDescent="0.25">
      <c r="B30" s="99"/>
      <c r="C30" s="279" t="s">
        <v>86</v>
      </c>
      <c r="D30" s="593">
        <f t="shared" si="0"/>
        <v>2224</v>
      </c>
      <c r="E30" s="590">
        <f>SUM(E28:E29)</f>
        <v>1024</v>
      </c>
      <c r="F30" s="590">
        <f>SUM(F28:F29)</f>
        <v>1200</v>
      </c>
      <c r="G30" s="100">
        <v>100</v>
      </c>
      <c r="H30" s="100"/>
    </row>
    <row r="31" spans="2:9" ht="15.75" customHeight="1" x14ac:dyDescent="0.2">
      <c r="B31" s="404"/>
      <c r="C31" s="405"/>
      <c r="D31" s="406"/>
      <c r="E31" s="407"/>
      <c r="F31" s="408"/>
      <c r="G31" s="403"/>
      <c r="H31" s="403"/>
    </row>
    <row r="32" spans="2:9" ht="13.5" thickBot="1" x14ac:dyDescent="0.25">
      <c r="B32" s="409"/>
      <c r="C32" s="410"/>
      <c r="D32" s="403"/>
      <c r="E32" s="407"/>
      <c r="F32" s="408"/>
      <c r="G32" s="403"/>
      <c r="H32" s="403"/>
    </row>
    <row r="33" spans="2:19" x14ac:dyDescent="0.2">
      <c r="B33" s="924" t="s">
        <v>14</v>
      </c>
      <c r="C33" s="924" t="s">
        <v>53</v>
      </c>
      <c r="D33" s="926" t="s">
        <v>54</v>
      </c>
      <c r="E33" s="926" t="s">
        <v>89</v>
      </c>
      <c r="F33" s="926" t="s">
        <v>90</v>
      </c>
      <c r="G33" s="915" t="s">
        <v>59</v>
      </c>
      <c r="H33" s="916"/>
      <c r="J33" s="108"/>
      <c r="K33" s="910"/>
      <c r="L33" s="910"/>
      <c r="M33" s="910"/>
      <c r="N33" s="912"/>
      <c r="O33" s="912"/>
    </row>
    <row r="34" spans="2:19" ht="15.75" customHeight="1" thickBot="1" x14ac:dyDescent="0.25">
      <c r="B34" s="925"/>
      <c r="C34" s="925"/>
      <c r="D34" s="927"/>
      <c r="E34" s="928"/>
      <c r="F34" s="928"/>
      <c r="G34" s="411" t="s">
        <v>29</v>
      </c>
      <c r="H34" s="411" t="s">
        <v>60</v>
      </c>
      <c r="J34" s="108"/>
      <c r="K34" s="910"/>
      <c r="L34" s="910"/>
      <c r="M34" s="910"/>
      <c r="N34" s="95"/>
      <c r="O34" s="95"/>
    </row>
    <row r="35" spans="2:19" ht="15.75" customHeight="1" x14ac:dyDescent="0.2">
      <c r="B35" s="101">
        <v>1</v>
      </c>
      <c r="C35" s="102" t="s">
        <v>20</v>
      </c>
      <c r="D35" s="596">
        <f>'an I'!X29+'an II'!X27+'an III'!X24</f>
        <v>328</v>
      </c>
      <c r="E35" s="214">
        <f>D35/D39</f>
        <v>0.18181818181818182</v>
      </c>
      <c r="F35" s="218" t="s">
        <v>322</v>
      </c>
      <c r="G35" s="215">
        <f>'an I'!X31+'an II'!X29+'an III'!X26</f>
        <v>178</v>
      </c>
      <c r="H35" s="401">
        <f>'an I'!X32+'an II'!X30+'an III'!X27</f>
        <v>150</v>
      </c>
      <c r="J35" s="387"/>
      <c r="K35" s="388"/>
      <c r="L35" s="388"/>
      <c r="M35" s="389"/>
      <c r="N35" s="390"/>
      <c r="O35" s="390"/>
    </row>
    <row r="36" spans="2:19" ht="15" customHeight="1" x14ac:dyDescent="0.2">
      <c r="B36" s="101">
        <v>2</v>
      </c>
      <c r="C36" s="103" t="s">
        <v>61</v>
      </c>
      <c r="D36" s="595">
        <f>'an I'!Y29+'an II'!Y27+'an III'!Y24</f>
        <v>276</v>
      </c>
      <c r="E36" s="920">
        <f>(D36+D37)/D39</f>
        <v>0.69401330376940129</v>
      </c>
      <c r="F36" s="922" t="s">
        <v>331</v>
      </c>
      <c r="G36" s="216">
        <f>'an I'!Y31+'an II'!Y29+'an III'!Y26</f>
        <v>180</v>
      </c>
      <c r="H36" s="117">
        <f>'an I'!Y32+'an II'!Y30+'an III'!Y27</f>
        <v>96</v>
      </c>
      <c r="J36" s="387"/>
      <c r="K36" s="913"/>
      <c r="L36" s="913"/>
      <c r="M36" s="914"/>
      <c r="N36" s="390"/>
      <c r="O36" s="390"/>
    </row>
    <row r="37" spans="2:19" ht="15" customHeight="1" x14ac:dyDescent="0.2">
      <c r="B37" s="101">
        <v>3</v>
      </c>
      <c r="C37" s="103" t="s">
        <v>22</v>
      </c>
      <c r="D37" s="595">
        <f>'an I'!Z29+'an II'!Z27+'an III'!Z24</f>
        <v>976</v>
      </c>
      <c r="E37" s="921"/>
      <c r="F37" s="923"/>
      <c r="G37" s="216">
        <f>'an I'!Z31+'an II'!Z29+'an III'!Z26</f>
        <v>460</v>
      </c>
      <c r="H37" s="117">
        <f>'an I'!Z32+'an II'!Z30+'an III'!Z27</f>
        <v>516</v>
      </c>
      <c r="J37" s="387"/>
      <c r="K37" s="913"/>
      <c r="L37" s="913"/>
      <c r="M37" s="914"/>
      <c r="N37" s="390"/>
      <c r="O37" s="390"/>
    </row>
    <row r="38" spans="2:19" ht="15.75" customHeight="1" thickBot="1" x14ac:dyDescent="0.25">
      <c r="B38" s="104">
        <v>4</v>
      </c>
      <c r="C38" s="105" t="s">
        <v>21</v>
      </c>
      <c r="D38" s="594">
        <f>'an I'!AA29+'an II'!AA27+'an III'!AA24</f>
        <v>224</v>
      </c>
      <c r="E38" s="598">
        <f>D38/D39</f>
        <v>0.12416851441241686</v>
      </c>
      <c r="F38" s="600" t="s">
        <v>128</v>
      </c>
      <c r="G38" s="217">
        <f>'an II'!AA29</f>
        <v>28</v>
      </c>
      <c r="H38" s="117">
        <f>'an I'!AA32+'an II'!AA30</f>
        <v>196</v>
      </c>
      <c r="J38" s="387"/>
      <c r="K38" s="388"/>
      <c r="L38" s="388"/>
      <c r="M38" s="391"/>
      <c r="N38" s="390"/>
      <c r="O38" s="390"/>
    </row>
    <row r="39" spans="2:19" ht="13.5" thickBot="1" x14ac:dyDescent="0.25">
      <c r="B39" s="106"/>
      <c r="C39" s="107" t="s">
        <v>87</v>
      </c>
      <c r="D39" s="337">
        <f>SUM(D35:D38)</f>
        <v>1804</v>
      </c>
      <c r="E39" s="597">
        <f>SUM(E35:E38)</f>
        <v>0.99999999999999989</v>
      </c>
      <c r="F39" s="599">
        <v>1</v>
      </c>
      <c r="G39" s="338">
        <f>SUM(G35:G38)</f>
        <v>846</v>
      </c>
      <c r="H39" s="336">
        <f>SUM(H35:H38)</f>
        <v>958</v>
      </c>
      <c r="I39" s="402"/>
      <c r="J39" s="392"/>
      <c r="K39" s="393"/>
      <c r="L39" s="393"/>
      <c r="M39" s="394"/>
      <c r="N39" s="395"/>
      <c r="O39" s="395"/>
    </row>
    <row r="40" spans="2:19" ht="13.5" customHeight="1" thickBot="1" x14ac:dyDescent="0.25">
      <c r="B40" s="281"/>
      <c r="C40" s="412"/>
      <c r="D40" s="408"/>
      <c r="E40" s="408"/>
      <c r="F40" s="408"/>
      <c r="G40" s="403"/>
      <c r="H40" s="403"/>
    </row>
    <row r="41" spans="2:19" ht="13.5" customHeight="1" thickBot="1" x14ac:dyDescent="0.25">
      <c r="B41" s="403"/>
      <c r="C41" s="109" t="s">
        <v>62</v>
      </c>
      <c r="D41" s="118">
        <f>G39/H39</f>
        <v>0.8830897703549061</v>
      </c>
      <c r="E41" s="917" t="s">
        <v>88</v>
      </c>
      <c r="F41" s="918"/>
      <c r="G41" s="918"/>
      <c r="H41" s="403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</row>
    <row r="42" spans="2:19" ht="13.5" customHeight="1" thickBot="1" x14ac:dyDescent="0.25">
      <c r="B42" s="403"/>
      <c r="C42" s="403"/>
      <c r="D42" s="403"/>
      <c r="E42" s="403"/>
      <c r="F42" s="403"/>
      <c r="G42" s="403"/>
      <c r="H42" s="403"/>
    </row>
    <row r="43" spans="2:19" ht="13.5" customHeight="1" x14ac:dyDescent="0.2">
      <c r="B43" s="413" t="s">
        <v>27</v>
      </c>
      <c r="C43" s="414" t="s">
        <v>63</v>
      </c>
      <c r="D43" s="915" t="s">
        <v>64</v>
      </c>
      <c r="E43" s="919"/>
      <c r="F43" s="919"/>
      <c r="G43" s="929" t="s">
        <v>25</v>
      </c>
      <c r="H43" s="930"/>
    </row>
    <row r="44" spans="2:19" ht="13.5" customHeight="1" thickBot="1" x14ac:dyDescent="0.25">
      <c r="B44" s="411" t="s">
        <v>65</v>
      </c>
      <c r="C44" s="415" t="s">
        <v>66</v>
      </c>
      <c r="D44" s="416" t="s">
        <v>67</v>
      </c>
      <c r="E44" s="417" t="s">
        <v>68</v>
      </c>
      <c r="F44" s="418" t="s">
        <v>69</v>
      </c>
      <c r="G44" s="419" t="s">
        <v>27</v>
      </c>
      <c r="H44" s="420" t="s">
        <v>15</v>
      </c>
      <c r="I44" s="95"/>
    </row>
    <row r="45" spans="2:19" ht="13.5" customHeight="1" x14ac:dyDescent="0.2">
      <c r="B45" s="110">
        <v>1</v>
      </c>
      <c r="C45" s="111" t="s">
        <v>70</v>
      </c>
      <c r="D45" s="119">
        <f>COUNTIF('an I'!J15:J28,"E")+COUNTIF('an I'!Q15:Q28,"E")+COUNTIF('an I'!J35:J38,"E")+COUNTIF('an I'!Q35:Q38,"E")</f>
        <v>10</v>
      </c>
      <c r="E45" s="120">
        <f>COUNTIF('an II'!J15:J26,"E")+COUNTIF('an II'!Q15:Q26,"E")+COUNTIF('an II'!J33:J40,"E")+COUNTIF('an II'!Q33:Q40,"E")</f>
        <v>9</v>
      </c>
      <c r="F45" s="121">
        <f>COUNTIF('an III'!J15:J23,"E")+COUNTIF('an III'!Q15:Q23,"E")+COUNTIF('an III'!J30:J37,"E")+COUNTIF('an III'!Q30:Q37,"E")</f>
        <v>8</v>
      </c>
      <c r="G45" s="128">
        <f>SUM(C45:F45)</f>
        <v>27</v>
      </c>
      <c r="H45" s="123">
        <f>G45/G47</f>
        <v>0.6</v>
      </c>
      <c r="I45" s="280"/>
    </row>
    <row r="46" spans="2:19" ht="13.5" customHeight="1" thickBot="1" x14ac:dyDescent="0.25">
      <c r="B46" s="112">
        <v>2</v>
      </c>
      <c r="C46" s="113" t="s">
        <v>71</v>
      </c>
      <c r="D46" s="119">
        <f>COUNTIF('an I'!J15:J28,"C")+COUNTIF('an I'!Q15:Q28,"C")+COUNTIF('an I'!J35:J38,"C")+COUNTIF('an I'!Q35:Q38,"C")</f>
        <v>6</v>
      </c>
      <c r="E46" s="120">
        <f>COUNTIF('an II'!J15:J26,"C")+COUNTIF('an II'!Q15:Q26,"C")+COUNTIF('an II'!J33:J40,"C")+COUNTIF('an II'!Q33:Q40,"C")</f>
        <v>7</v>
      </c>
      <c r="F46" s="122">
        <f>COUNTIF('an III'!J15:J23,"C")+COUNTIF('an III'!Q15:Q23,"C")+COUNTIF('an III'!J30:J37,"C")+COUNTIF('an III'!Q30:Q37,"C")</f>
        <v>5</v>
      </c>
      <c r="G46" s="129">
        <f>SUM(C46:F46)</f>
        <v>18</v>
      </c>
      <c r="H46" s="124">
        <f>G46/G47</f>
        <v>0.4</v>
      </c>
      <c r="I46" s="280"/>
    </row>
    <row r="47" spans="2:19" ht="13.5" customHeight="1" thickBot="1" x14ac:dyDescent="0.25">
      <c r="B47" s="114"/>
      <c r="C47" s="199" t="s">
        <v>28</v>
      </c>
      <c r="D47" s="125">
        <f>SUM(D45:D46)</f>
        <v>16</v>
      </c>
      <c r="E47" s="126">
        <f>SUM(E45:E46)</f>
        <v>16</v>
      </c>
      <c r="F47" s="127">
        <f>SUM(F45:F46)</f>
        <v>13</v>
      </c>
      <c r="G47" s="130">
        <f>SUM(C47:F47)</f>
        <v>45</v>
      </c>
      <c r="H47" s="282">
        <v>100</v>
      </c>
      <c r="I47" s="281"/>
    </row>
    <row r="49" spans="1:19" ht="13.5" customHeight="1" x14ac:dyDescent="0.2"/>
    <row r="50" spans="1:19" ht="13.5" customHeight="1" x14ac:dyDescent="0.2">
      <c r="B50" s="115"/>
      <c r="C50" s="115"/>
      <c r="D50" s="115"/>
      <c r="E50" s="115"/>
      <c r="F50" s="115"/>
      <c r="G50" s="115"/>
    </row>
    <row r="51" spans="1:19" x14ac:dyDescent="0.2">
      <c r="A51" s="911" t="s">
        <v>347</v>
      </c>
      <c r="B51" s="911"/>
      <c r="C51" s="911"/>
      <c r="D51" s="911"/>
      <c r="E51" s="911"/>
      <c r="F51" s="911"/>
      <c r="G51" s="911"/>
      <c r="H51" s="911"/>
      <c r="I51" s="911"/>
      <c r="J51" s="911"/>
      <c r="K51" s="138"/>
      <c r="L51" s="138"/>
      <c r="M51" s="138"/>
      <c r="N51" s="138"/>
      <c r="O51" s="138"/>
      <c r="P51" s="138"/>
      <c r="Q51" s="138"/>
      <c r="R51" s="138"/>
      <c r="S51" s="190"/>
    </row>
    <row r="52" spans="1:19" x14ac:dyDescent="0.2">
      <c r="A52" s="729" t="s">
        <v>349</v>
      </c>
      <c r="B52" s="729"/>
      <c r="C52" s="729"/>
      <c r="D52" s="729"/>
      <c r="E52" s="729"/>
      <c r="F52" s="729"/>
      <c r="G52" s="729"/>
      <c r="H52" s="729"/>
      <c r="I52" s="729"/>
      <c r="J52" s="200"/>
      <c r="K52" s="200"/>
      <c r="L52" s="200"/>
      <c r="M52" s="200"/>
      <c r="N52" s="200"/>
      <c r="O52" s="200"/>
      <c r="P52" s="200"/>
      <c r="Q52" s="200"/>
      <c r="R52" s="200"/>
      <c r="S52" s="200"/>
    </row>
    <row r="53" spans="1:19" x14ac:dyDescent="0.2">
      <c r="A53" s="756" t="s">
        <v>348</v>
      </c>
      <c r="B53" s="756"/>
      <c r="C53" s="756"/>
      <c r="D53" s="756"/>
      <c r="E53" s="756"/>
      <c r="F53" s="756"/>
      <c r="G53" s="756"/>
      <c r="H53" s="756"/>
      <c r="I53" s="756"/>
      <c r="J53" s="28"/>
      <c r="K53" s="28"/>
      <c r="L53" s="28"/>
      <c r="M53" s="28"/>
      <c r="N53" s="28"/>
      <c r="O53" s="28"/>
      <c r="P53" s="28"/>
      <c r="Q53" s="28"/>
      <c r="R53" s="28"/>
      <c r="S53" s="190"/>
    </row>
    <row r="55" spans="1:19" ht="14.25" customHeight="1" x14ac:dyDescent="0.2"/>
    <row r="60" spans="1:19" ht="12.75" customHeight="1" x14ac:dyDescent="0.2"/>
    <row r="66" ht="12" customHeight="1" x14ac:dyDescent="0.2"/>
    <row r="71" ht="12.75" customHeight="1" x14ac:dyDescent="0.2"/>
    <row r="72" ht="13.5" customHeight="1" x14ac:dyDescent="0.2"/>
  </sheetData>
  <mergeCells count="44">
    <mergeCell ref="A9:F9"/>
    <mergeCell ref="A10:F10"/>
    <mergeCell ref="D13:E13"/>
    <mergeCell ref="A1:C1"/>
    <mergeCell ref="A2:C2"/>
    <mergeCell ref="A3:I3"/>
    <mergeCell ref="A5:AE5"/>
    <mergeCell ref="A6:AE6"/>
    <mergeCell ref="A8:F8"/>
    <mergeCell ref="H13:I13"/>
    <mergeCell ref="F13:G13"/>
    <mergeCell ref="B25:B26"/>
    <mergeCell ref="G25:G26"/>
    <mergeCell ref="H25:H26"/>
    <mergeCell ref="B27:B28"/>
    <mergeCell ref="C21:G21"/>
    <mergeCell ref="B23:B24"/>
    <mergeCell ref="C23:C24"/>
    <mergeCell ref="D23:D24"/>
    <mergeCell ref="G23:G24"/>
    <mergeCell ref="H23:H24"/>
    <mergeCell ref="E23:E24"/>
    <mergeCell ref="F23:F24"/>
    <mergeCell ref="A53:I53"/>
    <mergeCell ref="G33:H33"/>
    <mergeCell ref="E41:G41"/>
    <mergeCell ref="D43:F43"/>
    <mergeCell ref="E36:E37"/>
    <mergeCell ref="F36:F37"/>
    <mergeCell ref="B33:B34"/>
    <mergeCell ref="C33:C34"/>
    <mergeCell ref="D33:D34"/>
    <mergeCell ref="E33:E34"/>
    <mergeCell ref="F33:F34"/>
    <mergeCell ref="G43:H43"/>
    <mergeCell ref="L33:L34"/>
    <mergeCell ref="M33:M34"/>
    <mergeCell ref="A51:J51"/>
    <mergeCell ref="A52:I52"/>
    <mergeCell ref="N33:O33"/>
    <mergeCell ref="L36:L37"/>
    <mergeCell ref="M36:M37"/>
    <mergeCell ref="K33:K34"/>
    <mergeCell ref="K36:K37"/>
  </mergeCells>
  <printOptions horizontalCentered="1" verticalCentered="1"/>
  <pageMargins left="0.51181102362204722" right="0.51181102362204722" top="0.74803149606299213" bottom="0.98425196850393704" header="0.51181102362204722" footer="0.51181102362204722"/>
  <pageSetup paperSize="9" scale="84" orientation="portrait" r:id="rId1"/>
  <headerFooter alignWithMargins="0"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D21"/>
  <sheetViews>
    <sheetView topLeftCell="A4" zoomScaleNormal="100" zoomScaleSheetLayoutView="70" workbookViewId="0">
      <selection activeCell="A14" sqref="A14"/>
    </sheetView>
  </sheetViews>
  <sheetFormatPr defaultColWidth="9.140625" defaultRowHeight="12.75" x14ac:dyDescent="0.2"/>
  <cols>
    <col min="1" max="1" width="59" style="1" customWidth="1"/>
    <col min="2" max="2" width="5.28515625" style="1" customWidth="1"/>
    <col min="3" max="3" width="38.42578125" style="1" customWidth="1"/>
    <col min="4" max="16384" width="9.140625" style="1"/>
  </cols>
  <sheetData>
    <row r="1" spans="1:56" x14ac:dyDescent="0.2">
      <c r="A1" s="2" t="s">
        <v>50</v>
      </c>
    </row>
    <row r="2" spans="1:56" x14ac:dyDescent="0.2">
      <c r="A2" s="2" t="s">
        <v>23</v>
      </c>
    </row>
    <row r="3" spans="1:56" ht="18.75" customHeight="1" x14ac:dyDescent="0.25">
      <c r="A3" s="957" t="s">
        <v>51</v>
      </c>
      <c r="B3" s="957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5"/>
      <c r="P3" s="2"/>
      <c r="Q3" s="2"/>
      <c r="R3" s="2"/>
    </row>
    <row r="4" spans="1:56" ht="12.7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P4" s="3"/>
      <c r="Q4" s="2"/>
      <c r="R4" s="2"/>
    </row>
    <row r="5" spans="1:56" x14ac:dyDescent="0.2">
      <c r="A5" s="652" t="s">
        <v>101</v>
      </c>
      <c r="B5" s="958"/>
      <c r="C5" s="958"/>
      <c r="D5" s="958"/>
      <c r="E5" s="958"/>
      <c r="F5" s="958"/>
      <c r="G5" s="958"/>
      <c r="H5" s="958"/>
      <c r="I5" s="958"/>
      <c r="J5" s="958"/>
      <c r="K5" s="958"/>
      <c r="L5" s="958"/>
      <c r="M5" s="958"/>
      <c r="N5" s="958"/>
      <c r="O5" s="958"/>
      <c r="P5" s="958"/>
      <c r="Q5" s="958"/>
      <c r="R5" s="958"/>
      <c r="S5" s="958"/>
      <c r="T5" s="958"/>
      <c r="U5" s="958"/>
      <c r="V5" s="958"/>
      <c r="W5" s="958"/>
      <c r="X5" s="958"/>
      <c r="Y5" s="958"/>
      <c r="Z5" s="958"/>
      <c r="AA5" s="958"/>
      <c r="AB5" s="958"/>
      <c r="AC5" s="958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7"/>
      <c r="AR5" s="7"/>
      <c r="AS5" s="7"/>
      <c r="AT5" s="7"/>
      <c r="AU5" s="7"/>
      <c r="AV5" s="7"/>
      <c r="AW5" s="7"/>
      <c r="AX5" s="7"/>
      <c r="AY5" s="7"/>
      <c r="AZ5" s="7"/>
      <c r="BA5" s="14"/>
      <c r="BB5" s="14"/>
      <c r="BC5" s="6"/>
      <c r="BD5" s="6"/>
    </row>
    <row r="6" spans="1:56" x14ac:dyDescent="0.2">
      <c r="A6" s="652" t="s">
        <v>91</v>
      </c>
      <c r="B6" s="652"/>
      <c r="C6" s="652"/>
      <c r="D6" s="652"/>
      <c r="E6" s="652"/>
      <c r="F6" s="652"/>
      <c r="G6" s="652"/>
      <c r="H6" s="652"/>
      <c r="I6" s="652"/>
      <c r="J6" s="652"/>
      <c r="K6" s="652"/>
      <c r="L6" s="652"/>
      <c r="M6" s="652"/>
      <c r="N6" s="652"/>
      <c r="O6" s="652"/>
      <c r="P6" s="652"/>
      <c r="Q6" s="652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</row>
    <row r="7" spans="1:56" x14ac:dyDescent="0.2">
      <c r="A7" s="7" t="s">
        <v>359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56" x14ac:dyDescent="0.2">
      <c r="A8" s="650" t="s">
        <v>107</v>
      </c>
      <c r="B8" s="650"/>
      <c r="C8" s="650"/>
      <c r="D8" s="650"/>
      <c r="E8" s="8"/>
      <c r="F8" s="8"/>
      <c r="G8" s="8"/>
      <c r="H8" s="12"/>
      <c r="I8" s="12"/>
      <c r="J8" s="12"/>
      <c r="K8" s="12"/>
      <c r="L8" s="12"/>
      <c r="M8" s="12"/>
      <c r="N8" s="12"/>
      <c r="O8" s="9"/>
      <c r="P8" s="12"/>
      <c r="Q8" s="2"/>
      <c r="R8" s="2"/>
    </row>
    <row r="9" spans="1:56" x14ac:dyDescent="0.2">
      <c r="A9" s="650" t="s">
        <v>24</v>
      </c>
      <c r="B9" s="650"/>
      <c r="C9" s="650"/>
      <c r="D9" s="650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56" x14ac:dyDescent="0.2">
      <c r="A10" s="956" t="s">
        <v>358</v>
      </c>
      <c r="B10" s="956"/>
      <c r="C10" s="956"/>
      <c r="D10" s="95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56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56" ht="12.75" customHeight="1" x14ac:dyDescent="0.2">
      <c r="A12" s="17"/>
    </row>
    <row r="13" spans="1:56" s="11" customFormat="1" ht="26.25" x14ac:dyDescent="0.25">
      <c r="A13" s="618" t="s">
        <v>353</v>
      </c>
      <c r="B13" s="615"/>
      <c r="C13" s="617" t="s">
        <v>352</v>
      </c>
    </row>
    <row r="14" spans="1:56" ht="269.25" customHeight="1" x14ac:dyDescent="0.2">
      <c r="A14" s="613" t="s">
        <v>369</v>
      </c>
      <c r="B14" s="614"/>
      <c r="C14" s="616" t="s">
        <v>370</v>
      </c>
    </row>
    <row r="15" spans="1:56" ht="15.75" customHeight="1" x14ac:dyDescent="0.25">
      <c r="A15" s="185"/>
      <c r="B15" s="186"/>
    </row>
    <row r="16" spans="1:56" ht="13.5" customHeight="1" x14ac:dyDescent="0.2">
      <c r="A16" s="16"/>
    </row>
    <row r="17" spans="1:18" ht="14.25" customHeight="1" x14ac:dyDescent="0.2">
      <c r="A17" s="18"/>
      <c r="B17" s="15"/>
    </row>
    <row r="18" spans="1:18" ht="15.75" customHeight="1" x14ac:dyDescent="0.2">
      <c r="A18" s="138"/>
      <c r="B18" s="611"/>
    </row>
    <row r="19" spans="1:18" ht="13.5" customHeight="1" x14ac:dyDescent="0.2">
      <c r="A19" s="611" t="s">
        <v>356</v>
      </c>
      <c r="B19" s="612"/>
      <c r="C19" s="138" t="s">
        <v>357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90"/>
    </row>
    <row r="20" spans="1:18" x14ac:dyDescent="0.2">
      <c r="A20" s="612" t="s">
        <v>350</v>
      </c>
      <c r="B20" s="190"/>
      <c r="C20" s="200" t="s">
        <v>354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</row>
    <row r="21" spans="1:18" x14ac:dyDescent="0.2">
      <c r="A21" s="190" t="s">
        <v>351</v>
      </c>
      <c r="C21" s="28" t="s">
        <v>355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190"/>
    </row>
  </sheetData>
  <mergeCells count="6">
    <mergeCell ref="A9:D9"/>
    <mergeCell ref="A10:D10"/>
    <mergeCell ref="A3:B3"/>
    <mergeCell ref="A5:AC5"/>
    <mergeCell ref="A6:AC6"/>
    <mergeCell ref="A8:D8"/>
  </mergeCells>
  <phoneticPr fontId="34" type="noConversion"/>
  <pageMargins left="0.51181102362204722" right="0.51181102362204722" top="0.74803149606299213" bottom="0.98425196850393704" header="0.51181102362204722" footer="0.51181102362204722"/>
  <pageSetup paperSize="9" scale="79" orientation="portrait" r:id="rId1"/>
  <headerFooter alignWithMargins="0"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56"/>
  <sheetViews>
    <sheetView tabSelected="1" topLeftCell="B1" zoomScale="90" zoomScaleNormal="90" workbookViewId="0">
      <selection activeCell="T11" sqref="T11"/>
    </sheetView>
  </sheetViews>
  <sheetFormatPr defaultRowHeight="15" x14ac:dyDescent="0.25"/>
  <cols>
    <col min="1" max="1" width="8.85546875" style="623" customWidth="1"/>
    <col min="2" max="2" width="7" style="623" customWidth="1"/>
    <col min="3" max="3" width="32.7109375" style="623" customWidth="1"/>
    <col min="4" max="4" width="6.28515625" style="631" customWidth="1"/>
    <col min="5" max="5" width="6.28515625" style="623" customWidth="1"/>
    <col min="6" max="6" width="6.42578125" style="623" customWidth="1"/>
    <col min="7" max="7" width="5.5703125" style="623" customWidth="1"/>
    <col min="8" max="8" width="6" style="623" customWidth="1"/>
    <col min="9" max="9" width="5.7109375" style="623" customWidth="1"/>
    <col min="10" max="10" width="6.42578125" style="623" customWidth="1"/>
    <col min="11" max="11" width="6.28515625" style="623" customWidth="1"/>
    <col min="12" max="12" width="7.140625" style="623" customWidth="1"/>
    <col min="13" max="13" width="7.28515625" style="623" customWidth="1"/>
    <col min="14" max="15" width="6.7109375" style="623" customWidth="1"/>
    <col min="16" max="16" width="7.28515625" style="623" bestFit="1" customWidth="1"/>
    <col min="17" max="17" width="6.7109375" style="623" customWidth="1"/>
    <col min="18" max="18" width="7" style="623" customWidth="1"/>
    <col min="19" max="21" width="5.85546875" style="623" bestFit="1" customWidth="1"/>
    <col min="22" max="22" width="7.85546875" style="623" bestFit="1" customWidth="1"/>
    <col min="23" max="256" width="8.85546875" style="623"/>
    <col min="257" max="257" width="30.5703125" style="623" customWidth="1"/>
    <col min="258" max="258" width="35.85546875" style="623" customWidth="1"/>
    <col min="259" max="259" width="30.28515625" style="623" customWidth="1"/>
    <col min="260" max="260" width="31.7109375" style="623" customWidth="1"/>
    <col min="261" max="261" width="23.7109375" style="623" customWidth="1"/>
    <col min="262" max="262" width="36.28515625" style="623" customWidth="1"/>
    <col min="263" max="263" width="34.28515625" style="623" customWidth="1"/>
    <col min="264" max="264" width="29.28515625" style="623" customWidth="1"/>
    <col min="265" max="265" width="27.42578125" style="623" customWidth="1"/>
    <col min="266" max="266" width="34.28515625" style="623" customWidth="1"/>
    <col min="267" max="267" width="36.7109375" style="623" customWidth="1"/>
    <col min="268" max="268" width="30.5703125" style="623" customWidth="1"/>
    <col min="269" max="273" width="23.42578125" style="623" customWidth="1"/>
    <col min="274" max="274" width="27.7109375" style="623" customWidth="1"/>
    <col min="275" max="275" width="23.5703125" style="623" customWidth="1"/>
    <col min="276" max="276" width="21.5703125" style="623" customWidth="1"/>
    <col min="277" max="277" width="19.42578125" style="623" customWidth="1"/>
    <col min="278" max="512" width="8.85546875" style="623"/>
    <col min="513" max="513" width="30.5703125" style="623" customWidth="1"/>
    <col min="514" max="514" width="35.85546875" style="623" customWidth="1"/>
    <col min="515" max="515" width="30.28515625" style="623" customWidth="1"/>
    <col min="516" max="516" width="31.7109375" style="623" customWidth="1"/>
    <col min="517" max="517" width="23.7109375" style="623" customWidth="1"/>
    <col min="518" max="518" width="36.28515625" style="623" customWidth="1"/>
    <col min="519" max="519" width="34.28515625" style="623" customWidth="1"/>
    <col min="520" max="520" width="29.28515625" style="623" customWidth="1"/>
    <col min="521" max="521" width="27.42578125" style="623" customWidth="1"/>
    <col min="522" max="522" width="34.28515625" style="623" customWidth="1"/>
    <col min="523" max="523" width="36.7109375" style="623" customWidth="1"/>
    <col min="524" max="524" width="30.5703125" style="623" customWidth="1"/>
    <col min="525" max="529" width="23.42578125" style="623" customWidth="1"/>
    <col min="530" max="530" width="27.7109375" style="623" customWidth="1"/>
    <col min="531" max="531" width="23.5703125" style="623" customWidth="1"/>
    <col min="532" max="532" width="21.5703125" style="623" customWidth="1"/>
    <col min="533" max="533" width="19.42578125" style="623" customWidth="1"/>
    <col min="534" max="768" width="8.85546875" style="623"/>
    <col min="769" max="769" width="30.5703125" style="623" customWidth="1"/>
    <col min="770" max="770" width="35.85546875" style="623" customWidth="1"/>
    <col min="771" max="771" width="30.28515625" style="623" customWidth="1"/>
    <col min="772" max="772" width="31.7109375" style="623" customWidth="1"/>
    <col min="773" max="773" width="23.7109375" style="623" customWidth="1"/>
    <col min="774" max="774" width="36.28515625" style="623" customWidth="1"/>
    <col min="775" max="775" width="34.28515625" style="623" customWidth="1"/>
    <col min="776" max="776" width="29.28515625" style="623" customWidth="1"/>
    <col min="777" max="777" width="27.42578125" style="623" customWidth="1"/>
    <col min="778" max="778" width="34.28515625" style="623" customWidth="1"/>
    <col min="779" max="779" width="36.7109375" style="623" customWidth="1"/>
    <col min="780" max="780" width="30.5703125" style="623" customWidth="1"/>
    <col min="781" max="785" width="23.42578125" style="623" customWidth="1"/>
    <col min="786" max="786" width="27.7109375" style="623" customWidth="1"/>
    <col min="787" max="787" width="23.5703125" style="623" customWidth="1"/>
    <col min="788" max="788" width="21.5703125" style="623" customWidth="1"/>
    <col min="789" max="789" width="19.42578125" style="623" customWidth="1"/>
    <col min="790" max="1024" width="8.85546875" style="623"/>
    <col min="1025" max="1025" width="30.5703125" style="623" customWidth="1"/>
    <col min="1026" max="1026" width="35.85546875" style="623" customWidth="1"/>
    <col min="1027" max="1027" width="30.28515625" style="623" customWidth="1"/>
    <col min="1028" max="1028" width="31.7109375" style="623" customWidth="1"/>
    <col min="1029" max="1029" width="23.7109375" style="623" customWidth="1"/>
    <col min="1030" max="1030" width="36.28515625" style="623" customWidth="1"/>
    <col min="1031" max="1031" width="34.28515625" style="623" customWidth="1"/>
    <col min="1032" max="1032" width="29.28515625" style="623" customWidth="1"/>
    <col min="1033" max="1033" width="27.42578125" style="623" customWidth="1"/>
    <col min="1034" max="1034" width="34.28515625" style="623" customWidth="1"/>
    <col min="1035" max="1035" width="36.7109375" style="623" customWidth="1"/>
    <col min="1036" max="1036" width="30.5703125" style="623" customWidth="1"/>
    <col min="1037" max="1041" width="23.42578125" style="623" customWidth="1"/>
    <col min="1042" max="1042" width="27.7109375" style="623" customWidth="1"/>
    <col min="1043" max="1043" width="23.5703125" style="623" customWidth="1"/>
    <col min="1044" max="1044" width="21.5703125" style="623" customWidth="1"/>
    <col min="1045" max="1045" width="19.42578125" style="623" customWidth="1"/>
    <col min="1046" max="1280" width="8.85546875" style="623"/>
    <col min="1281" max="1281" width="30.5703125" style="623" customWidth="1"/>
    <col min="1282" max="1282" width="35.85546875" style="623" customWidth="1"/>
    <col min="1283" max="1283" width="30.28515625" style="623" customWidth="1"/>
    <col min="1284" max="1284" width="31.7109375" style="623" customWidth="1"/>
    <col min="1285" max="1285" width="23.7109375" style="623" customWidth="1"/>
    <col min="1286" max="1286" width="36.28515625" style="623" customWidth="1"/>
    <col min="1287" max="1287" width="34.28515625" style="623" customWidth="1"/>
    <col min="1288" max="1288" width="29.28515625" style="623" customWidth="1"/>
    <col min="1289" max="1289" width="27.42578125" style="623" customWidth="1"/>
    <col min="1290" max="1290" width="34.28515625" style="623" customWidth="1"/>
    <col min="1291" max="1291" width="36.7109375" style="623" customWidth="1"/>
    <col min="1292" max="1292" width="30.5703125" style="623" customWidth="1"/>
    <col min="1293" max="1297" width="23.42578125" style="623" customWidth="1"/>
    <col min="1298" max="1298" width="27.7109375" style="623" customWidth="1"/>
    <col min="1299" max="1299" width="23.5703125" style="623" customWidth="1"/>
    <col min="1300" max="1300" width="21.5703125" style="623" customWidth="1"/>
    <col min="1301" max="1301" width="19.42578125" style="623" customWidth="1"/>
    <col min="1302" max="1536" width="8.85546875" style="623"/>
    <col min="1537" max="1537" width="30.5703125" style="623" customWidth="1"/>
    <col min="1538" max="1538" width="35.85546875" style="623" customWidth="1"/>
    <col min="1539" max="1539" width="30.28515625" style="623" customWidth="1"/>
    <col min="1540" max="1540" width="31.7109375" style="623" customWidth="1"/>
    <col min="1541" max="1541" width="23.7109375" style="623" customWidth="1"/>
    <col min="1542" max="1542" width="36.28515625" style="623" customWidth="1"/>
    <col min="1543" max="1543" width="34.28515625" style="623" customWidth="1"/>
    <col min="1544" max="1544" width="29.28515625" style="623" customWidth="1"/>
    <col min="1545" max="1545" width="27.42578125" style="623" customWidth="1"/>
    <col min="1546" max="1546" width="34.28515625" style="623" customWidth="1"/>
    <col min="1547" max="1547" width="36.7109375" style="623" customWidth="1"/>
    <col min="1548" max="1548" width="30.5703125" style="623" customWidth="1"/>
    <col min="1549" max="1553" width="23.42578125" style="623" customWidth="1"/>
    <col min="1554" max="1554" width="27.7109375" style="623" customWidth="1"/>
    <col min="1555" max="1555" width="23.5703125" style="623" customWidth="1"/>
    <col min="1556" max="1556" width="21.5703125" style="623" customWidth="1"/>
    <col min="1557" max="1557" width="19.42578125" style="623" customWidth="1"/>
    <col min="1558" max="1792" width="8.85546875" style="623"/>
    <col min="1793" max="1793" width="30.5703125" style="623" customWidth="1"/>
    <col min="1794" max="1794" width="35.85546875" style="623" customWidth="1"/>
    <col min="1795" max="1795" width="30.28515625" style="623" customWidth="1"/>
    <col min="1796" max="1796" width="31.7109375" style="623" customWidth="1"/>
    <col min="1797" max="1797" width="23.7109375" style="623" customWidth="1"/>
    <col min="1798" max="1798" width="36.28515625" style="623" customWidth="1"/>
    <col min="1799" max="1799" width="34.28515625" style="623" customWidth="1"/>
    <col min="1800" max="1800" width="29.28515625" style="623" customWidth="1"/>
    <col min="1801" max="1801" width="27.42578125" style="623" customWidth="1"/>
    <col min="1802" max="1802" width="34.28515625" style="623" customWidth="1"/>
    <col min="1803" max="1803" width="36.7109375" style="623" customWidth="1"/>
    <col min="1804" max="1804" width="30.5703125" style="623" customWidth="1"/>
    <col min="1805" max="1809" width="23.42578125" style="623" customWidth="1"/>
    <col min="1810" max="1810" width="27.7109375" style="623" customWidth="1"/>
    <col min="1811" max="1811" width="23.5703125" style="623" customWidth="1"/>
    <col min="1812" max="1812" width="21.5703125" style="623" customWidth="1"/>
    <col min="1813" max="1813" width="19.42578125" style="623" customWidth="1"/>
    <col min="1814" max="2048" width="8.85546875" style="623"/>
    <col min="2049" max="2049" width="30.5703125" style="623" customWidth="1"/>
    <col min="2050" max="2050" width="35.85546875" style="623" customWidth="1"/>
    <col min="2051" max="2051" width="30.28515625" style="623" customWidth="1"/>
    <col min="2052" max="2052" width="31.7109375" style="623" customWidth="1"/>
    <col min="2053" max="2053" width="23.7109375" style="623" customWidth="1"/>
    <col min="2054" max="2054" width="36.28515625" style="623" customWidth="1"/>
    <col min="2055" max="2055" width="34.28515625" style="623" customWidth="1"/>
    <col min="2056" max="2056" width="29.28515625" style="623" customWidth="1"/>
    <col min="2057" max="2057" width="27.42578125" style="623" customWidth="1"/>
    <col min="2058" max="2058" width="34.28515625" style="623" customWidth="1"/>
    <col min="2059" max="2059" width="36.7109375" style="623" customWidth="1"/>
    <col min="2060" max="2060" width="30.5703125" style="623" customWidth="1"/>
    <col min="2061" max="2065" width="23.42578125" style="623" customWidth="1"/>
    <col min="2066" max="2066" width="27.7109375" style="623" customWidth="1"/>
    <col min="2067" max="2067" width="23.5703125" style="623" customWidth="1"/>
    <col min="2068" max="2068" width="21.5703125" style="623" customWidth="1"/>
    <col min="2069" max="2069" width="19.42578125" style="623" customWidth="1"/>
    <col min="2070" max="2304" width="8.85546875" style="623"/>
    <col min="2305" max="2305" width="30.5703125" style="623" customWidth="1"/>
    <col min="2306" max="2306" width="35.85546875" style="623" customWidth="1"/>
    <col min="2307" max="2307" width="30.28515625" style="623" customWidth="1"/>
    <col min="2308" max="2308" width="31.7109375" style="623" customWidth="1"/>
    <col min="2309" max="2309" width="23.7109375" style="623" customWidth="1"/>
    <col min="2310" max="2310" width="36.28515625" style="623" customWidth="1"/>
    <col min="2311" max="2311" width="34.28515625" style="623" customWidth="1"/>
    <col min="2312" max="2312" width="29.28515625" style="623" customWidth="1"/>
    <col min="2313" max="2313" width="27.42578125" style="623" customWidth="1"/>
    <col min="2314" max="2314" width="34.28515625" style="623" customWidth="1"/>
    <col min="2315" max="2315" width="36.7109375" style="623" customWidth="1"/>
    <col min="2316" max="2316" width="30.5703125" style="623" customWidth="1"/>
    <col min="2317" max="2321" width="23.42578125" style="623" customWidth="1"/>
    <col min="2322" max="2322" width="27.7109375" style="623" customWidth="1"/>
    <col min="2323" max="2323" width="23.5703125" style="623" customWidth="1"/>
    <col min="2324" max="2324" width="21.5703125" style="623" customWidth="1"/>
    <col min="2325" max="2325" width="19.42578125" style="623" customWidth="1"/>
    <col min="2326" max="2560" width="8.85546875" style="623"/>
    <col min="2561" max="2561" width="30.5703125" style="623" customWidth="1"/>
    <col min="2562" max="2562" width="35.85546875" style="623" customWidth="1"/>
    <col min="2563" max="2563" width="30.28515625" style="623" customWidth="1"/>
    <col min="2564" max="2564" width="31.7109375" style="623" customWidth="1"/>
    <col min="2565" max="2565" width="23.7109375" style="623" customWidth="1"/>
    <col min="2566" max="2566" width="36.28515625" style="623" customWidth="1"/>
    <col min="2567" max="2567" width="34.28515625" style="623" customWidth="1"/>
    <col min="2568" max="2568" width="29.28515625" style="623" customWidth="1"/>
    <col min="2569" max="2569" width="27.42578125" style="623" customWidth="1"/>
    <col min="2570" max="2570" width="34.28515625" style="623" customWidth="1"/>
    <col min="2571" max="2571" width="36.7109375" style="623" customWidth="1"/>
    <col min="2572" max="2572" width="30.5703125" style="623" customWidth="1"/>
    <col min="2573" max="2577" width="23.42578125" style="623" customWidth="1"/>
    <col min="2578" max="2578" width="27.7109375" style="623" customWidth="1"/>
    <col min="2579" max="2579" width="23.5703125" style="623" customWidth="1"/>
    <col min="2580" max="2580" width="21.5703125" style="623" customWidth="1"/>
    <col min="2581" max="2581" width="19.42578125" style="623" customWidth="1"/>
    <col min="2582" max="2816" width="8.85546875" style="623"/>
    <col min="2817" max="2817" width="30.5703125" style="623" customWidth="1"/>
    <col min="2818" max="2818" width="35.85546875" style="623" customWidth="1"/>
    <col min="2819" max="2819" width="30.28515625" style="623" customWidth="1"/>
    <col min="2820" max="2820" width="31.7109375" style="623" customWidth="1"/>
    <col min="2821" max="2821" width="23.7109375" style="623" customWidth="1"/>
    <col min="2822" max="2822" width="36.28515625" style="623" customWidth="1"/>
    <col min="2823" max="2823" width="34.28515625" style="623" customWidth="1"/>
    <col min="2824" max="2824" width="29.28515625" style="623" customWidth="1"/>
    <col min="2825" max="2825" width="27.42578125" style="623" customWidth="1"/>
    <col min="2826" max="2826" width="34.28515625" style="623" customWidth="1"/>
    <col min="2827" max="2827" width="36.7109375" style="623" customWidth="1"/>
    <col min="2828" max="2828" width="30.5703125" style="623" customWidth="1"/>
    <col min="2829" max="2833" width="23.42578125" style="623" customWidth="1"/>
    <col min="2834" max="2834" width="27.7109375" style="623" customWidth="1"/>
    <col min="2835" max="2835" width="23.5703125" style="623" customWidth="1"/>
    <col min="2836" max="2836" width="21.5703125" style="623" customWidth="1"/>
    <col min="2837" max="2837" width="19.42578125" style="623" customWidth="1"/>
    <col min="2838" max="3072" width="8.85546875" style="623"/>
    <col min="3073" max="3073" width="30.5703125" style="623" customWidth="1"/>
    <col min="3074" max="3074" width="35.85546875" style="623" customWidth="1"/>
    <col min="3075" max="3075" width="30.28515625" style="623" customWidth="1"/>
    <col min="3076" max="3076" width="31.7109375" style="623" customWidth="1"/>
    <col min="3077" max="3077" width="23.7109375" style="623" customWidth="1"/>
    <col min="3078" max="3078" width="36.28515625" style="623" customWidth="1"/>
    <col min="3079" max="3079" width="34.28515625" style="623" customWidth="1"/>
    <col min="3080" max="3080" width="29.28515625" style="623" customWidth="1"/>
    <col min="3081" max="3081" width="27.42578125" style="623" customWidth="1"/>
    <col min="3082" max="3082" width="34.28515625" style="623" customWidth="1"/>
    <col min="3083" max="3083" width="36.7109375" style="623" customWidth="1"/>
    <col min="3084" max="3084" width="30.5703125" style="623" customWidth="1"/>
    <col min="3085" max="3089" width="23.42578125" style="623" customWidth="1"/>
    <col min="3090" max="3090" width="27.7109375" style="623" customWidth="1"/>
    <col min="3091" max="3091" width="23.5703125" style="623" customWidth="1"/>
    <col min="3092" max="3092" width="21.5703125" style="623" customWidth="1"/>
    <col min="3093" max="3093" width="19.42578125" style="623" customWidth="1"/>
    <col min="3094" max="3328" width="8.85546875" style="623"/>
    <col min="3329" max="3329" width="30.5703125" style="623" customWidth="1"/>
    <col min="3330" max="3330" width="35.85546875" style="623" customWidth="1"/>
    <col min="3331" max="3331" width="30.28515625" style="623" customWidth="1"/>
    <col min="3332" max="3332" width="31.7109375" style="623" customWidth="1"/>
    <col min="3333" max="3333" width="23.7109375" style="623" customWidth="1"/>
    <col min="3334" max="3334" width="36.28515625" style="623" customWidth="1"/>
    <col min="3335" max="3335" width="34.28515625" style="623" customWidth="1"/>
    <col min="3336" max="3336" width="29.28515625" style="623" customWidth="1"/>
    <col min="3337" max="3337" width="27.42578125" style="623" customWidth="1"/>
    <col min="3338" max="3338" width="34.28515625" style="623" customWidth="1"/>
    <col min="3339" max="3339" width="36.7109375" style="623" customWidth="1"/>
    <col min="3340" max="3340" width="30.5703125" style="623" customWidth="1"/>
    <col min="3341" max="3345" width="23.42578125" style="623" customWidth="1"/>
    <col min="3346" max="3346" width="27.7109375" style="623" customWidth="1"/>
    <col min="3347" max="3347" width="23.5703125" style="623" customWidth="1"/>
    <col min="3348" max="3348" width="21.5703125" style="623" customWidth="1"/>
    <col min="3349" max="3349" width="19.42578125" style="623" customWidth="1"/>
    <col min="3350" max="3584" width="8.85546875" style="623"/>
    <col min="3585" max="3585" width="30.5703125" style="623" customWidth="1"/>
    <col min="3586" max="3586" width="35.85546875" style="623" customWidth="1"/>
    <col min="3587" max="3587" width="30.28515625" style="623" customWidth="1"/>
    <col min="3588" max="3588" width="31.7109375" style="623" customWidth="1"/>
    <col min="3589" max="3589" width="23.7109375" style="623" customWidth="1"/>
    <col min="3590" max="3590" width="36.28515625" style="623" customWidth="1"/>
    <col min="3591" max="3591" width="34.28515625" style="623" customWidth="1"/>
    <col min="3592" max="3592" width="29.28515625" style="623" customWidth="1"/>
    <col min="3593" max="3593" width="27.42578125" style="623" customWidth="1"/>
    <col min="3594" max="3594" width="34.28515625" style="623" customWidth="1"/>
    <col min="3595" max="3595" width="36.7109375" style="623" customWidth="1"/>
    <col min="3596" max="3596" width="30.5703125" style="623" customWidth="1"/>
    <col min="3597" max="3601" width="23.42578125" style="623" customWidth="1"/>
    <col min="3602" max="3602" width="27.7109375" style="623" customWidth="1"/>
    <col min="3603" max="3603" width="23.5703125" style="623" customWidth="1"/>
    <col min="3604" max="3604" width="21.5703125" style="623" customWidth="1"/>
    <col min="3605" max="3605" width="19.42578125" style="623" customWidth="1"/>
    <col min="3606" max="3840" width="8.85546875" style="623"/>
    <col min="3841" max="3841" width="30.5703125" style="623" customWidth="1"/>
    <col min="3842" max="3842" width="35.85546875" style="623" customWidth="1"/>
    <col min="3843" max="3843" width="30.28515625" style="623" customWidth="1"/>
    <col min="3844" max="3844" width="31.7109375" style="623" customWidth="1"/>
    <col min="3845" max="3845" width="23.7109375" style="623" customWidth="1"/>
    <col min="3846" max="3846" width="36.28515625" style="623" customWidth="1"/>
    <col min="3847" max="3847" width="34.28515625" style="623" customWidth="1"/>
    <col min="3848" max="3848" width="29.28515625" style="623" customWidth="1"/>
    <col min="3849" max="3849" width="27.42578125" style="623" customWidth="1"/>
    <col min="3850" max="3850" width="34.28515625" style="623" customWidth="1"/>
    <col min="3851" max="3851" width="36.7109375" style="623" customWidth="1"/>
    <col min="3852" max="3852" width="30.5703125" style="623" customWidth="1"/>
    <col min="3853" max="3857" width="23.42578125" style="623" customWidth="1"/>
    <col min="3858" max="3858" width="27.7109375" style="623" customWidth="1"/>
    <col min="3859" max="3859" width="23.5703125" style="623" customWidth="1"/>
    <col min="3860" max="3860" width="21.5703125" style="623" customWidth="1"/>
    <col min="3861" max="3861" width="19.42578125" style="623" customWidth="1"/>
    <col min="3862" max="4096" width="8.85546875" style="623"/>
    <col min="4097" max="4097" width="30.5703125" style="623" customWidth="1"/>
    <col min="4098" max="4098" width="35.85546875" style="623" customWidth="1"/>
    <col min="4099" max="4099" width="30.28515625" style="623" customWidth="1"/>
    <col min="4100" max="4100" width="31.7109375" style="623" customWidth="1"/>
    <col min="4101" max="4101" width="23.7109375" style="623" customWidth="1"/>
    <col min="4102" max="4102" width="36.28515625" style="623" customWidth="1"/>
    <col min="4103" max="4103" width="34.28515625" style="623" customWidth="1"/>
    <col min="4104" max="4104" width="29.28515625" style="623" customWidth="1"/>
    <col min="4105" max="4105" width="27.42578125" style="623" customWidth="1"/>
    <col min="4106" max="4106" width="34.28515625" style="623" customWidth="1"/>
    <col min="4107" max="4107" width="36.7109375" style="623" customWidth="1"/>
    <col min="4108" max="4108" width="30.5703125" style="623" customWidth="1"/>
    <col min="4109" max="4113" width="23.42578125" style="623" customWidth="1"/>
    <col min="4114" max="4114" width="27.7109375" style="623" customWidth="1"/>
    <col min="4115" max="4115" width="23.5703125" style="623" customWidth="1"/>
    <col min="4116" max="4116" width="21.5703125" style="623" customWidth="1"/>
    <col min="4117" max="4117" width="19.42578125" style="623" customWidth="1"/>
    <col min="4118" max="4352" width="8.85546875" style="623"/>
    <col min="4353" max="4353" width="30.5703125" style="623" customWidth="1"/>
    <col min="4354" max="4354" width="35.85546875" style="623" customWidth="1"/>
    <col min="4355" max="4355" width="30.28515625" style="623" customWidth="1"/>
    <col min="4356" max="4356" width="31.7109375" style="623" customWidth="1"/>
    <col min="4357" max="4357" width="23.7109375" style="623" customWidth="1"/>
    <col min="4358" max="4358" width="36.28515625" style="623" customWidth="1"/>
    <col min="4359" max="4359" width="34.28515625" style="623" customWidth="1"/>
    <col min="4360" max="4360" width="29.28515625" style="623" customWidth="1"/>
    <col min="4361" max="4361" width="27.42578125" style="623" customWidth="1"/>
    <col min="4362" max="4362" width="34.28515625" style="623" customWidth="1"/>
    <col min="4363" max="4363" width="36.7109375" style="623" customWidth="1"/>
    <col min="4364" max="4364" width="30.5703125" style="623" customWidth="1"/>
    <col min="4365" max="4369" width="23.42578125" style="623" customWidth="1"/>
    <col min="4370" max="4370" width="27.7109375" style="623" customWidth="1"/>
    <col min="4371" max="4371" width="23.5703125" style="623" customWidth="1"/>
    <col min="4372" max="4372" width="21.5703125" style="623" customWidth="1"/>
    <col min="4373" max="4373" width="19.42578125" style="623" customWidth="1"/>
    <col min="4374" max="4608" width="8.85546875" style="623"/>
    <col min="4609" max="4609" width="30.5703125" style="623" customWidth="1"/>
    <col min="4610" max="4610" width="35.85546875" style="623" customWidth="1"/>
    <col min="4611" max="4611" width="30.28515625" style="623" customWidth="1"/>
    <col min="4612" max="4612" width="31.7109375" style="623" customWidth="1"/>
    <col min="4613" max="4613" width="23.7109375" style="623" customWidth="1"/>
    <col min="4614" max="4614" width="36.28515625" style="623" customWidth="1"/>
    <col min="4615" max="4615" width="34.28515625" style="623" customWidth="1"/>
    <col min="4616" max="4616" width="29.28515625" style="623" customWidth="1"/>
    <col min="4617" max="4617" width="27.42578125" style="623" customWidth="1"/>
    <col min="4618" max="4618" width="34.28515625" style="623" customWidth="1"/>
    <col min="4619" max="4619" width="36.7109375" style="623" customWidth="1"/>
    <col min="4620" max="4620" width="30.5703125" style="623" customWidth="1"/>
    <col min="4621" max="4625" width="23.42578125" style="623" customWidth="1"/>
    <col min="4626" max="4626" width="27.7109375" style="623" customWidth="1"/>
    <col min="4627" max="4627" width="23.5703125" style="623" customWidth="1"/>
    <col min="4628" max="4628" width="21.5703125" style="623" customWidth="1"/>
    <col min="4629" max="4629" width="19.42578125" style="623" customWidth="1"/>
    <col min="4630" max="4864" width="8.85546875" style="623"/>
    <col min="4865" max="4865" width="30.5703125" style="623" customWidth="1"/>
    <col min="4866" max="4866" width="35.85546875" style="623" customWidth="1"/>
    <col min="4867" max="4867" width="30.28515625" style="623" customWidth="1"/>
    <col min="4868" max="4868" width="31.7109375" style="623" customWidth="1"/>
    <col min="4869" max="4869" width="23.7109375" style="623" customWidth="1"/>
    <col min="4870" max="4870" width="36.28515625" style="623" customWidth="1"/>
    <col min="4871" max="4871" width="34.28515625" style="623" customWidth="1"/>
    <col min="4872" max="4872" width="29.28515625" style="623" customWidth="1"/>
    <col min="4873" max="4873" width="27.42578125" style="623" customWidth="1"/>
    <col min="4874" max="4874" width="34.28515625" style="623" customWidth="1"/>
    <col min="4875" max="4875" width="36.7109375" style="623" customWidth="1"/>
    <col min="4876" max="4876" width="30.5703125" style="623" customWidth="1"/>
    <col min="4877" max="4881" width="23.42578125" style="623" customWidth="1"/>
    <col min="4882" max="4882" width="27.7109375" style="623" customWidth="1"/>
    <col min="4883" max="4883" width="23.5703125" style="623" customWidth="1"/>
    <col min="4884" max="4884" width="21.5703125" style="623" customWidth="1"/>
    <col min="4885" max="4885" width="19.42578125" style="623" customWidth="1"/>
    <col min="4886" max="5120" width="8.85546875" style="623"/>
    <col min="5121" max="5121" width="30.5703125" style="623" customWidth="1"/>
    <col min="5122" max="5122" width="35.85546875" style="623" customWidth="1"/>
    <col min="5123" max="5123" width="30.28515625" style="623" customWidth="1"/>
    <col min="5124" max="5124" width="31.7109375" style="623" customWidth="1"/>
    <col min="5125" max="5125" width="23.7109375" style="623" customWidth="1"/>
    <col min="5126" max="5126" width="36.28515625" style="623" customWidth="1"/>
    <col min="5127" max="5127" width="34.28515625" style="623" customWidth="1"/>
    <col min="5128" max="5128" width="29.28515625" style="623" customWidth="1"/>
    <col min="5129" max="5129" width="27.42578125" style="623" customWidth="1"/>
    <col min="5130" max="5130" width="34.28515625" style="623" customWidth="1"/>
    <col min="5131" max="5131" width="36.7109375" style="623" customWidth="1"/>
    <col min="5132" max="5132" width="30.5703125" style="623" customWidth="1"/>
    <col min="5133" max="5137" width="23.42578125" style="623" customWidth="1"/>
    <col min="5138" max="5138" width="27.7109375" style="623" customWidth="1"/>
    <col min="5139" max="5139" width="23.5703125" style="623" customWidth="1"/>
    <col min="5140" max="5140" width="21.5703125" style="623" customWidth="1"/>
    <col min="5141" max="5141" width="19.42578125" style="623" customWidth="1"/>
    <col min="5142" max="5376" width="8.85546875" style="623"/>
    <col min="5377" max="5377" width="30.5703125" style="623" customWidth="1"/>
    <col min="5378" max="5378" width="35.85546875" style="623" customWidth="1"/>
    <col min="5379" max="5379" width="30.28515625" style="623" customWidth="1"/>
    <col min="5380" max="5380" width="31.7109375" style="623" customWidth="1"/>
    <col min="5381" max="5381" width="23.7109375" style="623" customWidth="1"/>
    <col min="5382" max="5382" width="36.28515625" style="623" customWidth="1"/>
    <col min="5383" max="5383" width="34.28515625" style="623" customWidth="1"/>
    <col min="5384" max="5384" width="29.28515625" style="623" customWidth="1"/>
    <col min="5385" max="5385" width="27.42578125" style="623" customWidth="1"/>
    <col min="5386" max="5386" width="34.28515625" style="623" customWidth="1"/>
    <col min="5387" max="5387" width="36.7109375" style="623" customWidth="1"/>
    <col min="5388" max="5388" width="30.5703125" style="623" customWidth="1"/>
    <col min="5389" max="5393" width="23.42578125" style="623" customWidth="1"/>
    <col min="5394" max="5394" width="27.7109375" style="623" customWidth="1"/>
    <col min="5395" max="5395" width="23.5703125" style="623" customWidth="1"/>
    <col min="5396" max="5396" width="21.5703125" style="623" customWidth="1"/>
    <col min="5397" max="5397" width="19.42578125" style="623" customWidth="1"/>
    <col min="5398" max="5632" width="8.85546875" style="623"/>
    <col min="5633" max="5633" width="30.5703125" style="623" customWidth="1"/>
    <col min="5634" max="5634" width="35.85546875" style="623" customWidth="1"/>
    <col min="5635" max="5635" width="30.28515625" style="623" customWidth="1"/>
    <col min="5636" max="5636" width="31.7109375" style="623" customWidth="1"/>
    <col min="5637" max="5637" width="23.7109375" style="623" customWidth="1"/>
    <col min="5638" max="5638" width="36.28515625" style="623" customWidth="1"/>
    <col min="5639" max="5639" width="34.28515625" style="623" customWidth="1"/>
    <col min="5640" max="5640" width="29.28515625" style="623" customWidth="1"/>
    <col min="5641" max="5641" width="27.42578125" style="623" customWidth="1"/>
    <col min="5642" max="5642" width="34.28515625" style="623" customWidth="1"/>
    <col min="5643" max="5643" width="36.7109375" style="623" customWidth="1"/>
    <col min="5644" max="5644" width="30.5703125" style="623" customWidth="1"/>
    <col min="5645" max="5649" width="23.42578125" style="623" customWidth="1"/>
    <col min="5650" max="5650" width="27.7109375" style="623" customWidth="1"/>
    <col min="5651" max="5651" width="23.5703125" style="623" customWidth="1"/>
    <col min="5652" max="5652" width="21.5703125" style="623" customWidth="1"/>
    <col min="5653" max="5653" width="19.42578125" style="623" customWidth="1"/>
    <col min="5654" max="5888" width="8.85546875" style="623"/>
    <col min="5889" max="5889" width="30.5703125" style="623" customWidth="1"/>
    <col min="5890" max="5890" width="35.85546875" style="623" customWidth="1"/>
    <col min="5891" max="5891" width="30.28515625" style="623" customWidth="1"/>
    <col min="5892" max="5892" width="31.7109375" style="623" customWidth="1"/>
    <col min="5893" max="5893" width="23.7109375" style="623" customWidth="1"/>
    <col min="5894" max="5894" width="36.28515625" style="623" customWidth="1"/>
    <col min="5895" max="5895" width="34.28515625" style="623" customWidth="1"/>
    <col min="5896" max="5896" width="29.28515625" style="623" customWidth="1"/>
    <col min="5897" max="5897" width="27.42578125" style="623" customWidth="1"/>
    <col min="5898" max="5898" width="34.28515625" style="623" customWidth="1"/>
    <col min="5899" max="5899" width="36.7109375" style="623" customWidth="1"/>
    <col min="5900" max="5900" width="30.5703125" style="623" customWidth="1"/>
    <col min="5901" max="5905" width="23.42578125" style="623" customWidth="1"/>
    <col min="5906" max="5906" width="27.7109375" style="623" customWidth="1"/>
    <col min="5907" max="5907" width="23.5703125" style="623" customWidth="1"/>
    <col min="5908" max="5908" width="21.5703125" style="623" customWidth="1"/>
    <col min="5909" max="5909" width="19.42578125" style="623" customWidth="1"/>
    <col min="5910" max="6144" width="8.85546875" style="623"/>
    <col min="6145" max="6145" width="30.5703125" style="623" customWidth="1"/>
    <col min="6146" max="6146" width="35.85546875" style="623" customWidth="1"/>
    <col min="6147" max="6147" width="30.28515625" style="623" customWidth="1"/>
    <col min="6148" max="6148" width="31.7109375" style="623" customWidth="1"/>
    <col min="6149" max="6149" width="23.7109375" style="623" customWidth="1"/>
    <col min="6150" max="6150" width="36.28515625" style="623" customWidth="1"/>
    <col min="6151" max="6151" width="34.28515625" style="623" customWidth="1"/>
    <col min="6152" max="6152" width="29.28515625" style="623" customWidth="1"/>
    <col min="6153" max="6153" width="27.42578125" style="623" customWidth="1"/>
    <col min="6154" max="6154" width="34.28515625" style="623" customWidth="1"/>
    <col min="6155" max="6155" width="36.7109375" style="623" customWidth="1"/>
    <col min="6156" max="6156" width="30.5703125" style="623" customWidth="1"/>
    <col min="6157" max="6161" width="23.42578125" style="623" customWidth="1"/>
    <col min="6162" max="6162" width="27.7109375" style="623" customWidth="1"/>
    <col min="6163" max="6163" width="23.5703125" style="623" customWidth="1"/>
    <col min="6164" max="6164" width="21.5703125" style="623" customWidth="1"/>
    <col min="6165" max="6165" width="19.42578125" style="623" customWidth="1"/>
    <col min="6166" max="6400" width="8.85546875" style="623"/>
    <col min="6401" max="6401" width="30.5703125" style="623" customWidth="1"/>
    <col min="6402" max="6402" width="35.85546875" style="623" customWidth="1"/>
    <col min="6403" max="6403" width="30.28515625" style="623" customWidth="1"/>
    <col min="6404" max="6404" width="31.7109375" style="623" customWidth="1"/>
    <col min="6405" max="6405" width="23.7109375" style="623" customWidth="1"/>
    <col min="6406" max="6406" width="36.28515625" style="623" customWidth="1"/>
    <col min="6407" max="6407" width="34.28515625" style="623" customWidth="1"/>
    <col min="6408" max="6408" width="29.28515625" style="623" customWidth="1"/>
    <col min="6409" max="6409" width="27.42578125" style="623" customWidth="1"/>
    <col min="6410" max="6410" width="34.28515625" style="623" customWidth="1"/>
    <col min="6411" max="6411" width="36.7109375" style="623" customWidth="1"/>
    <col min="6412" max="6412" width="30.5703125" style="623" customWidth="1"/>
    <col min="6413" max="6417" width="23.42578125" style="623" customWidth="1"/>
    <col min="6418" max="6418" width="27.7109375" style="623" customWidth="1"/>
    <col min="6419" max="6419" width="23.5703125" style="623" customWidth="1"/>
    <col min="6420" max="6420" width="21.5703125" style="623" customWidth="1"/>
    <col min="6421" max="6421" width="19.42578125" style="623" customWidth="1"/>
    <col min="6422" max="6656" width="8.85546875" style="623"/>
    <col min="6657" max="6657" width="30.5703125" style="623" customWidth="1"/>
    <col min="6658" max="6658" width="35.85546875" style="623" customWidth="1"/>
    <col min="6659" max="6659" width="30.28515625" style="623" customWidth="1"/>
    <col min="6660" max="6660" width="31.7109375" style="623" customWidth="1"/>
    <col min="6661" max="6661" width="23.7109375" style="623" customWidth="1"/>
    <col min="6662" max="6662" width="36.28515625" style="623" customWidth="1"/>
    <col min="6663" max="6663" width="34.28515625" style="623" customWidth="1"/>
    <col min="6664" max="6664" width="29.28515625" style="623" customWidth="1"/>
    <col min="6665" max="6665" width="27.42578125" style="623" customWidth="1"/>
    <col min="6666" max="6666" width="34.28515625" style="623" customWidth="1"/>
    <col min="6667" max="6667" width="36.7109375" style="623" customWidth="1"/>
    <col min="6668" max="6668" width="30.5703125" style="623" customWidth="1"/>
    <col min="6669" max="6673" width="23.42578125" style="623" customWidth="1"/>
    <col min="6674" max="6674" width="27.7109375" style="623" customWidth="1"/>
    <col min="6675" max="6675" width="23.5703125" style="623" customWidth="1"/>
    <col min="6676" max="6676" width="21.5703125" style="623" customWidth="1"/>
    <col min="6677" max="6677" width="19.42578125" style="623" customWidth="1"/>
    <col min="6678" max="6912" width="8.85546875" style="623"/>
    <col min="6913" max="6913" width="30.5703125" style="623" customWidth="1"/>
    <col min="6914" max="6914" width="35.85546875" style="623" customWidth="1"/>
    <col min="6915" max="6915" width="30.28515625" style="623" customWidth="1"/>
    <col min="6916" max="6916" width="31.7109375" style="623" customWidth="1"/>
    <col min="6917" max="6917" width="23.7109375" style="623" customWidth="1"/>
    <col min="6918" max="6918" width="36.28515625" style="623" customWidth="1"/>
    <col min="6919" max="6919" width="34.28515625" style="623" customWidth="1"/>
    <col min="6920" max="6920" width="29.28515625" style="623" customWidth="1"/>
    <col min="6921" max="6921" width="27.42578125" style="623" customWidth="1"/>
    <col min="6922" max="6922" width="34.28515625" style="623" customWidth="1"/>
    <col min="6923" max="6923" width="36.7109375" style="623" customWidth="1"/>
    <col min="6924" max="6924" width="30.5703125" style="623" customWidth="1"/>
    <col min="6925" max="6929" width="23.42578125" style="623" customWidth="1"/>
    <col min="6930" max="6930" width="27.7109375" style="623" customWidth="1"/>
    <col min="6931" max="6931" width="23.5703125" style="623" customWidth="1"/>
    <col min="6932" max="6932" width="21.5703125" style="623" customWidth="1"/>
    <col min="6933" max="6933" width="19.42578125" style="623" customWidth="1"/>
    <col min="6934" max="7168" width="8.85546875" style="623"/>
    <col min="7169" max="7169" width="30.5703125" style="623" customWidth="1"/>
    <col min="7170" max="7170" width="35.85546875" style="623" customWidth="1"/>
    <col min="7171" max="7171" width="30.28515625" style="623" customWidth="1"/>
    <col min="7172" max="7172" width="31.7109375" style="623" customWidth="1"/>
    <col min="7173" max="7173" width="23.7109375" style="623" customWidth="1"/>
    <col min="7174" max="7174" width="36.28515625" style="623" customWidth="1"/>
    <col min="7175" max="7175" width="34.28515625" style="623" customWidth="1"/>
    <col min="7176" max="7176" width="29.28515625" style="623" customWidth="1"/>
    <col min="7177" max="7177" width="27.42578125" style="623" customWidth="1"/>
    <col min="7178" max="7178" width="34.28515625" style="623" customWidth="1"/>
    <col min="7179" max="7179" width="36.7109375" style="623" customWidth="1"/>
    <col min="7180" max="7180" width="30.5703125" style="623" customWidth="1"/>
    <col min="7181" max="7185" width="23.42578125" style="623" customWidth="1"/>
    <col min="7186" max="7186" width="27.7109375" style="623" customWidth="1"/>
    <col min="7187" max="7187" width="23.5703125" style="623" customWidth="1"/>
    <col min="7188" max="7188" width="21.5703125" style="623" customWidth="1"/>
    <col min="7189" max="7189" width="19.42578125" style="623" customWidth="1"/>
    <col min="7190" max="7424" width="8.85546875" style="623"/>
    <col min="7425" max="7425" width="30.5703125" style="623" customWidth="1"/>
    <col min="7426" max="7426" width="35.85546875" style="623" customWidth="1"/>
    <col min="7427" max="7427" width="30.28515625" style="623" customWidth="1"/>
    <col min="7428" max="7428" width="31.7109375" style="623" customWidth="1"/>
    <col min="7429" max="7429" width="23.7109375" style="623" customWidth="1"/>
    <col min="7430" max="7430" width="36.28515625" style="623" customWidth="1"/>
    <col min="7431" max="7431" width="34.28515625" style="623" customWidth="1"/>
    <col min="7432" max="7432" width="29.28515625" style="623" customWidth="1"/>
    <col min="7433" max="7433" width="27.42578125" style="623" customWidth="1"/>
    <col min="7434" max="7434" width="34.28515625" style="623" customWidth="1"/>
    <col min="7435" max="7435" width="36.7109375" style="623" customWidth="1"/>
    <col min="7436" max="7436" width="30.5703125" style="623" customWidth="1"/>
    <col min="7437" max="7441" width="23.42578125" style="623" customWidth="1"/>
    <col min="7442" max="7442" width="27.7109375" style="623" customWidth="1"/>
    <col min="7443" max="7443" width="23.5703125" style="623" customWidth="1"/>
    <col min="7444" max="7444" width="21.5703125" style="623" customWidth="1"/>
    <col min="7445" max="7445" width="19.42578125" style="623" customWidth="1"/>
    <col min="7446" max="7680" width="8.85546875" style="623"/>
    <col min="7681" max="7681" width="30.5703125" style="623" customWidth="1"/>
    <col min="7682" max="7682" width="35.85546875" style="623" customWidth="1"/>
    <col min="7683" max="7683" width="30.28515625" style="623" customWidth="1"/>
    <col min="7684" max="7684" width="31.7109375" style="623" customWidth="1"/>
    <col min="7685" max="7685" width="23.7109375" style="623" customWidth="1"/>
    <col min="7686" max="7686" width="36.28515625" style="623" customWidth="1"/>
    <col min="7687" max="7687" width="34.28515625" style="623" customWidth="1"/>
    <col min="7688" max="7688" width="29.28515625" style="623" customWidth="1"/>
    <col min="7689" max="7689" width="27.42578125" style="623" customWidth="1"/>
    <col min="7690" max="7690" width="34.28515625" style="623" customWidth="1"/>
    <col min="7691" max="7691" width="36.7109375" style="623" customWidth="1"/>
    <col min="7692" max="7692" width="30.5703125" style="623" customWidth="1"/>
    <col min="7693" max="7697" width="23.42578125" style="623" customWidth="1"/>
    <col min="7698" max="7698" width="27.7109375" style="623" customWidth="1"/>
    <col min="7699" max="7699" width="23.5703125" style="623" customWidth="1"/>
    <col min="7700" max="7700" width="21.5703125" style="623" customWidth="1"/>
    <col min="7701" max="7701" width="19.42578125" style="623" customWidth="1"/>
    <col min="7702" max="7936" width="8.85546875" style="623"/>
    <col min="7937" max="7937" width="30.5703125" style="623" customWidth="1"/>
    <col min="7938" max="7938" width="35.85546875" style="623" customWidth="1"/>
    <col min="7939" max="7939" width="30.28515625" style="623" customWidth="1"/>
    <col min="7940" max="7940" width="31.7109375" style="623" customWidth="1"/>
    <col min="7941" max="7941" width="23.7109375" style="623" customWidth="1"/>
    <col min="7942" max="7942" width="36.28515625" style="623" customWidth="1"/>
    <col min="7943" max="7943" width="34.28515625" style="623" customWidth="1"/>
    <col min="7944" max="7944" width="29.28515625" style="623" customWidth="1"/>
    <col min="7945" max="7945" width="27.42578125" style="623" customWidth="1"/>
    <col min="7946" max="7946" width="34.28515625" style="623" customWidth="1"/>
    <col min="7947" max="7947" width="36.7109375" style="623" customWidth="1"/>
    <col min="7948" max="7948" width="30.5703125" style="623" customWidth="1"/>
    <col min="7949" max="7953" width="23.42578125" style="623" customWidth="1"/>
    <col min="7954" max="7954" width="27.7109375" style="623" customWidth="1"/>
    <col min="7955" max="7955" width="23.5703125" style="623" customWidth="1"/>
    <col min="7956" max="7956" width="21.5703125" style="623" customWidth="1"/>
    <col min="7957" max="7957" width="19.42578125" style="623" customWidth="1"/>
    <col min="7958" max="8192" width="8.85546875" style="623"/>
    <col min="8193" max="8193" width="30.5703125" style="623" customWidth="1"/>
    <col min="8194" max="8194" width="35.85546875" style="623" customWidth="1"/>
    <col min="8195" max="8195" width="30.28515625" style="623" customWidth="1"/>
    <col min="8196" max="8196" width="31.7109375" style="623" customWidth="1"/>
    <col min="8197" max="8197" width="23.7109375" style="623" customWidth="1"/>
    <col min="8198" max="8198" width="36.28515625" style="623" customWidth="1"/>
    <col min="8199" max="8199" width="34.28515625" style="623" customWidth="1"/>
    <col min="8200" max="8200" width="29.28515625" style="623" customWidth="1"/>
    <col min="8201" max="8201" width="27.42578125" style="623" customWidth="1"/>
    <col min="8202" max="8202" width="34.28515625" style="623" customWidth="1"/>
    <col min="8203" max="8203" width="36.7109375" style="623" customWidth="1"/>
    <col min="8204" max="8204" width="30.5703125" style="623" customWidth="1"/>
    <col min="8205" max="8209" width="23.42578125" style="623" customWidth="1"/>
    <col min="8210" max="8210" width="27.7109375" style="623" customWidth="1"/>
    <col min="8211" max="8211" width="23.5703125" style="623" customWidth="1"/>
    <col min="8212" max="8212" width="21.5703125" style="623" customWidth="1"/>
    <col min="8213" max="8213" width="19.42578125" style="623" customWidth="1"/>
    <col min="8214" max="8448" width="8.85546875" style="623"/>
    <col min="8449" max="8449" width="30.5703125" style="623" customWidth="1"/>
    <col min="8450" max="8450" width="35.85546875" style="623" customWidth="1"/>
    <col min="8451" max="8451" width="30.28515625" style="623" customWidth="1"/>
    <col min="8452" max="8452" width="31.7109375" style="623" customWidth="1"/>
    <col min="8453" max="8453" width="23.7109375" style="623" customWidth="1"/>
    <col min="8454" max="8454" width="36.28515625" style="623" customWidth="1"/>
    <col min="8455" max="8455" width="34.28515625" style="623" customWidth="1"/>
    <col min="8456" max="8456" width="29.28515625" style="623" customWidth="1"/>
    <col min="8457" max="8457" width="27.42578125" style="623" customWidth="1"/>
    <col min="8458" max="8458" width="34.28515625" style="623" customWidth="1"/>
    <col min="8459" max="8459" width="36.7109375" style="623" customWidth="1"/>
    <col min="8460" max="8460" width="30.5703125" style="623" customWidth="1"/>
    <col min="8461" max="8465" width="23.42578125" style="623" customWidth="1"/>
    <col min="8466" max="8466" width="27.7109375" style="623" customWidth="1"/>
    <col min="8467" max="8467" width="23.5703125" style="623" customWidth="1"/>
    <col min="8468" max="8468" width="21.5703125" style="623" customWidth="1"/>
    <col min="8469" max="8469" width="19.42578125" style="623" customWidth="1"/>
    <col min="8470" max="8704" width="8.85546875" style="623"/>
    <col min="8705" max="8705" width="30.5703125" style="623" customWidth="1"/>
    <col min="8706" max="8706" width="35.85546875" style="623" customWidth="1"/>
    <col min="8707" max="8707" width="30.28515625" style="623" customWidth="1"/>
    <col min="8708" max="8708" width="31.7109375" style="623" customWidth="1"/>
    <col min="8709" max="8709" width="23.7109375" style="623" customWidth="1"/>
    <col min="8710" max="8710" width="36.28515625" style="623" customWidth="1"/>
    <col min="8711" max="8711" width="34.28515625" style="623" customWidth="1"/>
    <col min="8712" max="8712" width="29.28515625" style="623" customWidth="1"/>
    <col min="8713" max="8713" width="27.42578125" style="623" customWidth="1"/>
    <col min="8714" max="8714" width="34.28515625" style="623" customWidth="1"/>
    <col min="8715" max="8715" width="36.7109375" style="623" customWidth="1"/>
    <col min="8716" max="8716" width="30.5703125" style="623" customWidth="1"/>
    <col min="8717" max="8721" width="23.42578125" style="623" customWidth="1"/>
    <col min="8722" max="8722" width="27.7109375" style="623" customWidth="1"/>
    <col min="8723" max="8723" width="23.5703125" style="623" customWidth="1"/>
    <col min="8724" max="8724" width="21.5703125" style="623" customWidth="1"/>
    <col min="8725" max="8725" width="19.42578125" style="623" customWidth="1"/>
    <col min="8726" max="8960" width="8.85546875" style="623"/>
    <col min="8961" max="8961" width="30.5703125" style="623" customWidth="1"/>
    <col min="8962" max="8962" width="35.85546875" style="623" customWidth="1"/>
    <col min="8963" max="8963" width="30.28515625" style="623" customWidth="1"/>
    <col min="8964" max="8964" width="31.7109375" style="623" customWidth="1"/>
    <col min="8965" max="8965" width="23.7109375" style="623" customWidth="1"/>
    <col min="8966" max="8966" width="36.28515625" style="623" customWidth="1"/>
    <col min="8967" max="8967" width="34.28515625" style="623" customWidth="1"/>
    <col min="8968" max="8968" width="29.28515625" style="623" customWidth="1"/>
    <col min="8969" max="8969" width="27.42578125" style="623" customWidth="1"/>
    <col min="8970" max="8970" width="34.28515625" style="623" customWidth="1"/>
    <col min="8971" max="8971" width="36.7109375" style="623" customWidth="1"/>
    <col min="8972" max="8972" width="30.5703125" style="623" customWidth="1"/>
    <col min="8973" max="8977" width="23.42578125" style="623" customWidth="1"/>
    <col min="8978" max="8978" width="27.7109375" style="623" customWidth="1"/>
    <col min="8979" max="8979" width="23.5703125" style="623" customWidth="1"/>
    <col min="8980" max="8980" width="21.5703125" style="623" customWidth="1"/>
    <col min="8981" max="8981" width="19.42578125" style="623" customWidth="1"/>
    <col min="8982" max="9216" width="8.85546875" style="623"/>
    <col min="9217" max="9217" width="30.5703125" style="623" customWidth="1"/>
    <col min="9218" max="9218" width="35.85546875" style="623" customWidth="1"/>
    <col min="9219" max="9219" width="30.28515625" style="623" customWidth="1"/>
    <col min="9220" max="9220" width="31.7109375" style="623" customWidth="1"/>
    <col min="9221" max="9221" width="23.7109375" style="623" customWidth="1"/>
    <col min="9222" max="9222" width="36.28515625" style="623" customWidth="1"/>
    <col min="9223" max="9223" width="34.28515625" style="623" customWidth="1"/>
    <col min="9224" max="9224" width="29.28515625" style="623" customWidth="1"/>
    <col min="9225" max="9225" width="27.42578125" style="623" customWidth="1"/>
    <col min="9226" max="9226" width="34.28515625" style="623" customWidth="1"/>
    <col min="9227" max="9227" width="36.7109375" style="623" customWidth="1"/>
    <col min="9228" max="9228" width="30.5703125" style="623" customWidth="1"/>
    <col min="9229" max="9233" width="23.42578125" style="623" customWidth="1"/>
    <col min="9234" max="9234" width="27.7109375" style="623" customWidth="1"/>
    <col min="9235" max="9235" width="23.5703125" style="623" customWidth="1"/>
    <col min="9236" max="9236" width="21.5703125" style="623" customWidth="1"/>
    <col min="9237" max="9237" width="19.42578125" style="623" customWidth="1"/>
    <col min="9238" max="9472" width="8.85546875" style="623"/>
    <col min="9473" max="9473" width="30.5703125" style="623" customWidth="1"/>
    <col min="9474" max="9474" width="35.85546875" style="623" customWidth="1"/>
    <col min="9475" max="9475" width="30.28515625" style="623" customWidth="1"/>
    <col min="9476" max="9476" width="31.7109375" style="623" customWidth="1"/>
    <col min="9477" max="9477" width="23.7109375" style="623" customWidth="1"/>
    <col min="9478" max="9478" width="36.28515625" style="623" customWidth="1"/>
    <col min="9479" max="9479" width="34.28515625" style="623" customWidth="1"/>
    <col min="9480" max="9480" width="29.28515625" style="623" customWidth="1"/>
    <col min="9481" max="9481" width="27.42578125" style="623" customWidth="1"/>
    <col min="9482" max="9482" width="34.28515625" style="623" customWidth="1"/>
    <col min="9483" max="9483" width="36.7109375" style="623" customWidth="1"/>
    <col min="9484" max="9484" width="30.5703125" style="623" customWidth="1"/>
    <col min="9485" max="9489" width="23.42578125" style="623" customWidth="1"/>
    <col min="9490" max="9490" width="27.7109375" style="623" customWidth="1"/>
    <col min="9491" max="9491" width="23.5703125" style="623" customWidth="1"/>
    <col min="9492" max="9492" width="21.5703125" style="623" customWidth="1"/>
    <col min="9493" max="9493" width="19.42578125" style="623" customWidth="1"/>
    <col min="9494" max="9728" width="8.85546875" style="623"/>
    <col min="9729" max="9729" width="30.5703125" style="623" customWidth="1"/>
    <col min="9730" max="9730" width="35.85546875" style="623" customWidth="1"/>
    <col min="9731" max="9731" width="30.28515625" style="623" customWidth="1"/>
    <col min="9732" max="9732" width="31.7109375" style="623" customWidth="1"/>
    <col min="9733" max="9733" width="23.7109375" style="623" customWidth="1"/>
    <col min="9734" max="9734" width="36.28515625" style="623" customWidth="1"/>
    <col min="9735" max="9735" width="34.28515625" style="623" customWidth="1"/>
    <col min="9736" max="9736" width="29.28515625" style="623" customWidth="1"/>
    <col min="9737" max="9737" width="27.42578125" style="623" customWidth="1"/>
    <col min="9738" max="9738" width="34.28515625" style="623" customWidth="1"/>
    <col min="9739" max="9739" width="36.7109375" style="623" customWidth="1"/>
    <col min="9740" max="9740" width="30.5703125" style="623" customWidth="1"/>
    <col min="9741" max="9745" width="23.42578125" style="623" customWidth="1"/>
    <col min="9746" max="9746" width="27.7109375" style="623" customWidth="1"/>
    <col min="9747" max="9747" width="23.5703125" style="623" customWidth="1"/>
    <col min="9748" max="9748" width="21.5703125" style="623" customWidth="1"/>
    <col min="9749" max="9749" width="19.42578125" style="623" customWidth="1"/>
    <col min="9750" max="9984" width="8.85546875" style="623"/>
    <col min="9985" max="9985" width="30.5703125" style="623" customWidth="1"/>
    <col min="9986" max="9986" width="35.85546875" style="623" customWidth="1"/>
    <col min="9987" max="9987" width="30.28515625" style="623" customWidth="1"/>
    <col min="9988" max="9988" width="31.7109375" style="623" customWidth="1"/>
    <col min="9989" max="9989" width="23.7109375" style="623" customWidth="1"/>
    <col min="9990" max="9990" width="36.28515625" style="623" customWidth="1"/>
    <col min="9991" max="9991" width="34.28515625" style="623" customWidth="1"/>
    <col min="9992" max="9992" width="29.28515625" style="623" customWidth="1"/>
    <col min="9993" max="9993" width="27.42578125" style="623" customWidth="1"/>
    <col min="9994" max="9994" width="34.28515625" style="623" customWidth="1"/>
    <col min="9995" max="9995" width="36.7109375" style="623" customWidth="1"/>
    <col min="9996" max="9996" width="30.5703125" style="623" customWidth="1"/>
    <col min="9997" max="10001" width="23.42578125" style="623" customWidth="1"/>
    <col min="10002" max="10002" width="27.7109375" style="623" customWidth="1"/>
    <col min="10003" max="10003" width="23.5703125" style="623" customWidth="1"/>
    <col min="10004" max="10004" width="21.5703125" style="623" customWidth="1"/>
    <col min="10005" max="10005" width="19.42578125" style="623" customWidth="1"/>
    <col min="10006" max="10240" width="8.85546875" style="623"/>
    <col min="10241" max="10241" width="30.5703125" style="623" customWidth="1"/>
    <col min="10242" max="10242" width="35.85546875" style="623" customWidth="1"/>
    <col min="10243" max="10243" width="30.28515625" style="623" customWidth="1"/>
    <col min="10244" max="10244" width="31.7109375" style="623" customWidth="1"/>
    <col min="10245" max="10245" width="23.7109375" style="623" customWidth="1"/>
    <col min="10246" max="10246" width="36.28515625" style="623" customWidth="1"/>
    <col min="10247" max="10247" width="34.28515625" style="623" customWidth="1"/>
    <col min="10248" max="10248" width="29.28515625" style="623" customWidth="1"/>
    <col min="10249" max="10249" width="27.42578125" style="623" customWidth="1"/>
    <col min="10250" max="10250" width="34.28515625" style="623" customWidth="1"/>
    <col min="10251" max="10251" width="36.7109375" style="623" customWidth="1"/>
    <col min="10252" max="10252" width="30.5703125" style="623" customWidth="1"/>
    <col min="10253" max="10257" width="23.42578125" style="623" customWidth="1"/>
    <col min="10258" max="10258" width="27.7109375" style="623" customWidth="1"/>
    <col min="10259" max="10259" width="23.5703125" style="623" customWidth="1"/>
    <col min="10260" max="10260" width="21.5703125" style="623" customWidth="1"/>
    <col min="10261" max="10261" width="19.42578125" style="623" customWidth="1"/>
    <col min="10262" max="10496" width="8.85546875" style="623"/>
    <col min="10497" max="10497" width="30.5703125" style="623" customWidth="1"/>
    <col min="10498" max="10498" width="35.85546875" style="623" customWidth="1"/>
    <col min="10499" max="10499" width="30.28515625" style="623" customWidth="1"/>
    <col min="10500" max="10500" width="31.7109375" style="623" customWidth="1"/>
    <col min="10501" max="10501" width="23.7109375" style="623" customWidth="1"/>
    <col min="10502" max="10502" width="36.28515625" style="623" customWidth="1"/>
    <col min="10503" max="10503" width="34.28515625" style="623" customWidth="1"/>
    <col min="10504" max="10504" width="29.28515625" style="623" customWidth="1"/>
    <col min="10505" max="10505" width="27.42578125" style="623" customWidth="1"/>
    <col min="10506" max="10506" width="34.28515625" style="623" customWidth="1"/>
    <col min="10507" max="10507" width="36.7109375" style="623" customWidth="1"/>
    <col min="10508" max="10508" width="30.5703125" style="623" customWidth="1"/>
    <col min="10509" max="10513" width="23.42578125" style="623" customWidth="1"/>
    <col min="10514" max="10514" width="27.7109375" style="623" customWidth="1"/>
    <col min="10515" max="10515" width="23.5703125" style="623" customWidth="1"/>
    <col min="10516" max="10516" width="21.5703125" style="623" customWidth="1"/>
    <col min="10517" max="10517" width="19.42578125" style="623" customWidth="1"/>
    <col min="10518" max="10752" width="8.85546875" style="623"/>
    <col min="10753" max="10753" width="30.5703125" style="623" customWidth="1"/>
    <col min="10754" max="10754" width="35.85546875" style="623" customWidth="1"/>
    <col min="10755" max="10755" width="30.28515625" style="623" customWidth="1"/>
    <col min="10756" max="10756" width="31.7109375" style="623" customWidth="1"/>
    <col min="10757" max="10757" width="23.7109375" style="623" customWidth="1"/>
    <col min="10758" max="10758" width="36.28515625" style="623" customWidth="1"/>
    <col min="10759" max="10759" width="34.28515625" style="623" customWidth="1"/>
    <col min="10760" max="10760" width="29.28515625" style="623" customWidth="1"/>
    <col min="10761" max="10761" width="27.42578125" style="623" customWidth="1"/>
    <col min="10762" max="10762" width="34.28515625" style="623" customWidth="1"/>
    <col min="10763" max="10763" width="36.7109375" style="623" customWidth="1"/>
    <col min="10764" max="10764" width="30.5703125" style="623" customWidth="1"/>
    <col min="10765" max="10769" width="23.42578125" style="623" customWidth="1"/>
    <col min="10770" max="10770" width="27.7109375" style="623" customWidth="1"/>
    <col min="10771" max="10771" width="23.5703125" style="623" customWidth="1"/>
    <col min="10772" max="10772" width="21.5703125" style="623" customWidth="1"/>
    <col min="10773" max="10773" width="19.42578125" style="623" customWidth="1"/>
    <col min="10774" max="11008" width="8.85546875" style="623"/>
    <col min="11009" max="11009" width="30.5703125" style="623" customWidth="1"/>
    <col min="11010" max="11010" width="35.85546875" style="623" customWidth="1"/>
    <col min="11011" max="11011" width="30.28515625" style="623" customWidth="1"/>
    <col min="11012" max="11012" width="31.7109375" style="623" customWidth="1"/>
    <col min="11013" max="11013" width="23.7109375" style="623" customWidth="1"/>
    <col min="11014" max="11014" width="36.28515625" style="623" customWidth="1"/>
    <col min="11015" max="11015" width="34.28515625" style="623" customWidth="1"/>
    <col min="11016" max="11016" width="29.28515625" style="623" customWidth="1"/>
    <col min="11017" max="11017" width="27.42578125" style="623" customWidth="1"/>
    <col min="11018" max="11018" width="34.28515625" style="623" customWidth="1"/>
    <col min="11019" max="11019" width="36.7109375" style="623" customWidth="1"/>
    <col min="11020" max="11020" width="30.5703125" style="623" customWidth="1"/>
    <col min="11021" max="11025" width="23.42578125" style="623" customWidth="1"/>
    <col min="11026" max="11026" width="27.7109375" style="623" customWidth="1"/>
    <col min="11027" max="11027" width="23.5703125" style="623" customWidth="1"/>
    <col min="11028" max="11028" width="21.5703125" style="623" customWidth="1"/>
    <col min="11029" max="11029" width="19.42578125" style="623" customWidth="1"/>
    <col min="11030" max="11264" width="8.85546875" style="623"/>
    <col min="11265" max="11265" width="30.5703125" style="623" customWidth="1"/>
    <col min="11266" max="11266" width="35.85546875" style="623" customWidth="1"/>
    <col min="11267" max="11267" width="30.28515625" style="623" customWidth="1"/>
    <col min="11268" max="11268" width="31.7109375" style="623" customWidth="1"/>
    <col min="11269" max="11269" width="23.7109375" style="623" customWidth="1"/>
    <col min="11270" max="11270" width="36.28515625" style="623" customWidth="1"/>
    <col min="11271" max="11271" width="34.28515625" style="623" customWidth="1"/>
    <col min="11272" max="11272" width="29.28515625" style="623" customWidth="1"/>
    <col min="11273" max="11273" width="27.42578125" style="623" customWidth="1"/>
    <col min="11274" max="11274" width="34.28515625" style="623" customWidth="1"/>
    <col min="11275" max="11275" width="36.7109375" style="623" customWidth="1"/>
    <col min="11276" max="11276" width="30.5703125" style="623" customWidth="1"/>
    <col min="11277" max="11281" width="23.42578125" style="623" customWidth="1"/>
    <col min="11282" max="11282" width="27.7109375" style="623" customWidth="1"/>
    <col min="11283" max="11283" width="23.5703125" style="623" customWidth="1"/>
    <col min="11284" max="11284" width="21.5703125" style="623" customWidth="1"/>
    <col min="11285" max="11285" width="19.42578125" style="623" customWidth="1"/>
    <col min="11286" max="11520" width="8.85546875" style="623"/>
    <col min="11521" max="11521" width="30.5703125" style="623" customWidth="1"/>
    <col min="11522" max="11522" width="35.85546875" style="623" customWidth="1"/>
    <col min="11523" max="11523" width="30.28515625" style="623" customWidth="1"/>
    <col min="11524" max="11524" width="31.7109375" style="623" customWidth="1"/>
    <col min="11525" max="11525" width="23.7109375" style="623" customWidth="1"/>
    <col min="11526" max="11526" width="36.28515625" style="623" customWidth="1"/>
    <col min="11527" max="11527" width="34.28515625" style="623" customWidth="1"/>
    <col min="11528" max="11528" width="29.28515625" style="623" customWidth="1"/>
    <col min="11529" max="11529" width="27.42578125" style="623" customWidth="1"/>
    <col min="11530" max="11530" width="34.28515625" style="623" customWidth="1"/>
    <col min="11531" max="11531" width="36.7109375" style="623" customWidth="1"/>
    <col min="11532" max="11532" width="30.5703125" style="623" customWidth="1"/>
    <col min="11533" max="11537" width="23.42578125" style="623" customWidth="1"/>
    <col min="11538" max="11538" width="27.7109375" style="623" customWidth="1"/>
    <col min="11539" max="11539" width="23.5703125" style="623" customWidth="1"/>
    <col min="11540" max="11540" width="21.5703125" style="623" customWidth="1"/>
    <col min="11541" max="11541" width="19.42578125" style="623" customWidth="1"/>
    <col min="11542" max="11776" width="8.85546875" style="623"/>
    <col min="11777" max="11777" width="30.5703125" style="623" customWidth="1"/>
    <col min="11778" max="11778" width="35.85546875" style="623" customWidth="1"/>
    <col min="11779" max="11779" width="30.28515625" style="623" customWidth="1"/>
    <col min="11780" max="11780" width="31.7109375" style="623" customWidth="1"/>
    <col min="11781" max="11781" width="23.7109375" style="623" customWidth="1"/>
    <col min="11782" max="11782" width="36.28515625" style="623" customWidth="1"/>
    <col min="11783" max="11783" width="34.28515625" style="623" customWidth="1"/>
    <col min="11784" max="11784" width="29.28515625" style="623" customWidth="1"/>
    <col min="11785" max="11785" width="27.42578125" style="623" customWidth="1"/>
    <col min="11786" max="11786" width="34.28515625" style="623" customWidth="1"/>
    <col min="11787" max="11787" width="36.7109375" style="623" customWidth="1"/>
    <col min="11788" max="11788" width="30.5703125" style="623" customWidth="1"/>
    <col min="11789" max="11793" width="23.42578125" style="623" customWidth="1"/>
    <col min="11794" max="11794" width="27.7109375" style="623" customWidth="1"/>
    <col min="11795" max="11795" width="23.5703125" style="623" customWidth="1"/>
    <col min="11796" max="11796" width="21.5703125" style="623" customWidth="1"/>
    <col min="11797" max="11797" width="19.42578125" style="623" customWidth="1"/>
    <col min="11798" max="12032" width="8.85546875" style="623"/>
    <col min="12033" max="12033" width="30.5703125" style="623" customWidth="1"/>
    <col min="12034" max="12034" width="35.85546875" style="623" customWidth="1"/>
    <col min="12035" max="12035" width="30.28515625" style="623" customWidth="1"/>
    <col min="12036" max="12036" width="31.7109375" style="623" customWidth="1"/>
    <col min="12037" max="12037" width="23.7109375" style="623" customWidth="1"/>
    <col min="12038" max="12038" width="36.28515625" style="623" customWidth="1"/>
    <col min="12039" max="12039" width="34.28515625" style="623" customWidth="1"/>
    <col min="12040" max="12040" width="29.28515625" style="623" customWidth="1"/>
    <col min="12041" max="12041" width="27.42578125" style="623" customWidth="1"/>
    <col min="12042" max="12042" width="34.28515625" style="623" customWidth="1"/>
    <col min="12043" max="12043" width="36.7109375" style="623" customWidth="1"/>
    <col min="12044" max="12044" width="30.5703125" style="623" customWidth="1"/>
    <col min="12045" max="12049" width="23.42578125" style="623" customWidth="1"/>
    <col min="12050" max="12050" width="27.7109375" style="623" customWidth="1"/>
    <col min="12051" max="12051" width="23.5703125" style="623" customWidth="1"/>
    <col min="12052" max="12052" width="21.5703125" style="623" customWidth="1"/>
    <col min="12053" max="12053" width="19.42578125" style="623" customWidth="1"/>
    <col min="12054" max="12288" width="8.85546875" style="623"/>
    <col min="12289" max="12289" width="30.5703125" style="623" customWidth="1"/>
    <col min="12290" max="12290" width="35.85546875" style="623" customWidth="1"/>
    <col min="12291" max="12291" width="30.28515625" style="623" customWidth="1"/>
    <col min="12292" max="12292" width="31.7109375" style="623" customWidth="1"/>
    <col min="12293" max="12293" width="23.7109375" style="623" customWidth="1"/>
    <col min="12294" max="12294" width="36.28515625" style="623" customWidth="1"/>
    <col min="12295" max="12295" width="34.28515625" style="623" customWidth="1"/>
    <col min="12296" max="12296" width="29.28515625" style="623" customWidth="1"/>
    <col min="12297" max="12297" width="27.42578125" style="623" customWidth="1"/>
    <col min="12298" max="12298" width="34.28515625" style="623" customWidth="1"/>
    <col min="12299" max="12299" width="36.7109375" style="623" customWidth="1"/>
    <col min="12300" max="12300" width="30.5703125" style="623" customWidth="1"/>
    <col min="12301" max="12305" width="23.42578125" style="623" customWidth="1"/>
    <col min="12306" max="12306" width="27.7109375" style="623" customWidth="1"/>
    <col min="12307" max="12307" width="23.5703125" style="623" customWidth="1"/>
    <col min="12308" max="12308" width="21.5703125" style="623" customWidth="1"/>
    <col min="12309" max="12309" width="19.42578125" style="623" customWidth="1"/>
    <col min="12310" max="12544" width="8.85546875" style="623"/>
    <col min="12545" max="12545" width="30.5703125" style="623" customWidth="1"/>
    <col min="12546" max="12546" width="35.85546875" style="623" customWidth="1"/>
    <col min="12547" max="12547" width="30.28515625" style="623" customWidth="1"/>
    <col min="12548" max="12548" width="31.7109375" style="623" customWidth="1"/>
    <col min="12549" max="12549" width="23.7109375" style="623" customWidth="1"/>
    <col min="12550" max="12550" width="36.28515625" style="623" customWidth="1"/>
    <col min="12551" max="12551" width="34.28515625" style="623" customWidth="1"/>
    <col min="12552" max="12552" width="29.28515625" style="623" customWidth="1"/>
    <col min="12553" max="12553" width="27.42578125" style="623" customWidth="1"/>
    <col min="12554" max="12554" width="34.28515625" style="623" customWidth="1"/>
    <col min="12555" max="12555" width="36.7109375" style="623" customWidth="1"/>
    <col min="12556" max="12556" width="30.5703125" style="623" customWidth="1"/>
    <col min="12557" max="12561" width="23.42578125" style="623" customWidth="1"/>
    <col min="12562" max="12562" width="27.7109375" style="623" customWidth="1"/>
    <col min="12563" max="12563" width="23.5703125" style="623" customWidth="1"/>
    <col min="12564" max="12564" width="21.5703125" style="623" customWidth="1"/>
    <col min="12565" max="12565" width="19.42578125" style="623" customWidth="1"/>
    <col min="12566" max="12800" width="8.85546875" style="623"/>
    <col min="12801" max="12801" width="30.5703125" style="623" customWidth="1"/>
    <col min="12802" max="12802" width="35.85546875" style="623" customWidth="1"/>
    <col min="12803" max="12803" width="30.28515625" style="623" customWidth="1"/>
    <col min="12804" max="12804" width="31.7109375" style="623" customWidth="1"/>
    <col min="12805" max="12805" width="23.7109375" style="623" customWidth="1"/>
    <col min="12806" max="12806" width="36.28515625" style="623" customWidth="1"/>
    <col min="12807" max="12807" width="34.28515625" style="623" customWidth="1"/>
    <col min="12808" max="12808" width="29.28515625" style="623" customWidth="1"/>
    <col min="12809" max="12809" width="27.42578125" style="623" customWidth="1"/>
    <col min="12810" max="12810" width="34.28515625" style="623" customWidth="1"/>
    <col min="12811" max="12811" width="36.7109375" style="623" customWidth="1"/>
    <col min="12812" max="12812" width="30.5703125" style="623" customWidth="1"/>
    <col min="12813" max="12817" width="23.42578125" style="623" customWidth="1"/>
    <col min="12818" max="12818" width="27.7109375" style="623" customWidth="1"/>
    <col min="12819" max="12819" width="23.5703125" style="623" customWidth="1"/>
    <col min="12820" max="12820" width="21.5703125" style="623" customWidth="1"/>
    <col min="12821" max="12821" width="19.42578125" style="623" customWidth="1"/>
    <col min="12822" max="13056" width="8.85546875" style="623"/>
    <col min="13057" max="13057" width="30.5703125" style="623" customWidth="1"/>
    <col min="13058" max="13058" width="35.85546875" style="623" customWidth="1"/>
    <col min="13059" max="13059" width="30.28515625" style="623" customWidth="1"/>
    <col min="13060" max="13060" width="31.7109375" style="623" customWidth="1"/>
    <col min="13061" max="13061" width="23.7109375" style="623" customWidth="1"/>
    <col min="13062" max="13062" width="36.28515625" style="623" customWidth="1"/>
    <col min="13063" max="13063" width="34.28515625" style="623" customWidth="1"/>
    <col min="13064" max="13064" width="29.28515625" style="623" customWidth="1"/>
    <col min="13065" max="13065" width="27.42578125" style="623" customWidth="1"/>
    <col min="13066" max="13066" width="34.28515625" style="623" customWidth="1"/>
    <col min="13067" max="13067" width="36.7109375" style="623" customWidth="1"/>
    <col min="13068" max="13068" width="30.5703125" style="623" customWidth="1"/>
    <col min="13069" max="13073" width="23.42578125" style="623" customWidth="1"/>
    <col min="13074" max="13074" width="27.7109375" style="623" customWidth="1"/>
    <col min="13075" max="13075" width="23.5703125" style="623" customWidth="1"/>
    <col min="13076" max="13076" width="21.5703125" style="623" customWidth="1"/>
    <col min="13077" max="13077" width="19.42578125" style="623" customWidth="1"/>
    <col min="13078" max="13312" width="8.85546875" style="623"/>
    <col min="13313" max="13313" width="30.5703125" style="623" customWidth="1"/>
    <col min="13314" max="13314" width="35.85546875" style="623" customWidth="1"/>
    <col min="13315" max="13315" width="30.28515625" style="623" customWidth="1"/>
    <col min="13316" max="13316" width="31.7109375" style="623" customWidth="1"/>
    <col min="13317" max="13317" width="23.7109375" style="623" customWidth="1"/>
    <col min="13318" max="13318" width="36.28515625" style="623" customWidth="1"/>
    <col min="13319" max="13319" width="34.28515625" style="623" customWidth="1"/>
    <col min="13320" max="13320" width="29.28515625" style="623" customWidth="1"/>
    <col min="13321" max="13321" width="27.42578125" style="623" customWidth="1"/>
    <col min="13322" max="13322" width="34.28515625" style="623" customWidth="1"/>
    <col min="13323" max="13323" width="36.7109375" style="623" customWidth="1"/>
    <col min="13324" max="13324" width="30.5703125" style="623" customWidth="1"/>
    <col min="13325" max="13329" width="23.42578125" style="623" customWidth="1"/>
    <col min="13330" max="13330" width="27.7109375" style="623" customWidth="1"/>
    <col min="13331" max="13331" width="23.5703125" style="623" customWidth="1"/>
    <col min="13332" max="13332" width="21.5703125" style="623" customWidth="1"/>
    <col min="13333" max="13333" width="19.42578125" style="623" customWidth="1"/>
    <col min="13334" max="13568" width="8.85546875" style="623"/>
    <col min="13569" max="13569" width="30.5703125" style="623" customWidth="1"/>
    <col min="13570" max="13570" width="35.85546875" style="623" customWidth="1"/>
    <col min="13571" max="13571" width="30.28515625" style="623" customWidth="1"/>
    <col min="13572" max="13572" width="31.7109375" style="623" customWidth="1"/>
    <col min="13573" max="13573" width="23.7109375" style="623" customWidth="1"/>
    <col min="13574" max="13574" width="36.28515625" style="623" customWidth="1"/>
    <col min="13575" max="13575" width="34.28515625" style="623" customWidth="1"/>
    <col min="13576" max="13576" width="29.28515625" style="623" customWidth="1"/>
    <col min="13577" max="13577" width="27.42578125" style="623" customWidth="1"/>
    <col min="13578" max="13578" width="34.28515625" style="623" customWidth="1"/>
    <col min="13579" max="13579" width="36.7109375" style="623" customWidth="1"/>
    <col min="13580" max="13580" width="30.5703125" style="623" customWidth="1"/>
    <col min="13581" max="13585" width="23.42578125" style="623" customWidth="1"/>
    <col min="13586" max="13586" width="27.7109375" style="623" customWidth="1"/>
    <col min="13587" max="13587" width="23.5703125" style="623" customWidth="1"/>
    <col min="13588" max="13588" width="21.5703125" style="623" customWidth="1"/>
    <col min="13589" max="13589" width="19.42578125" style="623" customWidth="1"/>
    <col min="13590" max="13824" width="8.85546875" style="623"/>
    <col min="13825" max="13825" width="30.5703125" style="623" customWidth="1"/>
    <col min="13826" max="13826" width="35.85546875" style="623" customWidth="1"/>
    <col min="13827" max="13827" width="30.28515625" style="623" customWidth="1"/>
    <col min="13828" max="13828" width="31.7109375" style="623" customWidth="1"/>
    <col min="13829" max="13829" width="23.7109375" style="623" customWidth="1"/>
    <col min="13830" max="13830" width="36.28515625" style="623" customWidth="1"/>
    <col min="13831" max="13831" width="34.28515625" style="623" customWidth="1"/>
    <col min="13832" max="13832" width="29.28515625" style="623" customWidth="1"/>
    <col min="13833" max="13833" width="27.42578125" style="623" customWidth="1"/>
    <col min="13834" max="13834" width="34.28515625" style="623" customWidth="1"/>
    <col min="13835" max="13835" width="36.7109375" style="623" customWidth="1"/>
    <col min="13836" max="13836" width="30.5703125" style="623" customWidth="1"/>
    <col min="13837" max="13841" width="23.42578125" style="623" customWidth="1"/>
    <col min="13842" max="13842" width="27.7109375" style="623" customWidth="1"/>
    <col min="13843" max="13843" width="23.5703125" style="623" customWidth="1"/>
    <col min="13844" max="13844" width="21.5703125" style="623" customWidth="1"/>
    <col min="13845" max="13845" width="19.42578125" style="623" customWidth="1"/>
    <col min="13846" max="14080" width="8.85546875" style="623"/>
    <col min="14081" max="14081" width="30.5703125" style="623" customWidth="1"/>
    <col min="14082" max="14082" width="35.85546875" style="623" customWidth="1"/>
    <col min="14083" max="14083" width="30.28515625" style="623" customWidth="1"/>
    <col min="14084" max="14084" width="31.7109375" style="623" customWidth="1"/>
    <col min="14085" max="14085" width="23.7109375" style="623" customWidth="1"/>
    <col min="14086" max="14086" width="36.28515625" style="623" customWidth="1"/>
    <col min="14087" max="14087" width="34.28515625" style="623" customWidth="1"/>
    <col min="14088" max="14088" width="29.28515625" style="623" customWidth="1"/>
    <col min="14089" max="14089" width="27.42578125" style="623" customWidth="1"/>
    <col min="14090" max="14090" width="34.28515625" style="623" customWidth="1"/>
    <col min="14091" max="14091" width="36.7109375" style="623" customWidth="1"/>
    <col min="14092" max="14092" width="30.5703125" style="623" customWidth="1"/>
    <col min="14093" max="14097" width="23.42578125" style="623" customWidth="1"/>
    <col min="14098" max="14098" width="27.7109375" style="623" customWidth="1"/>
    <col min="14099" max="14099" width="23.5703125" style="623" customWidth="1"/>
    <col min="14100" max="14100" width="21.5703125" style="623" customWidth="1"/>
    <col min="14101" max="14101" width="19.42578125" style="623" customWidth="1"/>
    <col min="14102" max="14336" width="8.85546875" style="623"/>
    <col min="14337" max="14337" width="30.5703125" style="623" customWidth="1"/>
    <col min="14338" max="14338" width="35.85546875" style="623" customWidth="1"/>
    <col min="14339" max="14339" width="30.28515625" style="623" customWidth="1"/>
    <col min="14340" max="14340" width="31.7109375" style="623" customWidth="1"/>
    <col min="14341" max="14341" width="23.7109375" style="623" customWidth="1"/>
    <col min="14342" max="14342" width="36.28515625" style="623" customWidth="1"/>
    <col min="14343" max="14343" width="34.28515625" style="623" customWidth="1"/>
    <col min="14344" max="14344" width="29.28515625" style="623" customWidth="1"/>
    <col min="14345" max="14345" width="27.42578125" style="623" customWidth="1"/>
    <col min="14346" max="14346" width="34.28515625" style="623" customWidth="1"/>
    <col min="14347" max="14347" width="36.7109375" style="623" customWidth="1"/>
    <col min="14348" max="14348" width="30.5703125" style="623" customWidth="1"/>
    <col min="14349" max="14353" width="23.42578125" style="623" customWidth="1"/>
    <col min="14354" max="14354" width="27.7109375" style="623" customWidth="1"/>
    <col min="14355" max="14355" width="23.5703125" style="623" customWidth="1"/>
    <col min="14356" max="14356" width="21.5703125" style="623" customWidth="1"/>
    <col min="14357" max="14357" width="19.42578125" style="623" customWidth="1"/>
    <col min="14358" max="14592" width="8.85546875" style="623"/>
    <col min="14593" max="14593" width="30.5703125" style="623" customWidth="1"/>
    <col min="14594" max="14594" width="35.85546875" style="623" customWidth="1"/>
    <col min="14595" max="14595" width="30.28515625" style="623" customWidth="1"/>
    <col min="14596" max="14596" width="31.7109375" style="623" customWidth="1"/>
    <col min="14597" max="14597" width="23.7109375" style="623" customWidth="1"/>
    <col min="14598" max="14598" width="36.28515625" style="623" customWidth="1"/>
    <col min="14599" max="14599" width="34.28515625" style="623" customWidth="1"/>
    <col min="14600" max="14600" width="29.28515625" style="623" customWidth="1"/>
    <col min="14601" max="14601" width="27.42578125" style="623" customWidth="1"/>
    <col min="14602" max="14602" width="34.28515625" style="623" customWidth="1"/>
    <col min="14603" max="14603" width="36.7109375" style="623" customWidth="1"/>
    <col min="14604" max="14604" width="30.5703125" style="623" customWidth="1"/>
    <col min="14605" max="14609" width="23.42578125" style="623" customWidth="1"/>
    <col min="14610" max="14610" width="27.7109375" style="623" customWidth="1"/>
    <col min="14611" max="14611" width="23.5703125" style="623" customWidth="1"/>
    <col min="14612" max="14612" width="21.5703125" style="623" customWidth="1"/>
    <col min="14613" max="14613" width="19.42578125" style="623" customWidth="1"/>
    <col min="14614" max="14848" width="8.85546875" style="623"/>
    <col min="14849" max="14849" width="30.5703125" style="623" customWidth="1"/>
    <col min="14850" max="14850" width="35.85546875" style="623" customWidth="1"/>
    <col min="14851" max="14851" width="30.28515625" style="623" customWidth="1"/>
    <col min="14852" max="14852" width="31.7109375" style="623" customWidth="1"/>
    <col min="14853" max="14853" width="23.7109375" style="623" customWidth="1"/>
    <col min="14854" max="14854" width="36.28515625" style="623" customWidth="1"/>
    <col min="14855" max="14855" width="34.28515625" style="623" customWidth="1"/>
    <col min="14856" max="14856" width="29.28515625" style="623" customWidth="1"/>
    <col min="14857" max="14857" width="27.42578125" style="623" customWidth="1"/>
    <col min="14858" max="14858" width="34.28515625" style="623" customWidth="1"/>
    <col min="14859" max="14859" width="36.7109375" style="623" customWidth="1"/>
    <col min="14860" max="14860" width="30.5703125" style="623" customWidth="1"/>
    <col min="14861" max="14865" width="23.42578125" style="623" customWidth="1"/>
    <col min="14866" max="14866" width="27.7109375" style="623" customWidth="1"/>
    <col min="14867" max="14867" width="23.5703125" style="623" customWidth="1"/>
    <col min="14868" max="14868" width="21.5703125" style="623" customWidth="1"/>
    <col min="14869" max="14869" width="19.42578125" style="623" customWidth="1"/>
    <col min="14870" max="15104" width="8.85546875" style="623"/>
    <col min="15105" max="15105" width="30.5703125" style="623" customWidth="1"/>
    <col min="15106" max="15106" width="35.85546875" style="623" customWidth="1"/>
    <col min="15107" max="15107" width="30.28515625" style="623" customWidth="1"/>
    <col min="15108" max="15108" width="31.7109375" style="623" customWidth="1"/>
    <col min="15109" max="15109" width="23.7109375" style="623" customWidth="1"/>
    <col min="15110" max="15110" width="36.28515625" style="623" customWidth="1"/>
    <col min="15111" max="15111" width="34.28515625" style="623" customWidth="1"/>
    <col min="15112" max="15112" width="29.28515625" style="623" customWidth="1"/>
    <col min="15113" max="15113" width="27.42578125" style="623" customWidth="1"/>
    <col min="15114" max="15114" width="34.28515625" style="623" customWidth="1"/>
    <col min="15115" max="15115" width="36.7109375" style="623" customWidth="1"/>
    <col min="15116" max="15116" width="30.5703125" style="623" customWidth="1"/>
    <col min="15117" max="15121" width="23.42578125" style="623" customWidth="1"/>
    <col min="15122" max="15122" width="27.7109375" style="623" customWidth="1"/>
    <col min="15123" max="15123" width="23.5703125" style="623" customWidth="1"/>
    <col min="15124" max="15124" width="21.5703125" style="623" customWidth="1"/>
    <col min="15125" max="15125" width="19.42578125" style="623" customWidth="1"/>
    <col min="15126" max="15360" width="8.85546875" style="623"/>
    <col min="15361" max="15361" width="30.5703125" style="623" customWidth="1"/>
    <col min="15362" max="15362" width="35.85546875" style="623" customWidth="1"/>
    <col min="15363" max="15363" width="30.28515625" style="623" customWidth="1"/>
    <col min="15364" max="15364" width="31.7109375" style="623" customWidth="1"/>
    <col min="15365" max="15365" width="23.7109375" style="623" customWidth="1"/>
    <col min="15366" max="15366" width="36.28515625" style="623" customWidth="1"/>
    <col min="15367" max="15367" width="34.28515625" style="623" customWidth="1"/>
    <col min="15368" max="15368" width="29.28515625" style="623" customWidth="1"/>
    <col min="15369" max="15369" width="27.42578125" style="623" customWidth="1"/>
    <col min="15370" max="15370" width="34.28515625" style="623" customWidth="1"/>
    <col min="15371" max="15371" width="36.7109375" style="623" customWidth="1"/>
    <col min="15372" max="15372" width="30.5703125" style="623" customWidth="1"/>
    <col min="15373" max="15377" width="23.42578125" style="623" customWidth="1"/>
    <col min="15378" max="15378" width="27.7109375" style="623" customWidth="1"/>
    <col min="15379" max="15379" width="23.5703125" style="623" customWidth="1"/>
    <col min="15380" max="15380" width="21.5703125" style="623" customWidth="1"/>
    <col min="15381" max="15381" width="19.42578125" style="623" customWidth="1"/>
    <col min="15382" max="15616" width="8.85546875" style="623"/>
    <col min="15617" max="15617" width="30.5703125" style="623" customWidth="1"/>
    <col min="15618" max="15618" width="35.85546875" style="623" customWidth="1"/>
    <col min="15619" max="15619" width="30.28515625" style="623" customWidth="1"/>
    <col min="15620" max="15620" width="31.7109375" style="623" customWidth="1"/>
    <col min="15621" max="15621" width="23.7109375" style="623" customWidth="1"/>
    <col min="15622" max="15622" width="36.28515625" style="623" customWidth="1"/>
    <col min="15623" max="15623" width="34.28515625" style="623" customWidth="1"/>
    <col min="15624" max="15624" width="29.28515625" style="623" customWidth="1"/>
    <col min="15625" max="15625" width="27.42578125" style="623" customWidth="1"/>
    <col min="15626" max="15626" width="34.28515625" style="623" customWidth="1"/>
    <col min="15627" max="15627" width="36.7109375" style="623" customWidth="1"/>
    <col min="15628" max="15628" width="30.5703125" style="623" customWidth="1"/>
    <col min="15629" max="15633" width="23.42578125" style="623" customWidth="1"/>
    <col min="15634" max="15634" width="27.7109375" style="623" customWidth="1"/>
    <col min="15635" max="15635" width="23.5703125" style="623" customWidth="1"/>
    <col min="15636" max="15636" width="21.5703125" style="623" customWidth="1"/>
    <col min="15637" max="15637" width="19.42578125" style="623" customWidth="1"/>
    <col min="15638" max="15872" width="8.85546875" style="623"/>
    <col min="15873" max="15873" width="30.5703125" style="623" customWidth="1"/>
    <col min="15874" max="15874" width="35.85546875" style="623" customWidth="1"/>
    <col min="15875" max="15875" width="30.28515625" style="623" customWidth="1"/>
    <col min="15876" max="15876" width="31.7109375" style="623" customWidth="1"/>
    <col min="15877" max="15877" width="23.7109375" style="623" customWidth="1"/>
    <col min="15878" max="15878" width="36.28515625" style="623" customWidth="1"/>
    <col min="15879" max="15879" width="34.28515625" style="623" customWidth="1"/>
    <col min="15880" max="15880" width="29.28515625" style="623" customWidth="1"/>
    <col min="15881" max="15881" width="27.42578125" style="623" customWidth="1"/>
    <col min="15882" max="15882" width="34.28515625" style="623" customWidth="1"/>
    <col min="15883" max="15883" width="36.7109375" style="623" customWidth="1"/>
    <col min="15884" max="15884" width="30.5703125" style="623" customWidth="1"/>
    <col min="15885" max="15889" width="23.42578125" style="623" customWidth="1"/>
    <col min="15890" max="15890" width="27.7109375" style="623" customWidth="1"/>
    <col min="15891" max="15891" width="23.5703125" style="623" customWidth="1"/>
    <col min="15892" max="15892" width="21.5703125" style="623" customWidth="1"/>
    <col min="15893" max="15893" width="19.42578125" style="623" customWidth="1"/>
    <col min="15894" max="16128" width="8.85546875" style="623"/>
    <col min="16129" max="16129" width="30.5703125" style="623" customWidth="1"/>
    <col min="16130" max="16130" width="35.85546875" style="623" customWidth="1"/>
    <col min="16131" max="16131" width="30.28515625" style="623" customWidth="1"/>
    <col min="16132" max="16132" width="31.7109375" style="623" customWidth="1"/>
    <col min="16133" max="16133" width="23.7109375" style="623" customWidth="1"/>
    <col min="16134" max="16134" width="36.28515625" style="623" customWidth="1"/>
    <col min="16135" max="16135" width="34.28515625" style="623" customWidth="1"/>
    <col min="16136" max="16136" width="29.28515625" style="623" customWidth="1"/>
    <col min="16137" max="16137" width="27.42578125" style="623" customWidth="1"/>
    <col min="16138" max="16138" width="34.28515625" style="623" customWidth="1"/>
    <col min="16139" max="16139" width="36.7109375" style="623" customWidth="1"/>
    <col min="16140" max="16140" width="30.5703125" style="623" customWidth="1"/>
    <col min="16141" max="16145" width="23.42578125" style="623" customWidth="1"/>
    <col min="16146" max="16146" width="27.7109375" style="623" customWidth="1"/>
    <col min="16147" max="16147" width="23.5703125" style="623" customWidth="1"/>
    <col min="16148" max="16148" width="21.5703125" style="623" customWidth="1"/>
    <col min="16149" max="16149" width="19.42578125" style="623" customWidth="1"/>
    <col min="16150" max="16381" width="8.85546875" style="623"/>
    <col min="16382" max="16384" width="8.85546875" style="623" customWidth="1"/>
  </cols>
  <sheetData>
    <row r="1" spans="1:30" s="28" customFormat="1" x14ac:dyDescent="0.25">
      <c r="A1" s="636"/>
      <c r="B1" s="959" t="s">
        <v>50</v>
      </c>
      <c r="C1" s="959"/>
      <c r="D1" s="959"/>
      <c r="E1" s="959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  <c r="S1" s="397"/>
      <c r="T1" s="397"/>
      <c r="U1" s="397"/>
    </row>
    <row r="2" spans="1:30" s="28" customFormat="1" x14ac:dyDescent="0.25">
      <c r="A2" s="636"/>
      <c r="B2" s="637" t="s">
        <v>23</v>
      </c>
      <c r="C2" s="638"/>
      <c r="D2" s="639"/>
      <c r="E2" s="638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  <c r="AA2" s="623"/>
      <c r="AB2" s="623"/>
      <c r="AC2" s="623"/>
      <c r="AD2" s="623"/>
    </row>
    <row r="3" spans="1:30" s="28" customFormat="1" x14ac:dyDescent="0.25">
      <c r="A3" s="636"/>
      <c r="B3" s="637" t="s">
        <v>101</v>
      </c>
      <c r="C3" s="638"/>
      <c r="D3" s="639"/>
      <c r="E3" s="638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623"/>
      <c r="AB3" s="623"/>
      <c r="AC3" s="623"/>
      <c r="AD3" s="623"/>
    </row>
    <row r="4" spans="1:30" s="28" customFormat="1" x14ac:dyDescent="0.25">
      <c r="A4" s="636"/>
      <c r="B4" s="637" t="s">
        <v>91</v>
      </c>
      <c r="C4" s="638"/>
      <c r="D4" s="639"/>
      <c r="E4" s="638"/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623"/>
      <c r="T4" s="623"/>
      <c r="U4" s="623"/>
      <c r="V4" s="623"/>
      <c r="W4" s="623"/>
      <c r="X4" s="623"/>
      <c r="Y4" s="623"/>
      <c r="Z4" s="623"/>
      <c r="AA4" s="623"/>
      <c r="AB4" s="623"/>
      <c r="AC4" s="623"/>
      <c r="AD4" s="623"/>
    </row>
    <row r="6" spans="1:30" ht="15.75" x14ac:dyDescent="0.25">
      <c r="A6" s="961" t="s">
        <v>362</v>
      </c>
      <c r="B6" s="961"/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  <c r="N6" s="961"/>
      <c r="O6" s="961"/>
      <c r="P6" s="961"/>
      <c r="Q6" s="961"/>
      <c r="R6" s="961"/>
      <c r="S6" s="961"/>
      <c r="T6" s="961"/>
      <c r="U6" s="961"/>
    </row>
    <row r="7" spans="1:30" x14ac:dyDescent="0.25">
      <c r="A7" s="960" t="s">
        <v>371</v>
      </c>
      <c r="B7" s="960"/>
      <c r="C7" s="960"/>
      <c r="D7" s="960"/>
      <c r="E7" s="960"/>
      <c r="F7" s="960"/>
      <c r="G7" s="960"/>
      <c r="H7" s="960"/>
      <c r="I7" s="960"/>
      <c r="J7" s="960"/>
      <c r="K7" s="960"/>
      <c r="L7" s="960"/>
      <c r="M7" s="960"/>
      <c r="N7" s="960"/>
      <c r="O7" s="960"/>
      <c r="P7" s="960"/>
      <c r="Q7" s="960"/>
      <c r="R7" s="960"/>
      <c r="S7" s="960"/>
      <c r="T7" s="960"/>
      <c r="U7" s="960"/>
    </row>
    <row r="8" spans="1:30" x14ac:dyDescent="0.25">
      <c r="B8" s="625" t="s">
        <v>14</v>
      </c>
      <c r="C8" s="625"/>
      <c r="D8" s="632"/>
      <c r="E8" s="625"/>
      <c r="F8" s="625"/>
      <c r="G8" s="625"/>
      <c r="H8" s="625"/>
      <c r="I8" s="625"/>
      <c r="J8" s="625"/>
      <c r="K8" s="625"/>
      <c r="L8" s="625"/>
      <c r="M8" s="625"/>
      <c r="N8" s="625"/>
      <c r="O8" s="625"/>
      <c r="P8" s="625"/>
      <c r="Q8" s="625"/>
      <c r="R8" s="625"/>
      <c r="S8" s="626"/>
      <c r="T8" s="626"/>
      <c r="U8" s="626"/>
      <c r="V8" s="626"/>
    </row>
    <row r="9" spans="1:30" ht="46.15" customHeight="1" x14ac:dyDescent="0.25">
      <c r="B9" s="624"/>
      <c r="C9" s="627" t="s">
        <v>363</v>
      </c>
      <c r="D9" s="633" t="s">
        <v>372</v>
      </c>
      <c r="E9" s="622" t="s">
        <v>373</v>
      </c>
      <c r="F9" s="622" t="s">
        <v>374</v>
      </c>
      <c r="G9" s="622" t="s">
        <v>375</v>
      </c>
      <c r="H9" s="622" t="s">
        <v>376</v>
      </c>
      <c r="I9" s="622" t="s">
        <v>389</v>
      </c>
      <c r="J9" s="622" t="s">
        <v>377</v>
      </c>
      <c r="K9" s="622" t="s">
        <v>378</v>
      </c>
      <c r="L9" s="622" t="s">
        <v>379</v>
      </c>
      <c r="M9" s="622" t="s">
        <v>380</v>
      </c>
      <c r="N9" s="622" t="s">
        <v>381</v>
      </c>
      <c r="O9" s="622" t="s">
        <v>382</v>
      </c>
      <c r="P9" s="622" t="s">
        <v>383</v>
      </c>
      <c r="Q9" s="622" t="s">
        <v>384</v>
      </c>
      <c r="R9" s="622" t="s">
        <v>385</v>
      </c>
      <c r="S9" s="622" t="s">
        <v>386</v>
      </c>
      <c r="T9" s="622" t="s">
        <v>387</v>
      </c>
      <c r="U9" s="622" t="s">
        <v>388</v>
      </c>
      <c r="V9" s="622" t="s">
        <v>360</v>
      </c>
    </row>
    <row r="10" spans="1:30" x14ac:dyDescent="0.25">
      <c r="B10" s="628">
        <v>1</v>
      </c>
      <c r="C10" s="629" t="s">
        <v>364</v>
      </c>
      <c r="D10" s="634">
        <v>1</v>
      </c>
      <c r="E10" s="621">
        <v>0</v>
      </c>
      <c r="F10" s="621">
        <v>0</v>
      </c>
      <c r="G10" s="621">
        <v>0</v>
      </c>
      <c r="H10" s="621">
        <v>0</v>
      </c>
      <c r="I10" s="621">
        <v>0</v>
      </c>
      <c r="J10" s="621">
        <v>1</v>
      </c>
      <c r="K10" s="621">
        <v>0.5</v>
      </c>
      <c r="L10" s="621">
        <v>0</v>
      </c>
      <c r="M10" s="621">
        <v>0</v>
      </c>
      <c r="N10" s="621">
        <v>0</v>
      </c>
      <c r="O10" s="621">
        <v>0</v>
      </c>
      <c r="P10" s="621">
        <v>0</v>
      </c>
      <c r="Q10" s="621">
        <v>0</v>
      </c>
      <c r="R10" s="621">
        <v>0</v>
      </c>
      <c r="S10" s="622">
        <v>1</v>
      </c>
      <c r="T10" s="622">
        <v>0</v>
      </c>
      <c r="U10" s="622">
        <v>0.5</v>
      </c>
      <c r="V10" s="630">
        <f>SUM(D10:U10)</f>
        <v>4</v>
      </c>
    </row>
    <row r="11" spans="1:30" x14ac:dyDescent="0.25">
      <c r="B11" s="628">
        <v>2</v>
      </c>
      <c r="C11" s="629" t="s">
        <v>110</v>
      </c>
      <c r="D11" s="634">
        <v>1</v>
      </c>
      <c r="E11" s="621">
        <v>0</v>
      </c>
      <c r="F11" s="621">
        <v>0</v>
      </c>
      <c r="G11" s="621">
        <v>0</v>
      </c>
      <c r="H11" s="621">
        <v>0</v>
      </c>
      <c r="I11" s="621">
        <v>1</v>
      </c>
      <c r="J11" s="621">
        <v>0</v>
      </c>
      <c r="K11" s="621">
        <v>1</v>
      </c>
      <c r="L11" s="621">
        <v>0</v>
      </c>
      <c r="M11" s="621">
        <v>0</v>
      </c>
      <c r="N11" s="621">
        <v>0</v>
      </c>
      <c r="O11" s="621">
        <v>0</v>
      </c>
      <c r="P11" s="621">
        <v>0</v>
      </c>
      <c r="Q11" s="621">
        <v>0</v>
      </c>
      <c r="R11" s="621">
        <v>0</v>
      </c>
      <c r="S11" s="622">
        <v>1</v>
      </c>
      <c r="T11" s="622">
        <v>1</v>
      </c>
      <c r="U11" s="622">
        <v>0</v>
      </c>
      <c r="V11" s="630">
        <f t="shared" ref="V11:V51" si="0">SUM(D11:U11)</f>
        <v>5</v>
      </c>
    </row>
    <row r="12" spans="1:30" x14ac:dyDescent="0.25">
      <c r="B12" s="628">
        <v>3</v>
      </c>
      <c r="C12" s="629" t="s">
        <v>160</v>
      </c>
      <c r="D12" s="634">
        <v>0</v>
      </c>
      <c r="E12" s="621">
        <v>0</v>
      </c>
      <c r="F12" s="621">
        <v>1</v>
      </c>
      <c r="G12" s="621">
        <v>0</v>
      </c>
      <c r="H12" s="621">
        <v>0</v>
      </c>
      <c r="I12" s="621">
        <v>0</v>
      </c>
      <c r="J12" s="621">
        <v>0</v>
      </c>
      <c r="K12" s="621">
        <v>0</v>
      </c>
      <c r="L12" s="621">
        <v>1</v>
      </c>
      <c r="M12" s="621">
        <v>0</v>
      </c>
      <c r="N12" s="621">
        <v>0</v>
      </c>
      <c r="O12" s="621">
        <v>0</v>
      </c>
      <c r="P12" s="621">
        <v>1</v>
      </c>
      <c r="Q12" s="621">
        <v>0</v>
      </c>
      <c r="R12" s="621">
        <v>0</v>
      </c>
      <c r="S12" s="622">
        <v>0</v>
      </c>
      <c r="T12" s="622">
        <v>1</v>
      </c>
      <c r="U12" s="622">
        <v>0</v>
      </c>
      <c r="V12" s="630">
        <f t="shared" si="0"/>
        <v>4</v>
      </c>
    </row>
    <row r="13" spans="1:30" x14ac:dyDescent="0.25">
      <c r="B13" s="628">
        <v>4</v>
      </c>
      <c r="C13" s="629" t="s">
        <v>111</v>
      </c>
      <c r="D13" s="634">
        <v>0</v>
      </c>
      <c r="E13" s="621">
        <v>1</v>
      </c>
      <c r="F13" s="621">
        <v>0</v>
      </c>
      <c r="G13" s="621">
        <v>0</v>
      </c>
      <c r="H13" s="621">
        <v>0</v>
      </c>
      <c r="I13" s="621">
        <v>0</v>
      </c>
      <c r="J13" s="621">
        <v>0</v>
      </c>
      <c r="K13" s="621">
        <v>0</v>
      </c>
      <c r="L13" s="621">
        <v>0.5</v>
      </c>
      <c r="M13" s="621">
        <v>0</v>
      </c>
      <c r="N13" s="621">
        <v>1</v>
      </c>
      <c r="O13" s="621">
        <v>0</v>
      </c>
      <c r="P13" s="621">
        <v>0.5</v>
      </c>
      <c r="Q13" s="621">
        <v>0</v>
      </c>
      <c r="R13" s="621">
        <v>0</v>
      </c>
      <c r="S13" s="622">
        <v>0</v>
      </c>
      <c r="T13" s="622">
        <v>1</v>
      </c>
      <c r="U13" s="622">
        <v>1</v>
      </c>
      <c r="V13" s="630">
        <f t="shared" si="0"/>
        <v>5</v>
      </c>
    </row>
    <row r="14" spans="1:30" x14ac:dyDescent="0.25">
      <c r="B14" s="628">
        <v>5</v>
      </c>
      <c r="C14" s="629" t="s">
        <v>156</v>
      </c>
      <c r="D14" s="634">
        <v>0.5</v>
      </c>
      <c r="E14" s="621">
        <v>0</v>
      </c>
      <c r="F14" s="621">
        <v>0</v>
      </c>
      <c r="G14" s="621">
        <v>1</v>
      </c>
      <c r="H14" s="621"/>
      <c r="I14" s="621">
        <v>0</v>
      </c>
      <c r="J14" s="621">
        <v>0</v>
      </c>
      <c r="K14" s="621">
        <v>0</v>
      </c>
      <c r="L14" s="621">
        <v>1</v>
      </c>
      <c r="M14" s="621">
        <v>0</v>
      </c>
      <c r="N14" s="621">
        <v>0</v>
      </c>
      <c r="O14" s="621">
        <v>0</v>
      </c>
      <c r="P14" s="621">
        <v>0</v>
      </c>
      <c r="Q14" s="621">
        <v>0.5</v>
      </c>
      <c r="R14" s="621">
        <v>0</v>
      </c>
      <c r="S14" s="622">
        <v>1</v>
      </c>
      <c r="T14" s="622">
        <v>0</v>
      </c>
      <c r="U14" s="622">
        <v>0</v>
      </c>
      <c r="V14" s="630">
        <f t="shared" si="0"/>
        <v>4</v>
      </c>
    </row>
    <row r="15" spans="1:30" x14ac:dyDescent="0.25">
      <c r="B15" s="628">
        <v>6</v>
      </c>
      <c r="C15" s="629" t="s">
        <v>204</v>
      </c>
      <c r="D15" s="634">
        <v>1</v>
      </c>
      <c r="E15" s="621">
        <v>0</v>
      </c>
      <c r="F15" s="621">
        <v>0</v>
      </c>
      <c r="G15" s="621">
        <v>0</v>
      </c>
      <c r="H15" s="621">
        <v>0</v>
      </c>
      <c r="I15" s="621">
        <v>0</v>
      </c>
      <c r="J15" s="621">
        <v>0.5</v>
      </c>
      <c r="K15" s="621">
        <v>0</v>
      </c>
      <c r="L15" s="621">
        <v>0</v>
      </c>
      <c r="M15" s="621">
        <v>0</v>
      </c>
      <c r="N15" s="621">
        <v>0</v>
      </c>
      <c r="O15" s="621">
        <v>0</v>
      </c>
      <c r="P15" s="621">
        <v>0</v>
      </c>
      <c r="Q15" s="621">
        <v>0.5</v>
      </c>
      <c r="R15" s="621">
        <v>0</v>
      </c>
      <c r="S15" s="622">
        <v>1</v>
      </c>
      <c r="T15" s="622">
        <v>0</v>
      </c>
      <c r="U15" s="622">
        <v>0</v>
      </c>
      <c r="V15" s="630">
        <f t="shared" si="0"/>
        <v>3</v>
      </c>
    </row>
    <row r="16" spans="1:30" ht="39.75" customHeight="1" x14ac:dyDescent="0.25">
      <c r="B16" s="628">
        <v>7</v>
      </c>
      <c r="C16" s="629" t="s">
        <v>125</v>
      </c>
      <c r="D16" s="634">
        <v>0</v>
      </c>
      <c r="E16" s="621">
        <v>0</v>
      </c>
      <c r="F16" s="621">
        <v>1</v>
      </c>
      <c r="G16" s="621">
        <v>0</v>
      </c>
      <c r="H16" s="621">
        <v>0</v>
      </c>
      <c r="I16" s="621">
        <v>0</v>
      </c>
      <c r="J16" s="621">
        <v>0</v>
      </c>
      <c r="K16" s="621">
        <v>1</v>
      </c>
      <c r="L16" s="621">
        <v>0</v>
      </c>
      <c r="M16" s="621">
        <v>0</v>
      </c>
      <c r="N16" s="621">
        <v>0.5</v>
      </c>
      <c r="O16" s="621">
        <v>0</v>
      </c>
      <c r="P16" s="621">
        <v>0</v>
      </c>
      <c r="Q16" s="621">
        <v>0</v>
      </c>
      <c r="R16" s="621">
        <v>0</v>
      </c>
      <c r="S16" s="622">
        <v>0</v>
      </c>
      <c r="T16" s="622">
        <v>1</v>
      </c>
      <c r="U16" s="622">
        <v>0.5</v>
      </c>
      <c r="V16" s="630">
        <f t="shared" si="0"/>
        <v>4</v>
      </c>
    </row>
    <row r="17" spans="2:22" ht="32.25" customHeight="1" x14ac:dyDescent="0.25">
      <c r="B17" s="628">
        <v>8</v>
      </c>
      <c r="C17" s="629" t="s">
        <v>123</v>
      </c>
      <c r="D17" s="634">
        <v>0.5</v>
      </c>
      <c r="E17" s="621">
        <v>0</v>
      </c>
      <c r="F17" s="621">
        <v>0</v>
      </c>
      <c r="G17" s="621">
        <v>1</v>
      </c>
      <c r="H17" s="621">
        <v>0</v>
      </c>
      <c r="I17" s="621">
        <v>0</v>
      </c>
      <c r="J17" s="621">
        <v>0</v>
      </c>
      <c r="K17" s="621">
        <v>0</v>
      </c>
      <c r="L17" s="621">
        <v>0</v>
      </c>
      <c r="M17" s="621">
        <v>0.5</v>
      </c>
      <c r="N17" s="621">
        <v>0</v>
      </c>
      <c r="O17" s="621">
        <v>0</v>
      </c>
      <c r="P17" s="621">
        <v>0</v>
      </c>
      <c r="Q17" s="621">
        <v>0</v>
      </c>
      <c r="R17" s="621">
        <v>0</v>
      </c>
      <c r="S17" s="622">
        <v>0</v>
      </c>
      <c r="T17" s="622">
        <v>1</v>
      </c>
      <c r="U17" s="622">
        <v>1</v>
      </c>
      <c r="V17" s="630">
        <f t="shared" si="0"/>
        <v>4</v>
      </c>
    </row>
    <row r="18" spans="2:22" x14ac:dyDescent="0.25">
      <c r="B18" s="628">
        <v>9</v>
      </c>
      <c r="C18" s="629" t="s">
        <v>94</v>
      </c>
      <c r="D18" s="634">
        <v>0</v>
      </c>
      <c r="E18" s="621">
        <v>0</v>
      </c>
      <c r="F18" s="621">
        <v>0.5</v>
      </c>
      <c r="G18" s="621">
        <v>0</v>
      </c>
      <c r="H18" s="621">
        <v>0</v>
      </c>
      <c r="I18" s="621">
        <v>0</v>
      </c>
      <c r="J18" s="621">
        <v>0</v>
      </c>
      <c r="K18" s="621">
        <v>0</v>
      </c>
      <c r="L18" s="621">
        <v>1</v>
      </c>
      <c r="M18" s="621">
        <v>0</v>
      </c>
      <c r="N18" s="621">
        <v>0</v>
      </c>
      <c r="O18" s="621">
        <v>0</v>
      </c>
      <c r="P18" s="621">
        <v>1</v>
      </c>
      <c r="Q18" s="621">
        <v>0.5</v>
      </c>
      <c r="R18" s="621">
        <v>0</v>
      </c>
      <c r="S18" s="622">
        <v>0</v>
      </c>
      <c r="T18" s="622">
        <v>0.5</v>
      </c>
      <c r="U18" s="622">
        <v>0.5</v>
      </c>
      <c r="V18" s="630">
        <f t="shared" si="0"/>
        <v>4</v>
      </c>
    </row>
    <row r="19" spans="2:22" ht="34.9" customHeight="1" x14ac:dyDescent="0.25">
      <c r="B19" s="628">
        <v>10</v>
      </c>
      <c r="C19" s="629" t="s">
        <v>206</v>
      </c>
      <c r="D19" s="634">
        <v>0</v>
      </c>
      <c r="E19" s="621">
        <v>0.5</v>
      </c>
      <c r="F19" s="621">
        <v>0</v>
      </c>
      <c r="G19" s="621">
        <v>0</v>
      </c>
      <c r="H19" s="621">
        <v>0</v>
      </c>
      <c r="I19" s="621">
        <v>0</v>
      </c>
      <c r="J19" s="621">
        <v>0</v>
      </c>
      <c r="K19" s="621">
        <v>0</v>
      </c>
      <c r="L19" s="621">
        <v>0</v>
      </c>
      <c r="M19" s="621">
        <v>0.5</v>
      </c>
      <c r="N19" s="621">
        <v>0</v>
      </c>
      <c r="O19" s="621">
        <v>0</v>
      </c>
      <c r="P19" s="621">
        <v>1</v>
      </c>
      <c r="Q19" s="621">
        <v>0</v>
      </c>
      <c r="R19" s="621">
        <v>0.5</v>
      </c>
      <c r="S19" s="622">
        <v>0</v>
      </c>
      <c r="T19" s="622">
        <v>1</v>
      </c>
      <c r="U19" s="622">
        <v>0.5</v>
      </c>
      <c r="V19" s="630">
        <f t="shared" si="0"/>
        <v>4</v>
      </c>
    </row>
    <row r="20" spans="2:22" x14ac:dyDescent="0.25">
      <c r="B20" s="628">
        <v>11</v>
      </c>
      <c r="C20" s="629" t="s">
        <v>298</v>
      </c>
      <c r="D20" s="634">
        <v>1</v>
      </c>
      <c r="E20" s="621">
        <v>0</v>
      </c>
      <c r="F20" s="621">
        <v>0</v>
      </c>
      <c r="G20" s="621">
        <v>0</v>
      </c>
      <c r="H20" s="621">
        <v>0</v>
      </c>
      <c r="I20" s="621">
        <v>0</v>
      </c>
      <c r="J20" s="621">
        <v>0</v>
      </c>
      <c r="K20" s="621">
        <v>1</v>
      </c>
      <c r="L20" s="621">
        <v>0.5</v>
      </c>
      <c r="M20" s="621">
        <v>0</v>
      </c>
      <c r="N20" s="621">
        <v>0</v>
      </c>
      <c r="O20" s="621">
        <v>0</v>
      </c>
      <c r="P20" s="621">
        <v>0</v>
      </c>
      <c r="Q20" s="621">
        <v>0</v>
      </c>
      <c r="R20" s="621">
        <v>0</v>
      </c>
      <c r="S20" s="622">
        <v>0.5</v>
      </c>
      <c r="T20" s="622">
        <v>0</v>
      </c>
      <c r="U20" s="622">
        <v>1</v>
      </c>
      <c r="V20" s="630">
        <f t="shared" si="0"/>
        <v>4</v>
      </c>
    </row>
    <row r="21" spans="2:22" x14ac:dyDescent="0.25">
      <c r="B21" s="628">
        <v>12</v>
      </c>
      <c r="C21" s="629" t="s">
        <v>113</v>
      </c>
      <c r="D21" s="634">
        <v>1</v>
      </c>
      <c r="E21" s="621">
        <v>0</v>
      </c>
      <c r="F21" s="621">
        <v>0</v>
      </c>
      <c r="G21" s="621">
        <v>0</v>
      </c>
      <c r="H21" s="621">
        <v>0</v>
      </c>
      <c r="I21" s="621">
        <v>1</v>
      </c>
      <c r="J21" s="621">
        <v>0</v>
      </c>
      <c r="K21" s="621">
        <v>0</v>
      </c>
      <c r="L21" s="621">
        <v>0</v>
      </c>
      <c r="M21" s="621">
        <v>0</v>
      </c>
      <c r="N21" s="621">
        <v>0</v>
      </c>
      <c r="O21" s="621">
        <v>0.5</v>
      </c>
      <c r="P21" s="621">
        <v>0</v>
      </c>
      <c r="Q21" s="621">
        <v>0.5</v>
      </c>
      <c r="R21" s="621">
        <v>0</v>
      </c>
      <c r="S21" s="622">
        <v>1</v>
      </c>
      <c r="T21" s="622">
        <v>1</v>
      </c>
      <c r="U21" s="622">
        <v>0</v>
      </c>
      <c r="V21" s="630">
        <f t="shared" si="0"/>
        <v>5</v>
      </c>
    </row>
    <row r="22" spans="2:22" ht="25.5" x14ac:dyDescent="0.25">
      <c r="B22" s="628">
        <v>13</v>
      </c>
      <c r="C22" s="629" t="s">
        <v>126</v>
      </c>
      <c r="D22" s="634">
        <v>0.5</v>
      </c>
      <c r="E22" s="621">
        <v>0</v>
      </c>
      <c r="F22" s="621">
        <v>1</v>
      </c>
      <c r="G22" s="621">
        <v>0</v>
      </c>
      <c r="H22" s="621">
        <v>0</v>
      </c>
      <c r="I22" s="621">
        <v>0</v>
      </c>
      <c r="J22" s="621">
        <v>0</v>
      </c>
      <c r="K22" s="621">
        <v>0</v>
      </c>
      <c r="L22" s="621">
        <v>0</v>
      </c>
      <c r="M22" s="621">
        <v>1</v>
      </c>
      <c r="N22" s="621">
        <v>0</v>
      </c>
      <c r="O22" s="621">
        <v>0</v>
      </c>
      <c r="P22" s="621">
        <v>0</v>
      </c>
      <c r="Q22" s="621">
        <v>0.5</v>
      </c>
      <c r="R22" s="621">
        <v>0</v>
      </c>
      <c r="S22" s="622">
        <v>0.5</v>
      </c>
      <c r="T22" s="622">
        <v>1</v>
      </c>
      <c r="U22" s="622">
        <v>0.5</v>
      </c>
      <c r="V22" s="630">
        <f t="shared" si="0"/>
        <v>5</v>
      </c>
    </row>
    <row r="23" spans="2:22" x14ac:dyDescent="0.25">
      <c r="B23" s="628">
        <v>14</v>
      </c>
      <c r="C23" s="629" t="s">
        <v>93</v>
      </c>
      <c r="D23" s="634">
        <v>1</v>
      </c>
      <c r="E23" s="621">
        <v>0</v>
      </c>
      <c r="F23" s="621">
        <v>0</v>
      </c>
      <c r="G23" s="621">
        <v>0</v>
      </c>
      <c r="H23" s="621">
        <v>1</v>
      </c>
      <c r="I23" s="621"/>
      <c r="J23" s="621">
        <v>1</v>
      </c>
      <c r="K23" s="621">
        <v>0</v>
      </c>
      <c r="L23" s="621">
        <v>0</v>
      </c>
      <c r="M23" s="621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0.5</v>
      </c>
      <c r="S23" s="622">
        <v>1</v>
      </c>
      <c r="T23" s="622">
        <v>0.5</v>
      </c>
      <c r="U23" s="622">
        <v>0</v>
      </c>
      <c r="V23" s="630">
        <f t="shared" si="0"/>
        <v>5</v>
      </c>
    </row>
    <row r="24" spans="2:22" ht="28.5" customHeight="1" x14ac:dyDescent="0.25">
      <c r="B24" s="628">
        <v>15</v>
      </c>
      <c r="C24" s="629" t="s">
        <v>136</v>
      </c>
      <c r="D24" s="634">
        <v>1</v>
      </c>
      <c r="E24" s="621">
        <v>0</v>
      </c>
      <c r="F24" s="621">
        <v>0.5</v>
      </c>
      <c r="G24" s="621">
        <v>0</v>
      </c>
      <c r="H24" s="621">
        <v>1</v>
      </c>
      <c r="I24" s="621">
        <v>0</v>
      </c>
      <c r="J24" s="621">
        <v>0.5</v>
      </c>
      <c r="K24" s="621">
        <v>0</v>
      </c>
      <c r="L24" s="621">
        <v>1</v>
      </c>
      <c r="M24" s="621">
        <v>0</v>
      </c>
      <c r="N24" s="621">
        <v>0</v>
      </c>
      <c r="O24" s="621">
        <v>0</v>
      </c>
      <c r="P24" s="621">
        <v>0</v>
      </c>
      <c r="Q24" s="621">
        <v>0</v>
      </c>
      <c r="R24" s="621">
        <v>0</v>
      </c>
      <c r="S24" s="622">
        <v>0.5</v>
      </c>
      <c r="T24" s="622">
        <v>0</v>
      </c>
      <c r="U24" s="622">
        <v>0.5</v>
      </c>
      <c r="V24" s="630">
        <f t="shared" si="0"/>
        <v>5</v>
      </c>
    </row>
    <row r="25" spans="2:22" x14ac:dyDescent="0.25">
      <c r="B25" s="628">
        <v>16</v>
      </c>
      <c r="C25" s="629" t="s">
        <v>154</v>
      </c>
      <c r="D25" s="634">
        <v>1</v>
      </c>
      <c r="E25" s="621">
        <v>0</v>
      </c>
      <c r="F25" s="621">
        <v>0</v>
      </c>
      <c r="G25" s="621">
        <v>0</v>
      </c>
      <c r="H25" s="621">
        <v>0</v>
      </c>
      <c r="I25" s="621">
        <v>1</v>
      </c>
      <c r="J25" s="621">
        <v>0</v>
      </c>
      <c r="K25" s="621">
        <v>0</v>
      </c>
      <c r="L25" s="621">
        <v>1</v>
      </c>
      <c r="M25" s="621">
        <v>0</v>
      </c>
      <c r="N25" s="621">
        <v>0</v>
      </c>
      <c r="O25" s="621">
        <v>0</v>
      </c>
      <c r="P25" s="621">
        <v>0</v>
      </c>
      <c r="Q25" s="621">
        <v>0</v>
      </c>
      <c r="R25" s="621">
        <v>0.5</v>
      </c>
      <c r="S25" s="622">
        <v>0</v>
      </c>
      <c r="T25" s="622">
        <v>1</v>
      </c>
      <c r="U25" s="622">
        <v>0.5</v>
      </c>
      <c r="V25" s="630">
        <f t="shared" si="0"/>
        <v>5</v>
      </c>
    </row>
    <row r="26" spans="2:22" x14ac:dyDescent="0.25">
      <c r="B26" s="628">
        <v>17</v>
      </c>
      <c r="C26" s="629" t="s">
        <v>365</v>
      </c>
      <c r="D26" s="635">
        <v>0</v>
      </c>
      <c r="E26" s="621">
        <v>0</v>
      </c>
      <c r="F26" s="621">
        <v>1</v>
      </c>
      <c r="G26" s="621">
        <v>0</v>
      </c>
      <c r="H26" s="621">
        <v>0</v>
      </c>
      <c r="I26" s="621">
        <v>0</v>
      </c>
      <c r="J26" s="621">
        <v>0</v>
      </c>
      <c r="K26" s="621">
        <v>0</v>
      </c>
      <c r="L26" s="621">
        <v>0</v>
      </c>
      <c r="M26" s="621">
        <v>0</v>
      </c>
      <c r="N26" s="621">
        <v>0.5</v>
      </c>
      <c r="O26" s="621">
        <v>0</v>
      </c>
      <c r="P26" s="621">
        <v>0.5</v>
      </c>
      <c r="Q26" s="621">
        <v>0</v>
      </c>
      <c r="R26" s="621">
        <v>0</v>
      </c>
      <c r="S26" s="622">
        <v>1</v>
      </c>
      <c r="T26" s="622">
        <v>0</v>
      </c>
      <c r="U26" s="622">
        <v>0</v>
      </c>
      <c r="V26" s="630">
        <f t="shared" si="0"/>
        <v>3</v>
      </c>
    </row>
    <row r="27" spans="2:22" x14ac:dyDescent="0.25">
      <c r="B27" s="628">
        <v>18</v>
      </c>
      <c r="C27" s="629" t="s">
        <v>114</v>
      </c>
      <c r="D27" s="634">
        <v>0.5</v>
      </c>
      <c r="E27" s="621">
        <v>0</v>
      </c>
      <c r="F27" s="621">
        <v>0</v>
      </c>
      <c r="G27" s="621">
        <v>0</v>
      </c>
      <c r="H27" s="621">
        <v>0</v>
      </c>
      <c r="I27" s="621">
        <v>1</v>
      </c>
      <c r="J27" s="621">
        <v>0</v>
      </c>
      <c r="K27" s="621">
        <v>0.5</v>
      </c>
      <c r="L27" s="621">
        <v>0</v>
      </c>
      <c r="M27" s="621">
        <v>0</v>
      </c>
      <c r="N27" s="621">
        <v>0</v>
      </c>
      <c r="O27" s="621">
        <v>0</v>
      </c>
      <c r="P27" s="621">
        <v>0.5</v>
      </c>
      <c r="Q27" s="621">
        <v>0</v>
      </c>
      <c r="R27" s="621">
        <v>1</v>
      </c>
      <c r="S27" s="622">
        <v>1</v>
      </c>
      <c r="T27" s="622">
        <v>0.5</v>
      </c>
      <c r="U27" s="622">
        <v>0</v>
      </c>
      <c r="V27" s="630">
        <f t="shared" si="0"/>
        <v>5</v>
      </c>
    </row>
    <row r="28" spans="2:22" ht="25.5" x14ac:dyDescent="0.25">
      <c r="B28" s="628">
        <v>19</v>
      </c>
      <c r="C28" s="629" t="s">
        <v>116</v>
      </c>
      <c r="D28" s="634">
        <v>0</v>
      </c>
      <c r="E28" s="621">
        <v>0</v>
      </c>
      <c r="F28" s="621">
        <v>0.5</v>
      </c>
      <c r="G28" s="621">
        <v>0</v>
      </c>
      <c r="H28" s="621">
        <v>1</v>
      </c>
      <c r="I28" s="621">
        <v>0</v>
      </c>
      <c r="J28" s="621">
        <v>0.5</v>
      </c>
      <c r="K28" s="621">
        <v>0</v>
      </c>
      <c r="L28" s="621">
        <v>0.5</v>
      </c>
      <c r="M28" s="621">
        <v>1</v>
      </c>
      <c r="N28" s="621">
        <v>0</v>
      </c>
      <c r="O28" s="621">
        <v>0</v>
      </c>
      <c r="P28" s="621">
        <v>0</v>
      </c>
      <c r="Q28" s="621">
        <v>0</v>
      </c>
      <c r="R28" s="621">
        <v>0</v>
      </c>
      <c r="S28" s="622">
        <v>1</v>
      </c>
      <c r="T28" s="622">
        <v>0</v>
      </c>
      <c r="U28" s="622">
        <v>0.5</v>
      </c>
      <c r="V28" s="630">
        <f t="shared" si="0"/>
        <v>5</v>
      </c>
    </row>
    <row r="29" spans="2:22" x14ac:dyDescent="0.25">
      <c r="B29" s="628">
        <v>20</v>
      </c>
      <c r="C29" s="629" t="s">
        <v>167</v>
      </c>
      <c r="D29" s="634">
        <v>0</v>
      </c>
      <c r="E29" s="621">
        <v>0</v>
      </c>
      <c r="F29" s="621">
        <v>1</v>
      </c>
      <c r="G29" s="621">
        <v>0.5</v>
      </c>
      <c r="H29" s="621">
        <v>0</v>
      </c>
      <c r="I29" s="621">
        <v>0.5</v>
      </c>
      <c r="J29" s="621">
        <v>0</v>
      </c>
      <c r="K29" s="621">
        <v>0</v>
      </c>
      <c r="L29" s="621">
        <v>0</v>
      </c>
      <c r="M29" s="621">
        <v>0</v>
      </c>
      <c r="N29" s="621">
        <v>0</v>
      </c>
      <c r="O29" s="621">
        <v>0</v>
      </c>
      <c r="P29" s="621">
        <v>1</v>
      </c>
      <c r="Q29" s="621">
        <v>0</v>
      </c>
      <c r="R29" s="621">
        <v>0.5</v>
      </c>
      <c r="S29" s="622">
        <v>1</v>
      </c>
      <c r="T29" s="622">
        <v>0.5</v>
      </c>
      <c r="U29" s="622">
        <v>0</v>
      </c>
      <c r="V29" s="630">
        <f t="shared" si="0"/>
        <v>5</v>
      </c>
    </row>
    <row r="30" spans="2:22" x14ac:dyDescent="0.25">
      <c r="B30" s="628">
        <v>21</v>
      </c>
      <c r="C30" s="629" t="s">
        <v>316</v>
      </c>
      <c r="D30" s="635">
        <v>1</v>
      </c>
      <c r="E30" s="621">
        <v>0</v>
      </c>
      <c r="F30" s="621">
        <v>0.5</v>
      </c>
      <c r="G30" s="621">
        <v>0</v>
      </c>
      <c r="H30" s="621">
        <v>0</v>
      </c>
      <c r="I30" s="621">
        <v>0</v>
      </c>
      <c r="J30" s="621">
        <v>1</v>
      </c>
      <c r="K30" s="621">
        <v>0</v>
      </c>
      <c r="L30" s="621">
        <v>0</v>
      </c>
      <c r="M30" s="621">
        <v>0</v>
      </c>
      <c r="N30" s="621">
        <v>0</v>
      </c>
      <c r="O30" s="621">
        <v>0</v>
      </c>
      <c r="P30" s="621">
        <v>0.5</v>
      </c>
      <c r="Q30" s="621"/>
      <c r="R30" s="621"/>
      <c r="S30" s="622">
        <v>1</v>
      </c>
      <c r="T30" s="622">
        <v>0</v>
      </c>
      <c r="U30" s="622">
        <v>0</v>
      </c>
      <c r="V30" s="630">
        <f t="shared" si="0"/>
        <v>4</v>
      </c>
    </row>
    <row r="31" spans="2:22" x14ac:dyDescent="0.25">
      <c r="B31" s="628">
        <v>22</v>
      </c>
      <c r="C31" s="629" t="s">
        <v>366</v>
      </c>
      <c r="D31" s="635">
        <v>0</v>
      </c>
      <c r="E31" s="621">
        <v>0</v>
      </c>
      <c r="F31" s="621">
        <v>1</v>
      </c>
      <c r="G31" s="621">
        <v>0</v>
      </c>
      <c r="H31" s="621">
        <v>0</v>
      </c>
      <c r="I31" s="621">
        <v>0</v>
      </c>
      <c r="J31" s="621">
        <v>0</v>
      </c>
      <c r="K31" s="621">
        <v>0</v>
      </c>
      <c r="L31" s="621">
        <v>0</v>
      </c>
      <c r="M31" s="621">
        <v>0</v>
      </c>
      <c r="N31" s="621">
        <v>0.5</v>
      </c>
      <c r="O31" s="621">
        <v>0</v>
      </c>
      <c r="P31" s="621">
        <v>0.5</v>
      </c>
      <c r="Q31" s="621">
        <v>0</v>
      </c>
      <c r="R31" s="621">
        <v>0</v>
      </c>
      <c r="S31" s="622">
        <v>1</v>
      </c>
      <c r="T31" s="622">
        <v>0</v>
      </c>
      <c r="U31" s="622">
        <v>0</v>
      </c>
      <c r="V31" s="630">
        <f t="shared" si="0"/>
        <v>3</v>
      </c>
    </row>
    <row r="32" spans="2:22" x14ac:dyDescent="0.25">
      <c r="B32" s="628">
        <v>23</v>
      </c>
      <c r="C32" s="629" t="s">
        <v>112</v>
      </c>
      <c r="D32" s="635">
        <v>1</v>
      </c>
      <c r="E32" s="621">
        <v>0</v>
      </c>
      <c r="F32" s="621">
        <v>1</v>
      </c>
      <c r="G32" s="621">
        <v>0</v>
      </c>
      <c r="H32" s="621">
        <v>0</v>
      </c>
      <c r="I32" s="621">
        <v>0</v>
      </c>
      <c r="J32" s="621">
        <v>0</v>
      </c>
      <c r="K32" s="621">
        <v>0</v>
      </c>
      <c r="L32" s="621">
        <v>0</v>
      </c>
      <c r="M32" s="621">
        <v>0</v>
      </c>
      <c r="N32" s="621">
        <v>0</v>
      </c>
      <c r="O32" s="621">
        <v>0</v>
      </c>
      <c r="P32" s="621">
        <v>0</v>
      </c>
      <c r="Q32" s="621">
        <v>0</v>
      </c>
      <c r="R32" s="621">
        <v>0</v>
      </c>
      <c r="S32" s="622">
        <v>0.5</v>
      </c>
      <c r="T32" s="622">
        <v>0.5</v>
      </c>
      <c r="U32" s="622">
        <v>0</v>
      </c>
      <c r="V32" s="630">
        <f t="shared" si="0"/>
        <v>3</v>
      </c>
    </row>
    <row r="33" spans="2:22" x14ac:dyDescent="0.25">
      <c r="B33" s="628">
        <v>24</v>
      </c>
      <c r="C33" s="629" t="s">
        <v>211</v>
      </c>
      <c r="D33" s="635">
        <v>1</v>
      </c>
      <c r="E33" s="621">
        <v>0</v>
      </c>
      <c r="F33" s="621">
        <v>0</v>
      </c>
      <c r="G33" s="621">
        <v>0</v>
      </c>
      <c r="H33" s="621">
        <v>0</v>
      </c>
      <c r="I33" s="621">
        <v>0</v>
      </c>
      <c r="J33" s="621">
        <v>1</v>
      </c>
      <c r="K33" s="621">
        <v>0</v>
      </c>
      <c r="L33" s="621">
        <v>0</v>
      </c>
      <c r="M33" s="621">
        <v>0</v>
      </c>
      <c r="N33" s="621">
        <v>0</v>
      </c>
      <c r="O33" s="621">
        <v>0</v>
      </c>
      <c r="P33" s="621">
        <v>0</v>
      </c>
      <c r="Q33" s="621">
        <v>0</v>
      </c>
      <c r="R33" s="621">
        <v>0</v>
      </c>
      <c r="S33" s="622">
        <v>1</v>
      </c>
      <c r="T33" s="622">
        <v>0</v>
      </c>
      <c r="U33" s="622">
        <v>0</v>
      </c>
      <c r="V33" s="630">
        <f t="shared" si="0"/>
        <v>3</v>
      </c>
    </row>
    <row r="34" spans="2:22" x14ac:dyDescent="0.25">
      <c r="B34" s="628">
        <v>27</v>
      </c>
      <c r="C34" s="629" t="s">
        <v>155</v>
      </c>
      <c r="D34" s="634">
        <v>0.5</v>
      </c>
      <c r="E34" s="621">
        <v>0</v>
      </c>
      <c r="F34" s="621"/>
      <c r="G34" s="621">
        <v>0</v>
      </c>
      <c r="H34" s="621">
        <v>0</v>
      </c>
      <c r="I34" s="621">
        <v>0</v>
      </c>
      <c r="J34" s="621">
        <v>1</v>
      </c>
      <c r="K34" s="621">
        <v>0</v>
      </c>
      <c r="L34" s="621">
        <v>1</v>
      </c>
      <c r="M34" s="621">
        <v>0</v>
      </c>
      <c r="N34" s="621">
        <v>0</v>
      </c>
      <c r="O34" s="621">
        <v>0</v>
      </c>
      <c r="P34" s="621">
        <v>0</v>
      </c>
      <c r="Q34" s="621">
        <v>0</v>
      </c>
      <c r="R34" s="621">
        <v>0</v>
      </c>
      <c r="S34" s="622">
        <v>1</v>
      </c>
      <c r="T34" s="622">
        <v>0.5</v>
      </c>
      <c r="U34" s="622">
        <v>0</v>
      </c>
      <c r="V34" s="630">
        <f t="shared" si="0"/>
        <v>4</v>
      </c>
    </row>
    <row r="35" spans="2:22" x14ac:dyDescent="0.25">
      <c r="B35" s="628">
        <v>28</v>
      </c>
      <c r="C35" s="629" t="s">
        <v>159</v>
      </c>
      <c r="D35" s="634">
        <v>0</v>
      </c>
      <c r="E35" s="621">
        <v>0</v>
      </c>
      <c r="F35" s="621">
        <v>0</v>
      </c>
      <c r="G35" s="621">
        <v>0</v>
      </c>
      <c r="H35" s="621">
        <v>0</v>
      </c>
      <c r="I35" s="621">
        <v>1</v>
      </c>
      <c r="J35" s="621">
        <v>0</v>
      </c>
      <c r="K35" s="621">
        <v>0</v>
      </c>
      <c r="L35" s="621">
        <v>0</v>
      </c>
      <c r="M35" s="621">
        <v>0</v>
      </c>
      <c r="N35" s="621">
        <v>0</v>
      </c>
      <c r="O35" s="621">
        <v>0.5</v>
      </c>
      <c r="P35" s="621">
        <v>0</v>
      </c>
      <c r="Q35" s="621">
        <v>1</v>
      </c>
      <c r="R35" s="621">
        <v>0</v>
      </c>
      <c r="S35" s="622">
        <v>1</v>
      </c>
      <c r="T35" s="622">
        <v>0.5</v>
      </c>
      <c r="U35" s="622">
        <v>0</v>
      </c>
      <c r="V35" s="630">
        <f t="shared" si="0"/>
        <v>4</v>
      </c>
    </row>
    <row r="36" spans="2:22" x14ac:dyDescent="0.25">
      <c r="B36" s="628">
        <v>29</v>
      </c>
      <c r="C36" s="629" t="s">
        <v>117</v>
      </c>
      <c r="D36" s="634">
        <v>0.5</v>
      </c>
      <c r="E36" s="621">
        <v>1</v>
      </c>
      <c r="F36" s="621">
        <v>1</v>
      </c>
      <c r="G36" s="621">
        <v>1</v>
      </c>
      <c r="H36" s="621">
        <v>0</v>
      </c>
      <c r="I36" s="621">
        <v>0</v>
      </c>
      <c r="J36" s="621">
        <v>0</v>
      </c>
      <c r="K36" s="621">
        <v>0</v>
      </c>
      <c r="L36" s="621">
        <v>0</v>
      </c>
      <c r="M36" s="621">
        <v>0</v>
      </c>
      <c r="N36" s="621">
        <v>0</v>
      </c>
      <c r="O36" s="621">
        <v>0</v>
      </c>
      <c r="P36" s="621">
        <v>0</v>
      </c>
      <c r="Q36" s="621">
        <v>0</v>
      </c>
      <c r="R36" s="621">
        <v>1</v>
      </c>
      <c r="S36" s="622">
        <v>0</v>
      </c>
      <c r="T36" s="622">
        <v>1</v>
      </c>
      <c r="U36" s="622">
        <v>0.5</v>
      </c>
      <c r="V36" s="630">
        <f t="shared" si="0"/>
        <v>6</v>
      </c>
    </row>
    <row r="37" spans="2:22" ht="38.25" customHeight="1" x14ac:dyDescent="0.25">
      <c r="B37" s="628">
        <v>30</v>
      </c>
      <c r="C37" s="629" t="s">
        <v>342</v>
      </c>
      <c r="D37" s="634">
        <v>0</v>
      </c>
      <c r="E37" s="621">
        <v>0</v>
      </c>
      <c r="F37" s="621">
        <v>0</v>
      </c>
      <c r="G37" s="621">
        <v>0</v>
      </c>
      <c r="H37" s="621">
        <v>0</v>
      </c>
      <c r="I37" s="621">
        <v>0</v>
      </c>
      <c r="J37" s="621">
        <v>0</v>
      </c>
      <c r="K37" s="621">
        <v>1</v>
      </c>
      <c r="L37" s="621">
        <v>1</v>
      </c>
      <c r="M37" s="621">
        <v>0</v>
      </c>
      <c r="N37" s="621">
        <v>0</v>
      </c>
      <c r="O37" s="621">
        <v>0</v>
      </c>
      <c r="P37" s="621">
        <v>0.5</v>
      </c>
      <c r="Q37" s="621">
        <v>0</v>
      </c>
      <c r="R37" s="621">
        <v>1</v>
      </c>
      <c r="S37" s="622">
        <v>1</v>
      </c>
      <c r="T37" s="622">
        <v>0.5</v>
      </c>
      <c r="U37" s="622">
        <v>0</v>
      </c>
      <c r="V37" s="630">
        <f t="shared" si="0"/>
        <v>5</v>
      </c>
    </row>
    <row r="38" spans="2:22" ht="27" customHeight="1" x14ac:dyDescent="0.25">
      <c r="B38" s="628">
        <v>31</v>
      </c>
      <c r="C38" s="629" t="s">
        <v>127</v>
      </c>
      <c r="D38" s="634">
        <v>0.5</v>
      </c>
      <c r="E38" s="621">
        <v>0</v>
      </c>
      <c r="F38" s="621">
        <v>1</v>
      </c>
      <c r="G38" s="621">
        <v>1</v>
      </c>
      <c r="H38" s="621">
        <v>0</v>
      </c>
      <c r="I38" s="621">
        <v>0</v>
      </c>
      <c r="J38" s="621">
        <v>0</v>
      </c>
      <c r="K38" s="621">
        <v>0</v>
      </c>
      <c r="L38" s="621">
        <v>0</v>
      </c>
      <c r="M38" s="621">
        <v>0</v>
      </c>
      <c r="N38" s="621">
        <v>0</v>
      </c>
      <c r="O38" s="621">
        <v>0</v>
      </c>
      <c r="P38" s="621">
        <v>0</v>
      </c>
      <c r="Q38" s="621">
        <v>0</v>
      </c>
      <c r="R38" s="621">
        <v>1</v>
      </c>
      <c r="S38" s="622">
        <v>1</v>
      </c>
      <c r="T38" s="622">
        <v>0.5</v>
      </c>
      <c r="U38" s="622">
        <v>0</v>
      </c>
      <c r="V38" s="630">
        <f t="shared" si="0"/>
        <v>5</v>
      </c>
    </row>
    <row r="39" spans="2:22" ht="38.25" customHeight="1" x14ac:dyDescent="0.25">
      <c r="B39" s="628">
        <v>32</v>
      </c>
      <c r="C39" s="629" t="s">
        <v>315</v>
      </c>
      <c r="D39" s="634">
        <v>0</v>
      </c>
      <c r="E39" s="621">
        <v>0</v>
      </c>
      <c r="F39" s="621">
        <v>1</v>
      </c>
      <c r="G39" s="621">
        <v>0</v>
      </c>
      <c r="H39" s="621">
        <v>0</v>
      </c>
      <c r="I39" s="621">
        <v>1</v>
      </c>
      <c r="J39" s="621">
        <v>0</v>
      </c>
      <c r="K39" s="621">
        <v>0</v>
      </c>
      <c r="L39" s="621">
        <v>0</v>
      </c>
      <c r="M39" s="621">
        <v>0</v>
      </c>
      <c r="N39" s="621">
        <v>0</v>
      </c>
      <c r="O39" s="621">
        <v>0</v>
      </c>
      <c r="P39" s="621">
        <v>1</v>
      </c>
      <c r="Q39" s="621">
        <v>0.5</v>
      </c>
      <c r="R39" s="621">
        <v>0.5</v>
      </c>
      <c r="S39" s="622">
        <v>0</v>
      </c>
      <c r="T39" s="622">
        <v>0.5</v>
      </c>
      <c r="U39" s="622">
        <v>0.5</v>
      </c>
      <c r="V39" s="630">
        <f t="shared" si="0"/>
        <v>5</v>
      </c>
    </row>
    <row r="40" spans="2:22" ht="27" customHeight="1" x14ac:dyDescent="0.25">
      <c r="B40" s="628">
        <v>33</v>
      </c>
      <c r="C40" s="629" t="s">
        <v>118</v>
      </c>
      <c r="D40" s="634">
        <v>0</v>
      </c>
      <c r="E40" s="621">
        <v>0</v>
      </c>
      <c r="F40" s="621">
        <v>1</v>
      </c>
      <c r="G40" s="621">
        <v>0</v>
      </c>
      <c r="H40" s="621">
        <v>0</v>
      </c>
      <c r="I40" s="621">
        <v>0</v>
      </c>
      <c r="J40" s="621">
        <v>0</v>
      </c>
      <c r="K40" s="621">
        <v>1</v>
      </c>
      <c r="L40" s="621">
        <v>0</v>
      </c>
      <c r="M40" s="621">
        <v>0</v>
      </c>
      <c r="N40" s="621">
        <v>0</v>
      </c>
      <c r="O40" s="621">
        <v>0</v>
      </c>
      <c r="P40" s="621">
        <v>0.5</v>
      </c>
      <c r="Q40" s="621">
        <v>0</v>
      </c>
      <c r="R40" s="621">
        <v>1</v>
      </c>
      <c r="S40" s="622">
        <v>0</v>
      </c>
      <c r="T40" s="622">
        <v>1</v>
      </c>
      <c r="U40" s="622">
        <v>0.5</v>
      </c>
      <c r="V40" s="630">
        <f t="shared" si="0"/>
        <v>5</v>
      </c>
    </row>
    <row r="41" spans="2:22" ht="28.5" customHeight="1" x14ac:dyDescent="0.25">
      <c r="B41" s="628">
        <v>34</v>
      </c>
      <c r="C41" s="629" t="s">
        <v>120</v>
      </c>
      <c r="D41" s="634">
        <v>0</v>
      </c>
      <c r="E41" s="621">
        <v>0</v>
      </c>
      <c r="F41" s="621">
        <v>0</v>
      </c>
      <c r="G41" s="621">
        <v>0</v>
      </c>
      <c r="H41" s="621">
        <v>0</v>
      </c>
      <c r="I41" s="621">
        <v>1</v>
      </c>
      <c r="J41" s="621">
        <v>0</v>
      </c>
      <c r="K41" s="621">
        <v>0</v>
      </c>
      <c r="L41" s="621">
        <v>0</v>
      </c>
      <c r="M41" s="621">
        <v>0</v>
      </c>
      <c r="N41" s="621">
        <v>0</v>
      </c>
      <c r="O41" s="621">
        <v>0</v>
      </c>
      <c r="P41" s="621">
        <v>1</v>
      </c>
      <c r="Q41" s="621">
        <v>0</v>
      </c>
      <c r="R41" s="621">
        <v>1</v>
      </c>
      <c r="S41" s="622">
        <v>0</v>
      </c>
      <c r="T41" s="622">
        <v>1</v>
      </c>
      <c r="U41" s="622">
        <v>1</v>
      </c>
      <c r="V41" s="630">
        <f t="shared" si="0"/>
        <v>5</v>
      </c>
    </row>
    <row r="42" spans="2:22" ht="25.5" customHeight="1" x14ac:dyDescent="0.25">
      <c r="B42" s="628">
        <v>35</v>
      </c>
      <c r="C42" s="629" t="s">
        <v>121</v>
      </c>
      <c r="D42" s="634">
        <v>0.5</v>
      </c>
      <c r="E42" s="621">
        <v>0</v>
      </c>
      <c r="F42" s="621">
        <v>0</v>
      </c>
      <c r="G42" s="621">
        <v>0</v>
      </c>
      <c r="H42" s="621">
        <v>0</v>
      </c>
      <c r="I42" s="621">
        <v>0</v>
      </c>
      <c r="J42" s="621">
        <v>0</v>
      </c>
      <c r="K42" s="621">
        <v>0</v>
      </c>
      <c r="L42" s="621">
        <v>1</v>
      </c>
      <c r="M42" s="621">
        <v>1</v>
      </c>
      <c r="N42" s="621">
        <v>0</v>
      </c>
      <c r="O42" s="621">
        <v>0</v>
      </c>
      <c r="P42" s="621">
        <v>1</v>
      </c>
      <c r="Q42" s="621">
        <v>0</v>
      </c>
      <c r="R42" s="621">
        <v>0.5</v>
      </c>
      <c r="S42" s="622">
        <v>0</v>
      </c>
      <c r="T42" s="622">
        <v>0.5</v>
      </c>
      <c r="U42" s="622">
        <v>0.5</v>
      </c>
      <c r="V42" s="630">
        <f t="shared" si="0"/>
        <v>5</v>
      </c>
    </row>
    <row r="43" spans="2:22" x14ac:dyDescent="0.25">
      <c r="B43" s="628">
        <v>36</v>
      </c>
      <c r="C43" s="629" t="s">
        <v>257</v>
      </c>
      <c r="D43" s="634">
        <v>0.5</v>
      </c>
      <c r="E43" s="621">
        <v>0</v>
      </c>
      <c r="F43" s="621">
        <v>0</v>
      </c>
      <c r="G43" s="621">
        <v>0.5</v>
      </c>
      <c r="H43" s="621">
        <v>0</v>
      </c>
      <c r="I43" s="621">
        <v>1</v>
      </c>
      <c r="J43" s="621">
        <v>0</v>
      </c>
      <c r="K43" s="621">
        <v>0</v>
      </c>
      <c r="L43" s="621">
        <v>0</v>
      </c>
      <c r="M43" s="621">
        <v>0</v>
      </c>
      <c r="N43" s="621">
        <v>0</v>
      </c>
      <c r="O43" s="621">
        <v>0</v>
      </c>
      <c r="P43" s="621">
        <v>0.5</v>
      </c>
      <c r="Q43" s="621">
        <v>0</v>
      </c>
      <c r="R43" s="621">
        <v>0.5</v>
      </c>
      <c r="S43" s="622">
        <v>1</v>
      </c>
      <c r="T43" s="622">
        <v>0.5</v>
      </c>
      <c r="U43" s="622">
        <v>0.5</v>
      </c>
      <c r="V43" s="630">
        <f t="shared" si="0"/>
        <v>5</v>
      </c>
    </row>
    <row r="44" spans="2:22" ht="24.75" customHeight="1" x14ac:dyDescent="0.25">
      <c r="B44" s="628">
        <v>37</v>
      </c>
      <c r="C44" s="629" t="s">
        <v>161</v>
      </c>
      <c r="D44" s="634">
        <v>0</v>
      </c>
      <c r="E44" s="621">
        <v>1</v>
      </c>
      <c r="F44" s="621">
        <v>0</v>
      </c>
      <c r="G44" s="621">
        <v>0.5</v>
      </c>
      <c r="H44" s="621">
        <v>0</v>
      </c>
      <c r="I44" s="621">
        <v>0</v>
      </c>
      <c r="J44" s="621">
        <v>0</v>
      </c>
      <c r="K44" s="621">
        <v>0</v>
      </c>
      <c r="L44" s="621">
        <v>0</v>
      </c>
      <c r="M44" s="621">
        <v>0.5</v>
      </c>
      <c r="N44" s="621">
        <v>0</v>
      </c>
      <c r="O44" s="621">
        <v>0</v>
      </c>
      <c r="P44" s="621">
        <v>0</v>
      </c>
      <c r="Q44" s="621">
        <v>0</v>
      </c>
      <c r="R44" s="621">
        <v>1</v>
      </c>
      <c r="S44" s="622">
        <v>0</v>
      </c>
      <c r="T44" s="622">
        <v>0.5</v>
      </c>
      <c r="U44" s="622">
        <v>0.5</v>
      </c>
      <c r="V44" s="630">
        <f t="shared" si="0"/>
        <v>4</v>
      </c>
    </row>
    <row r="45" spans="2:22" ht="29.25" customHeight="1" x14ac:dyDescent="0.25">
      <c r="B45" s="628">
        <v>38</v>
      </c>
      <c r="C45" s="629" t="s">
        <v>124</v>
      </c>
      <c r="D45" s="634">
        <v>0.5</v>
      </c>
      <c r="E45" s="621">
        <v>0</v>
      </c>
      <c r="F45" s="621">
        <v>0</v>
      </c>
      <c r="G45" s="621">
        <v>1</v>
      </c>
      <c r="H45" s="621">
        <v>0</v>
      </c>
      <c r="I45" s="621">
        <v>0</v>
      </c>
      <c r="J45" s="621">
        <v>0</v>
      </c>
      <c r="K45" s="621">
        <v>0</v>
      </c>
      <c r="L45" s="621">
        <v>1</v>
      </c>
      <c r="M45" s="621">
        <v>0</v>
      </c>
      <c r="N45" s="621">
        <v>0</v>
      </c>
      <c r="O45" s="621">
        <v>0</v>
      </c>
      <c r="P45" s="621">
        <v>0</v>
      </c>
      <c r="Q45" s="621">
        <v>0</v>
      </c>
      <c r="R45" s="621">
        <v>0</v>
      </c>
      <c r="S45" s="622">
        <v>1</v>
      </c>
      <c r="T45" s="622">
        <v>0.5</v>
      </c>
      <c r="U45" s="622">
        <v>0</v>
      </c>
      <c r="V45" s="630">
        <f t="shared" si="0"/>
        <v>4</v>
      </c>
    </row>
    <row r="46" spans="2:22" ht="14.25" customHeight="1" x14ac:dyDescent="0.25">
      <c r="B46" s="628">
        <v>39</v>
      </c>
      <c r="C46" s="629" t="s">
        <v>152</v>
      </c>
      <c r="D46" s="634">
        <v>0.5</v>
      </c>
      <c r="E46" s="621">
        <v>0</v>
      </c>
      <c r="F46" s="621">
        <v>0</v>
      </c>
      <c r="G46" s="621">
        <v>0</v>
      </c>
      <c r="H46" s="621">
        <v>0</v>
      </c>
      <c r="I46" s="621">
        <v>0</v>
      </c>
      <c r="J46" s="621">
        <v>0</v>
      </c>
      <c r="K46" s="621">
        <v>0</v>
      </c>
      <c r="L46" s="621">
        <v>0.5</v>
      </c>
      <c r="M46" s="621">
        <v>1</v>
      </c>
      <c r="N46" s="621">
        <v>0</v>
      </c>
      <c r="O46" s="621">
        <v>0</v>
      </c>
      <c r="P46" s="621">
        <v>0.5</v>
      </c>
      <c r="Q46" s="621"/>
      <c r="R46" s="621">
        <v>1</v>
      </c>
      <c r="S46" s="622">
        <v>0</v>
      </c>
      <c r="T46" s="622">
        <v>1</v>
      </c>
      <c r="U46" s="622">
        <v>0.5</v>
      </c>
      <c r="V46" s="630">
        <f t="shared" si="0"/>
        <v>5</v>
      </c>
    </row>
    <row r="47" spans="2:22" x14ac:dyDescent="0.25">
      <c r="B47" s="628">
        <v>40</v>
      </c>
      <c r="C47" s="629" t="s">
        <v>134</v>
      </c>
      <c r="D47" s="634">
        <v>0</v>
      </c>
      <c r="E47" s="621">
        <v>0</v>
      </c>
      <c r="F47" s="621">
        <v>0</v>
      </c>
      <c r="G47" s="621">
        <v>0</v>
      </c>
      <c r="H47" s="621">
        <v>0</v>
      </c>
      <c r="I47" s="621">
        <v>1</v>
      </c>
      <c r="J47" s="621">
        <v>0</v>
      </c>
      <c r="K47" s="621">
        <v>0</v>
      </c>
      <c r="L47" s="621">
        <v>0</v>
      </c>
      <c r="M47" s="621">
        <v>0</v>
      </c>
      <c r="N47" s="621">
        <v>1</v>
      </c>
      <c r="O47" s="621">
        <v>0</v>
      </c>
      <c r="P47" s="621">
        <v>1</v>
      </c>
      <c r="Q47" s="621">
        <v>0</v>
      </c>
      <c r="R47" s="621">
        <v>0.5</v>
      </c>
      <c r="S47" s="622">
        <v>0.5</v>
      </c>
      <c r="T47" s="622">
        <v>1</v>
      </c>
      <c r="U47" s="622">
        <v>0</v>
      </c>
      <c r="V47" s="630">
        <f t="shared" si="0"/>
        <v>5</v>
      </c>
    </row>
    <row r="48" spans="2:22" ht="30.75" customHeight="1" x14ac:dyDescent="0.25">
      <c r="B48" s="628">
        <v>41</v>
      </c>
      <c r="C48" s="629" t="s">
        <v>317</v>
      </c>
      <c r="D48" s="634">
        <v>0</v>
      </c>
      <c r="E48" s="621">
        <v>0</v>
      </c>
      <c r="F48" s="621">
        <v>0</v>
      </c>
      <c r="G48" s="621">
        <v>0</v>
      </c>
      <c r="H48" s="621">
        <v>1</v>
      </c>
      <c r="I48" s="621">
        <v>0</v>
      </c>
      <c r="J48" s="621">
        <v>0</v>
      </c>
      <c r="K48" s="621">
        <v>0</v>
      </c>
      <c r="L48" s="621">
        <v>0</v>
      </c>
      <c r="M48" s="621">
        <v>0.5</v>
      </c>
      <c r="N48" s="621">
        <v>0.5</v>
      </c>
      <c r="O48" s="621">
        <v>0</v>
      </c>
      <c r="P48" s="621">
        <v>0</v>
      </c>
      <c r="Q48" s="621">
        <v>0</v>
      </c>
      <c r="R48" s="621">
        <v>0</v>
      </c>
      <c r="S48" s="622">
        <v>0</v>
      </c>
      <c r="T48" s="622">
        <v>0.5</v>
      </c>
      <c r="U48" s="622">
        <v>0.5</v>
      </c>
      <c r="V48" s="630">
        <f t="shared" si="0"/>
        <v>3</v>
      </c>
    </row>
    <row r="49" spans="1:22" x14ac:dyDescent="0.25">
      <c r="B49" s="628">
        <v>42</v>
      </c>
      <c r="C49" s="629" t="s">
        <v>133</v>
      </c>
      <c r="D49" s="634">
        <v>0.5</v>
      </c>
      <c r="E49" s="621">
        <v>0</v>
      </c>
      <c r="F49" s="621">
        <v>0</v>
      </c>
      <c r="G49" s="621">
        <v>0</v>
      </c>
      <c r="H49" s="621">
        <v>0</v>
      </c>
      <c r="I49" s="621">
        <v>0</v>
      </c>
      <c r="J49" s="621">
        <v>0</v>
      </c>
      <c r="K49" s="621">
        <v>0</v>
      </c>
      <c r="L49" s="621">
        <v>0</v>
      </c>
      <c r="M49" s="621">
        <v>0</v>
      </c>
      <c r="N49" s="621">
        <v>0.5</v>
      </c>
      <c r="O49" s="621">
        <v>0</v>
      </c>
      <c r="P49" s="621">
        <v>0</v>
      </c>
      <c r="Q49" s="621">
        <v>1</v>
      </c>
      <c r="R49" s="621">
        <v>0</v>
      </c>
      <c r="S49" s="622">
        <v>1</v>
      </c>
      <c r="T49" s="622">
        <v>0</v>
      </c>
      <c r="U49" s="622">
        <v>0</v>
      </c>
      <c r="V49" s="630">
        <f t="shared" si="0"/>
        <v>3</v>
      </c>
    </row>
    <row r="50" spans="1:22" x14ac:dyDescent="0.25">
      <c r="B50" s="628">
        <v>43</v>
      </c>
      <c r="C50" s="629" t="s">
        <v>96</v>
      </c>
      <c r="D50" s="634">
        <v>0.5</v>
      </c>
      <c r="E50" s="621">
        <v>0</v>
      </c>
      <c r="F50" s="621">
        <v>0</v>
      </c>
      <c r="G50" s="621">
        <v>0</v>
      </c>
      <c r="H50" s="621">
        <v>0</v>
      </c>
      <c r="I50" s="621">
        <v>1</v>
      </c>
      <c r="J50" s="621">
        <v>0</v>
      </c>
      <c r="K50" s="621">
        <v>0</v>
      </c>
      <c r="L50" s="621">
        <v>0</v>
      </c>
      <c r="M50" s="621">
        <v>0</v>
      </c>
      <c r="N50" s="621">
        <v>1</v>
      </c>
      <c r="O50" s="621">
        <v>0</v>
      </c>
      <c r="P50" s="621">
        <v>0</v>
      </c>
      <c r="Q50" s="621">
        <v>0</v>
      </c>
      <c r="R50" s="621">
        <v>1</v>
      </c>
      <c r="S50" s="622">
        <v>1</v>
      </c>
      <c r="T50" s="622">
        <v>0</v>
      </c>
      <c r="U50" s="622">
        <v>0.5</v>
      </c>
      <c r="V50" s="630">
        <f t="shared" si="0"/>
        <v>5</v>
      </c>
    </row>
    <row r="51" spans="1:22" x14ac:dyDescent="0.25">
      <c r="B51" s="628">
        <v>44</v>
      </c>
      <c r="C51" s="629" t="s">
        <v>122</v>
      </c>
      <c r="D51" s="634">
        <v>0</v>
      </c>
      <c r="E51" s="621">
        <v>0</v>
      </c>
      <c r="F51" s="621">
        <v>0.5</v>
      </c>
      <c r="G51" s="621">
        <v>1</v>
      </c>
      <c r="H51" s="621">
        <v>0</v>
      </c>
      <c r="I51" s="621">
        <v>0.5</v>
      </c>
      <c r="J51" s="621">
        <v>0</v>
      </c>
      <c r="K51" s="621">
        <v>0</v>
      </c>
      <c r="L51" s="621">
        <v>0</v>
      </c>
      <c r="M51" s="621">
        <v>0</v>
      </c>
      <c r="N51" s="621">
        <v>0</v>
      </c>
      <c r="O51" s="621">
        <v>0.5</v>
      </c>
      <c r="P51" s="621"/>
      <c r="Q51" s="621">
        <v>0.5</v>
      </c>
      <c r="R51" s="621">
        <v>1</v>
      </c>
      <c r="S51" s="622">
        <v>0</v>
      </c>
      <c r="T51" s="622">
        <v>0.5</v>
      </c>
      <c r="U51" s="622">
        <v>0.5</v>
      </c>
      <c r="V51" s="630">
        <f t="shared" si="0"/>
        <v>5</v>
      </c>
    </row>
    <row r="52" spans="1:22" x14ac:dyDescent="0.25">
      <c r="D52" s="623"/>
    </row>
    <row r="53" spans="1:22" x14ac:dyDescent="0.25">
      <c r="D53" s="623"/>
    </row>
    <row r="54" spans="1:22" x14ac:dyDescent="0.25">
      <c r="A54" s="28"/>
      <c r="B54" s="728" t="s">
        <v>390</v>
      </c>
      <c r="C54" s="728"/>
      <c r="D54" s="728"/>
      <c r="E54" s="728"/>
      <c r="F54" s="728"/>
      <c r="G54" s="728"/>
      <c r="H54" s="728"/>
      <c r="I54" s="728"/>
      <c r="J54" s="728"/>
      <c r="K54" s="728"/>
      <c r="L54" s="728"/>
      <c r="M54" s="728"/>
      <c r="N54" s="728"/>
      <c r="O54" s="728"/>
      <c r="P54" s="728"/>
      <c r="Q54" s="728"/>
      <c r="R54" s="728"/>
    </row>
    <row r="55" spans="1:22" x14ac:dyDescent="0.25">
      <c r="A55" s="28"/>
      <c r="B55" s="729" t="s">
        <v>391</v>
      </c>
      <c r="C55" s="729"/>
      <c r="D55" s="729"/>
      <c r="E55" s="729"/>
      <c r="F55" s="729"/>
      <c r="G55" s="729"/>
      <c r="H55" s="729"/>
      <c r="I55" s="729"/>
      <c r="J55" s="729"/>
      <c r="K55" s="729"/>
      <c r="L55" s="729"/>
      <c r="M55" s="729"/>
      <c r="N55" s="729"/>
      <c r="O55" s="729"/>
      <c r="P55" s="729"/>
      <c r="Q55" s="729"/>
      <c r="R55" s="729"/>
    </row>
    <row r="56" spans="1:22" x14ac:dyDescent="0.25">
      <c r="A56" s="28"/>
      <c r="B56" s="756" t="s">
        <v>392</v>
      </c>
      <c r="C56" s="756"/>
      <c r="D56" s="756"/>
      <c r="E56" s="756"/>
      <c r="F56" s="756"/>
      <c r="G56" s="756"/>
      <c r="H56" s="756"/>
      <c r="I56" s="756"/>
      <c r="J56" s="756"/>
      <c r="K56" s="756"/>
      <c r="L56" s="756"/>
      <c r="M56" s="756"/>
      <c r="N56" s="756"/>
      <c r="O56" s="756"/>
      <c r="P56" s="756"/>
      <c r="Q56" s="756"/>
      <c r="R56" s="756"/>
    </row>
  </sheetData>
  <mergeCells count="6">
    <mergeCell ref="B56:R56"/>
    <mergeCell ref="B1:E1"/>
    <mergeCell ref="A7:U7"/>
    <mergeCell ref="A6:U6"/>
    <mergeCell ref="B54:R54"/>
    <mergeCell ref="B55:R5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12"/>
  <sheetViews>
    <sheetView workbookViewId="0">
      <selection activeCell="R7" sqref="R7"/>
    </sheetView>
  </sheetViews>
  <sheetFormatPr defaultColWidth="8.7109375" defaultRowHeight="11.25" x14ac:dyDescent="0.2"/>
  <cols>
    <col min="1" max="1" width="27.5703125" style="202" customWidth="1"/>
    <col min="2" max="2" width="11.42578125" style="202" customWidth="1"/>
    <col min="3" max="3" width="3" style="202" customWidth="1"/>
    <col min="4" max="6" width="2.42578125" style="202" customWidth="1"/>
    <col min="7" max="7" width="3" style="202" customWidth="1"/>
    <col min="8" max="8" width="6.5703125" style="202" customWidth="1"/>
    <col min="9" max="9" width="4.5703125" style="202" customWidth="1"/>
    <col min="10" max="13" width="2.42578125" style="202" customWidth="1"/>
    <col min="14" max="14" width="2.85546875" style="202" customWidth="1"/>
    <col min="15" max="15" width="6.5703125" style="202" customWidth="1"/>
    <col min="16" max="17" width="4.5703125" style="202" customWidth="1"/>
    <col min="18" max="22" width="8.7109375" style="202"/>
    <col min="23" max="23" width="27.5703125" style="202" customWidth="1"/>
    <col min="24" max="24" width="11.42578125" style="202" customWidth="1"/>
    <col min="25" max="16384" width="8.7109375" style="202"/>
  </cols>
  <sheetData>
    <row r="1" spans="1:24" ht="12" thickBot="1" x14ac:dyDescent="0.25">
      <c r="R1" s="202" t="s">
        <v>393</v>
      </c>
      <c r="S1" s="202" t="s">
        <v>218</v>
      </c>
      <c r="T1" s="202" t="s">
        <v>232</v>
      </c>
      <c r="U1" s="202" t="s">
        <v>233</v>
      </c>
    </row>
    <row r="2" spans="1:24" ht="12" x14ac:dyDescent="0.2">
      <c r="A2" s="192" t="s">
        <v>109</v>
      </c>
      <c r="B2" s="195" t="s">
        <v>82</v>
      </c>
      <c r="C2" s="64">
        <v>2</v>
      </c>
      <c r="D2" s="59">
        <v>1</v>
      </c>
      <c r="E2" s="59"/>
      <c r="F2" s="59"/>
      <c r="G2" s="34"/>
      <c r="H2" s="59" t="s">
        <v>8</v>
      </c>
      <c r="I2" s="198">
        <v>4</v>
      </c>
      <c r="J2" s="35"/>
      <c r="K2" s="34"/>
      <c r="L2" s="34"/>
      <c r="M2" s="34"/>
      <c r="N2" s="34"/>
      <c r="O2" s="34"/>
      <c r="P2" s="36"/>
      <c r="Q2" s="344"/>
      <c r="R2" s="643" t="str">
        <f t="shared" ref="R2" si="0">MID(B2,2,1)</f>
        <v>F</v>
      </c>
      <c r="S2" s="202">
        <f t="shared" ref="S2:S20" si="1">(C2+J2)*14</f>
        <v>28</v>
      </c>
      <c r="T2" s="202">
        <f t="shared" ref="T2:T20" si="2">(SUM(D2:F2)+SUM(K2:M2))*14</f>
        <v>14</v>
      </c>
      <c r="U2" s="202">
        <f>S2+T2</f>
        <v>42</v>
      </c>
      <c r="W2" s="170" t="s">
        <v>109</v>
      </c>
      <c r="X2" s="205" t="s">
        <v>234</v>
      </c>
    </row>
    <row r="3" spans="1:24" x14ac:dyDescent="0.2">
      <c r="A3" s="193" t="s">
        <v>110</v>
      </c>
      <c r="B3" s="196" t="s">
        <v>92</v>
      </c>
      <c r="C3" s="33">
        <v>2</v>
      </c>
      <c r="D3" s="32">
        <v>2</v>
      </c>
      <c r="E3" s="32"/>
      <c r="F3" s="32"/>
      <c r="G3" s="40"/>
      <c r="H3" s="32" t="s">
        <v>8</v>
      </c>
      <c r="I3" s="48">
        <v>5</v>
      </c>
      <c r="J3" s="65"/>
      <c r="K3" s="40"/>
      <c r="L3" s="40"/>
      <c r="M3" s="40"/>
      <c r="N3" s="40"/>
      <c r="O3" s="40"/>
      <c r="P3" s="66"/>
      <c r="Q3" s="344"/>
      <c r="S3" s="202">
        <f t="shared" si="1"/>
        <v>28</v>
      </c>
      <c r="T3" s="202">
        <f t="shared" si="2"/>
        <v>28</v>
      </c>
      <c r="U3" s="202">
        <f t="shared" ref="U3:U20" si="3">S3+T3</f>
        <v>56</v>
      </c>
      <c r="W3" s="171" t="s">
        <v>110</v>
      </c>
      <c r="X3" s="206" t="s">
        <v>235</v>
      </c>
    </row>
    <row r="4" spans="1:24" x14ac:dyDescent="0.2">
      <c r="A4" s="193" t="s">
        <v>160</v>
      </c>
      <c r="B4" s="196" t="s">
        <v>103</v>
      </c>
      <c r="C4" s="33">
        <v>2</v>
      </c>
      <c r="D4" s="32">
        <v>1</v>
      </c>
      <c r="E4" s="32"/>
      <c r="F4" s="32"/>
      <c r="G4" s="40"/>
      <c r="H4" s="32" t="s">
        <v>8</v>
      </c>
      <c r="I4" s="48">
        <v>4</v>
      </c>
      <c r="J4" s="33"/>
      <c r="K4" s="32"/>
      <c r="L4" s="32"/>
      <c r="M4" s="40"/>
      <c r="N4" s="40"/>
      <c r="O4" s="32"/>
      <c r="P4" s="49"/>
      <c r="Q4" s="343"/>
      <c r="S4" s="202">
        <f t="shared" si="1"/>
        <v>28</v>
      </c>
      <c r="T4" s="202">
        <f t="shared" si="2"/>
        <v>14</v>
      </c>
      <c r="U4" s="202">
        <f t="shared" si="3"/>
        <v>42</v>
      </c>
      <c r="W4" s="171" t="s">
        <v>160</v>
      </c>
      <c r="X4" s="206" t="s">
        <v>236</v>
      </c>
    </row>
    <row r="5" spans="1:24" x14ac:dyDescent="0.2">
      <c r="A5" s="193" t="s">
        <v>111</v>
      </c>
      <c r="B5" s="196" t="s">
        <v>102</v>
      </c>
      <c r="C5" s="33">
        <v>2</v>
      </c>
      <c r="D5" s="32">
        <v>1</v>
      </c>
      <c r="E5" s="32"/>
      <c r="F5" s="32"/>
      <c r="G5" s="40"/>
      <c r="H5" s="32" t="s">
        <v>8</v>
      </c>
      <c r="I5" s="48">
        <v>5</v>
      </c>
      <c r="J5" s="33"/>
      <c r="K5" s="32"/>
      <c r="L5" s="32"/>
      <c r="M5" s="40"/>
      <c r="N5" s="40"/>
      <c r="O5" s="32"/>
      <c r="P5" s="49"/>
      <c r="Q5" s="343"/>
      <c r="S5" s="202">
        <f t="shared" si="1"/>
        <v>28</v>
      </c>
      <c r="T5" s="202">
        <f t="shared" si="2"/>
        <v>14</v>
      </c>
      <c r="U5" s="202">
        <f t="shared" si="3"/>
        <v>42</v>
      </c>
      <c r="W5" s="171" t="s">
        <v>111</v>
      </c>
      <c r="X5" s="206" t="s">
        <v>237</v>
      </c>
    </row>
    <row r="6" spans="1:24" x14ac:dyDescent="0.2">
      <c r="A6" s="193" t="s">
        <v>156</v>
      </c>
      <c r="B6" s="196" t="s">
        <v>166</v>
      </c>
      <c r="C6" s="33">
        <v>2</v>
      </c>
      <c r="D6" s="32">
        <v>1</v>
      </c>
      <c r="E6" s="32"/>
      <c r="F6" s="32"/>
      <c r="G6" s="40"/>
      <c r="H6" s="32" t="s">
        <v>8</v>
      </c>
      <c r="I6" s="48">
        <v>4</v>
      </c>
      <c r="J6" s="65"/>
      <c r="K6" s="40"/>
      <c r="L6" s="40"/>
      <c r="M6" s="40"/>
      <c r="N6" s="40"/>
      <c r="O6" s="40"/>
      <c r="P6" s="66"/>
      <c r="Q6" s="344"/>
      <c r="S6" s="202">
        <f t="shared" si="1"/>
        <v>28</v>
      </c>
      <c r="T6" s="202">
        <f t="shared" si="2"/>
        <v>14</v>
      </c>
      <c r="U6" s="202">
        <f t="shared" si="3"/>
        <v>42</v>
      </c>
      <c r="W6" s="171" t="s">
        <v>156</v>
      </c>
      <c r="X6" s="206" t="s">
        <v>238</v>
      </c>
    </row>
    <row r="7" spans="1:24" ht="12" thickBot="1" x14ac:dyDescent="0.25">
      <c r="A7" s="193" t="s">
        <v>204</v>
      </c>
      <c r="B7" s="47" t="s">
        <v>205</v>
      </c>
      <c r="C7" s="33">
        <v>1</v>
      </c>
      <c r="D7" s="32">
        <v>2</v>
      </c>
      <c r="E7" s="32"/>
      <c r="F7" s="32"/>
      <c r="G7" s="40"/>
      <c r="H7" s="32" t="s">
        <v>4</v>
      </c>
      <c r="I7" s="48">
        <v>3</v>
      </c>
      <c r="J7" s="65"/>
      <c r="K7" s="40"/>
      <c r="L7" s="40"/>
      <c r="M7" s="40"/>
      <c r="N7" s="40"/>
      <c r="O7" s="40"/>
      <c r="P7" s="66"/>
      <c r="Q7" s="344"/>
      <c r="S7" s="202">
        <f t="shared" si="1"/>
        <v>14</v>
      </c>
      <c r="T7" s="202">
        <f t="shared" si="2"/>
        <v>28</v>
      </c>
      <c r="U7" s="202">
        <f t="shared" si="3"/>
        <v>42</v>
      </c>
      <c r="W7" s="172" t="s">
        <v>204</v>
      </c>
      <c r="X7" s="206" t="s">
        <v>239</v>
      </c>
    </row>
    <row r="8" spans="1:24" ht="34.5" thickBot="1" x14ac:dyDescent="0.25">
      <c r="A8" s="194" t="s">
        <v>108</v>
      </c>
      <c r="B8" s="197" t="s">
        <v>207</v>
      </c>
      <c r="C8" s="136"/>
      <c r="D8" s="131">
        <v>1</v>
      </c>
      <c r="E8" s="131"/>
      <c r="F8" s="131"/>
      <c r="G8" s="52"/>
      <c r="H8" s="131" t="s">
        <v>4</v>
      </c>
      <c r="I8" s="56">
        <v>2</v>
      </c>
      <c r="J8" s="137"/>
      <c r="K8" s="52"/>
      <c r="L8" s="52"/>
      <c r="M8" s="52"/>
      <c r="N8" s="52"/>
      <c r="O8" s="52"/>
      <c r="P8" s="81"/>
      <c r="Q8" s="344"/>
      <c r="S8" s="202">
        <f t="shared" si="1"/>
        <v>0</v>
      </c>
      <c r="T8" s="202">
        <f t="shared" si="2"/>
        <v>14</v>
      </c>
      <c r="U8" s="202">
        <f t="shared" si="3"/>
        <v>14</v>
      </c>
      <c r="W8" s="171" t="s">
        <v>125</v>
      </c>
      <c r="X8" s="207" t="s">
        <v>240</v>
      </c>
    </row>
    <row r="9" spans="1:24" ht="33.75" x14ac:dyDescent="0.2">
      <c r="A9" s="171" t="s">
        <v>125</v>
      </c>
      <c r="B9" s="37" t="s">
        <v>208</v>
      </c>
      <c r="C9" s="45"/>
      <c r="D9" s="39"/>
      <c r="E9" s="39"/>
      <c r="F9" s="39"/>
      <c r="G9" s="191"/>
      <c r="H9" s="39"/>
      <c r="I9" s="41"/>
      <c r="J9" s="45">
        <v>2</v>
      </c>
      <c r="K9" s="39">
        <v>1</v>
      </c>
      <c r="L9" s="39"/>
      <c r="M9" s="191"/>
      <c r="N9" s="191"/>
      <c r="O9" s="39" t="s">
        <v>8</v>
      </c>
      <c r="P9" s="41">
        <v>4</v>
      </c>
      <c r="Q9" s="343"/>
      <c r="S9" s="202">
        <f t="shared" si="1"/>
        <v>28</v>
      </c>
      <c r="T9" s="202">
        <f t="shared" si="2"/>
        <v>14</v>
      </c>
      <c r="U9" s="202">
        <f t="shared" si="3"/>
        <v>42</v>
      </c>
      <c r="W9" s="171" t="s">
        <v>123</v>
      </c>
      <c r="X9" s="206" t="s">
        <v>241</v>
      </c>
    </row>
    <row r="10" spans="1:24" x14ac:dyDescent="0.2">
      <c r="A10" s="171" t="s">
        <v>123</v>
      </c>
      <c r="B10" s="38" t="s">
        <v>297</v>
      </c>
      <c r="C10" s="45"/>
      <c r="D10" s="39"/>
      <c r="E10" s="39"/>
      <c r="F10" s="39"/>
      <c r="G10" s="54"/>
      <c r="H10" s="39"/>
      <c r="I10" s="41"/>
      <c r="J10" s="45">
        <v>2</v>
      </c>
      <c r="K10" s="39">
        <v>1</v>
      </c>
      <c r="L10" s="39"/>
      <c r="M10" s="54"/>
      <c r="N10" s="54"/>
      <c r="O10" s="39" t="s">
        <v>8</v>
      </c>
      <c r="P10" s="41">
        <v>4</v>
      </c>
      <c r="Q10" s="343"/>
      <c r="S10" s="202">
        <f t="shared" si="1"/>
        <v>28</v>
      </c>
      <c r="T10" s="202">
        <f t="shared" si="2"/>
        <v>14</v>
      </c>
      <c r="U10" s="202">
        <f t="shared" si="3"/>
        <v>42</v>
      </c>
      <c r="W10" s="171" t="s">
        <v>94</v>
      </c>
      <c r="X10" s="31" t="s">
        <v>242</v>
      </c>
    </row>
    <row r="11" spans="1:24" ht="22.5" x14ac:dyDescent="0.2">
      <c r="A11" s="171" t="s">
        <v>94</v>
      </c>
      <c r="B11" s="38" t="s">
        <v>157</v>
      </c>
      <c r="C11" s="45"/>
      <c r="D11" s="39"/>
      <c r="E11" s="39"/>
      <c r="F11" s="39"/>
      <c r="G11" s="54"/>
      <c r="H11" s="39"/>
      <c r="I11" s="41"/>
      <c r="J11" s="45">
        <v>1</v>
      </c>
      <c r="K11" s="39">
        <v>2</v>
      </c>
      <c r="L11" s="39"/>
      <c r="M11" s="54"/>
      <c r="N11" s="54"/>
      <c r="O11" s="39" t="s">
        <v>8</v>
      </c>
      <c r="P11" s="41">
        <v>4</v>
      </c>
      <c r="Q11" s="343"/>
      <c r="S11" s="202">
        <f t="shared" si="1"/>
        <v>14</v>
      </c>
      <c r="T11" s="202">
        <f t="shared" si="2"/>
        <v>28</v>
      </c>
      <c r="U11" s="202">
        <f t="shared" si="3"/>
        <v>42</v>
      </c>
      <c r="W11" s="171" t="s">
        <v>206</v>
      </c>
      <c r="X11" s="31" t="s">
        <v>243</v>
      </c>
    </row>
    <row r="12" spans="1:24" ht="22.5" x14ac:dyDescent="0.2">
      <c r="A12" s="171" t="s">
        <v>206</v>
      </c>
      <c r="B12" s="38" t="s">
        <v>143</v>
      </c>
      <c r="C12" s="45"/>
      <c r="D12" s="39"/>
      <c r="E12" s="32"/>
      <c r="F12" s="32"/>
      <c r="G12" s="54"/>
      <c r="H12" s="32"/>
      <c r="I12" s="49"/>
      <c r="J12" s="45">
        <v>1</v>
      </c>
      <c r="K12" s="39">
        <v>2</v>
      </c>
      <c r="L12" s="39"/>
      <c r="M12" s="54"/>
      <c r="N12" s="54"/>
      <c r="O12" s="39" t="s">
        <v>8</v>
      </c>
      <c r="P12" s="41">
        <v>4</v>
      </c>
      <c r="Q12" s="343"/>
      <c r="S12" s="202">
        <f t="shared" si="1"/>
        <v>14</v>
      </c>
      <c r="T12" s="202">
        <f t="shared" si="2"/>
        <v>28</v>
      </c>
      <c r="U12" s="202">
        <f t="shared" si="3"/>
        <v>42</v>
      </c>
      <c r="W12" s="171" t="s">
        <v>113</v>
      </c>
      <c r="X12" s="31" t="s">
        <v>244</v>
      </c>
    </row>
    <row r="13" spans="1:24" ht="12" thickBot="1" x14ac:dyDescent="0.25">
      <c r="A13" s="171" t="s">
        <v>298</v>
      </c>
      <c r="B13" s="38" t="s">
        <v>299</v>
      </c>
      <c r="C13" s="45"/>
      <c r="D13" s="39"/>
      <c r="E13" s="39"/>
      <c r="F13" s="39"/>
      <c r="G13" s="54"/>
      <c r="H13" s="39"/>
      <c r="I13" s="41"/>
      <c r="J13" s="45">
        <v>2</v>
      </c>
      <c r="K13" s="39">
        <v>1</v>
      </c>
      <c r="L13" s="39"/>
      <c r="M13" s="54"/>
      <c r="N13" s="54"/>
      <c r="O13" s="39" t="s">
        <v>8</v>
      </c>
      <c r="P13" s="41">
        <v>4</v>
      </c>
      <c r="Q13" s="343"/>
      <c r="S13" s="202">
        <f t="shared" si="1"/>
        <v>28</v>
      </c>
      <c r="T13" s="202">
        <f t="shared" si="2"/>
        <v>14</v>
      </c>
      <c r="U13" s="202">
        <f t="shared" si="3"/>
        <v>42</v>
      </c>
    </row>
    <row r="14" spans="1:24" ht="12" thickBot="1" x14ac:dyDescent="0.25">
      <c r="A14" s="172" t="s">
        <v>113</v>
      </c>
      <c r="B14" s="50" t="s">
        <v>300</v>
      </c>
      <c r="C14" s="55"/>
      <c r="D14" s="131"/>
      <c r="E14" s="51"/>
      <c r="F14" s="51"/>
      <c r="G14" s="52"/>
      <c r="H14" s="51"/>
      <c r="I14" s="53"/>
      <c r="J14" s="55">
        <v>2</v>
      </c>
      <c r="K14" s="56">
        <v>2</v>
      </c>
      <c r="L14" s="56"/>
      <c r="M14" s="52"/>
      <c r="N14" s="52"/>
      <c r="O14" s="56" t="s">
        <v>4</v>
      </c>
      <c r="P14" s="57">
        <v>5</v>
      </c>
      <c r="Q14" s="343"/>
      <c r="S14" s="202">
        <f t="shared" si="1"/>
        <v>28</v>
      </c>
      <c r="T14" s="202">
        <f t="shared" si="2"/>
        <v>28</v>
      </c>
      <c r="U14" s="202">
        <f t="shared" si="3"/>
        <v>56</v>
      </c>
      <c r="W14" s="170" t="s">
        <v>30</v>
      </c>
      <c r="X14" s="205" t="s">
        <v>245</v>
      </c>
    </row>
    <row r="15" spans="1:24" ht="12" thickBot="1" x14ac:dyDescent="0.25">
      <c r="A15" s="46" t="s">
        <v>108</v>
      </c>
      <c r="B15" s="342" t="s">
        <v>301</v>
      </c>
      <c r="C15" s="343"/>
      <c r="D15" s="343"/>
      <c r="E15" s="343"/>
      <c r="F15" s="343"/>
      <c r="G15" s="344"/>
      <c r="H15" s="343"/>
      <c r="I15" s="343"/>
      <c r="J15" s="343"/>
      <c r="K15" s="343"/>
      <c r="L15" s="343">
        <v>1</v>
      </c>
      <c r="M15" s="344"/>
      <c r="N15" s="344"/>
      <c r="O15" s="343" t="s">
        <v>4</v>
      </c>
      <c r="P15" s="343">
        <v>2</v>
      </c>
      <c r="Q15" s="343"/>
      <c r="S15" s="202">
        <f t="shared" si="1"/>
        <v>0</v>
      </c>
      <c r="T15" s="202">
        <f t="shared" si="2"/>
        <v>14</v>
      </c>
      <c r="U15" s="202">
        <f>S15+T15</f>
        <v>14</v>
      </c>
      <c r="W15" s="172" t="s">
        <v>31</v>
      </c>
      <c r="X15" s="208" t="s">
        <v>246</v>
      </c>
    </row>
    <row r="16" spans="1:24" ht="12" thickBot="1" x14ac:dyDescent="0.25">
      <c r="S16" s="202">
        <f t="shared" si="1"/>
        <v>0</v>
      </c>
      <c r="T16" s="202">
        <f t="shared" si="2"/>
        <v>0</v>
      </c>
      <c r="U16" s="202">
        <f t="shared" si="3"/>
        <v>0</v>
      </c>
      <c r="W16" s="171" t="s">
        <v>30</v>
      </c>
      <c r="X16" s="207" t="s">
        <v>247</v>
      </c>
    </row>
    <row r="17" spans="1:24" ht="12" thickBot="1" x14ac:dyDescent="0.25">
      <c r="A17" s="170" t="s">
        <v>30</v>
      </c>
      <c r="B17" s="30" t="s">
        <v>168</v>
      </c>
      <c r="C17" s="966"/>
      <c r="D17" s="962"/>
      <c r="E17" s="962">
        <v>2</v>
      </c>
      <c r="F17" s="962"/>
      <c r="G17" s="968">
        <v>2</v>
      </c>
      <c r="H17" s="962" t="s">
        <v>4</v>
      </c>
      <c r="I17" s="964">
        <v>3</v>
      </c>
      <c r="J17" s="970"/>
      <c r="K17" s="968"/>
      <c r="L17" s="962"/>
      <c r="M17" s="962"/>
      <c r="N17" s="962"/>
      <c r="O17" s="962"/>
      <c r="P17" s="964"/>
      <c r="Q17" s="343"/>
      <c r="S17" s="202">
        <f t="shared" si="1"/>
        <v>0</v>
      </c>
      <c r="T17" s="202">
        <f t="shared" si="2"/>
        <v>28</v>
      </c>
      <c r="U17" s="202">
        <f t="shared" si="3"/>
        <v>28</v>
      </c>
      <c r="W17" s="173" t="s">
        <v>31</v>
      </c>
      <c r="X17" s="208" t="s">
        <v>248</v>
      </c>
    </row>
    <row r="18" spans="1:24" ht="12" thickBot="1" x14ac:dyDescent="0.25">
      <c r="A18" s="172" t="s">
        <v>31</v>
      </c>
      <c r="B18" s="151" t="s">
        <v>209</v>
      </c>
      <c r="C18" s="967"/>
      <c r="D18" s="963"/>
      <c r="E18" s="963"/>
      <c r="F18" s="963"/>
      <c r="G18" s="969"/>
      <c r="H18" s="963"/>
      <c r="I18" s="965"/>
      <c r="J18" s="971"/>
      <c r="K18" s="969"/>
      <c r="L18" s="963"/>
      <c r="M18" s="963"/>
      <c r="N18" s="963"/>
      <c r="O18" s="963"/>
      <c r="P18" s="965"/>
      <c r="Q18" s="343"/>
      <c r="S18" s="202">
        <f t="shared" si="1"/>
        <v>0</v>
      </c>
      <c r="T18" s="202">
        <f t="shared" si="2"/>
        <v>0</v>
      </c>
      <c r="U18" s="202">
        <f t="shared" si="3"/>
        <v>0</v>
      </c>
    </row>
    <row r="19" spans="1:24" x14ac:dyDescent="0.2">
      <c r="A19" s="171" t="s">
        <v>30</v>
      </c>
      <c r="B19" s="153" t="s">
        <v>169</v>
      </c>
      <c r="C19" s="966"/>
      <c r="D19" s="962"/>
      <c r="E19" s="962"/>
      <c r="F19" s="962"/>
      <c r="G19" s="968"/>
      <c r="H19" s="962"/>
      <c r="I19" s="964"/>
      <c r="J19" s="970"/>
      <c r="K19" s="968"/>
      <c r="L19" s="962">
        <v>2</v>
      </c>
      <c r="M19" s="962"/>
      <c r="N19" s="962">
        <v>2</v>
      </c>
      <c r="O19" s="962" t="s">
        <v>4</v>
      </c>
      <c r="P19" s="964">
        <v>3</v>
      </c>
      <c r="Q19" s="343"/>
      <c r="S19" s="202">
        <f t="shared" si="1"/>
        <v>0</v>
      </c>
      <c r="T19" s="202">
        <f t="shared" si="2"/>
        <v>28</v>
      </c>
      <c r="U19" s="202">
        <f t="shared" si="3"/>
        <v>28</v>
      </c>
    </row>
    <row r="20" spans="1:24" ht="12" thickBot="1" x14ac:dyDescent="0.25">
      <c r="A20" s="173" t="s">
        <v>31</v>
      </c>
      <c r="B20" s="151" t="s">
        <v>210</v>
      </c>
      <c r="C20" s="967"/>
      <c r="D20" s="963"/>
      <c r="E20" s="963"/>
      <c r="F20" s="963"/>
      <c r="G20" s="969"/>
      <c r="H20" s="963"/>
      <c r="I20" s="965"/>
      <c r="J20" s="971"/>
      <c r="K20" s="969"/>
      <c r="L20" s="963"/>
      <c r="M20" s="963"/>
      <c r="N20" s="963"/>
      <c r="O20" s="963"/>
      <c r="P20" s="965"/>
      <c r="Q20" s="343"/>
      <c r="S20" s="202">
        <f t="shared" si="1"/>
        <v>0</v>
      </c>
      <c r="T20" s="202">
        <f t="shared" si="2"/>
        <v>0</v>
      </c>
      <c r="U20" s="202">
        <f t="shared" si="3"/>
        <v>0</v>
      </c>
    </row>
    <row r="21" spans="1:24" ht="22.5" x14ac:dyDescent="0.2">
      <c r="W21" s="209" t="s">
        <v>126</v>
      </c>
      <c r="X21" s="345" t="s">
        <v>249</v>
      </c>
    </row>
    <row r="22" spans="1:24" ht="12" thickBot="1" x14ac:dyDescent="0.25">
      <c r="W22" s="210" t="s">
        <v>93</v>
      </c>
      <c r="X22" s="346" t="s">
        <v>250</v>
      </c>
    </row>
    <row r="23" spans="1:24" ht="22.5" x14ac:dyDescent="0.2">
      <c r="A23" s="177" t="s">
        <v>126</v>
      </c>
      <c r="B23" s="347" t="s">
        <v>129</v>
      </c>
      <c r="C23" s="155">
        <v>2</v>
      </c>
      <c r="D23" s="34">
        <v>1</v>
      </c>
      <c r="E23" s="34"/>
      <c r="F23" s="34"/>
      <c r="G23" s="34"/>
      <c r="H23" s="348" t="s">
        <v>8</v>
      </c>
      <c r="I23" s="140">
        <v>5</v>
      </c>
      <c r="J23" s="35"/>
      <c r="K23" s="34"/>
      <c r="L23" s="34"/>
      <c r="M23" s="34"/>
      <c r="N23" s="34"/>
      <c r="O23" s="34"/>
      <c r="P23" s="36"/>
      <c r="Q23" s="344"/>
      <c r="S23" s="202">
        <f t="shared" ref="S23:S43" si="4">C23*14+J23*11</f>
        <v>28</v>
      </c>
      <c r="T23" s="202">
        <f t="shared" ref="T23:T33" si="5">SUM(D23:F23)*14+SUM(K23:M23)*11</f>
        <v>14</v>
      </c>
      <c r="U23" s="202">
        <f>S23+T23</f>
        <v>42</v>
      </c>
      <c r="W23" s="211" t="s">
        <v>136</v>
      </c>
      <c r="X23" s="346" t="s">
        <v>251</v>
      </c>
    </row>
    <row r="24" spans="1:24" x14ac:dyDescent="0.2">
      <c r="A24" s="178" t="s">
        <v>93</v>
      </c>
      <c r="B24" s="41" t="s">
        <v>144</v>
      </c>
      <c r="C24" s="156">
        <v>2</v>
      </c>
      <c r="D24" s="40">
        <v>1</v>
      </c>
      <c r="E24" s="40"/>
      <c r="F24" s="40"/>
      <c r="G24" s="40"/>
      <c r="H24" s="54" t="s">
        <v>8</v>
      </c>
      <c r="I24" s="141">
        <v>5</v>
      </c>
      <c r="J24" s="65"/>
      <c r="K24" s="40"/>
      <c r="L24" s="40"/>
      <c r="M24" s="40"/>
      <c r="N24" s="40"/>
      <c r="O24" s="40"/>
      <c r="P24" s="66"/>
      <c r="Q24" s="344"/>
      <c r="S24" s="202">
        <f t="shared" si="4"/>
        <v>28</v>
      </c>
      <c r="T24" s="202">
        <f t="shared" si="5"/>
        <v>14</v>
      </c>
      <c r="U24" s="202">
        <f t="shared" ref="U24:U43" si="6">S24+T24</f>
        <v>42</v>
      </c>
      <c r="W24" s="210" t="s">
        <v>154</v>
      </c>
      <c r="X24" s="41" t="s">
        <v>252</v>
      </c>
    </row>
    <row r="25" spans="1:24" ht="23.25" thickBot="1" x14ac:dyDescent="0.25">
      <c r="A25" s="134" t="s">
        <v>136</v>
      </c>
      <c r="B25" s="41" t="s">
        <v>145</v>
      </c>
      <c r="C25" s="156">
        <v>2</v>
      </c>
      <c r="D25" s="40">
        <v>2</v>
      </c>
      <c r="E25" s="40"/>
      <c r="F25" s="40"/>
      <c r="G25" s="40"/>
      <c r="H25" s="54" t="s">
        <v>8</v>
      </c>
      <c r="I25" s="141">
        <v>5</v>
      </c>
      <c r="J25" s="65"/>
      <c r="K25" s="40"/>
      <c r="L25" s="40"/>
      <c r="M25" s="40"/>
      <c r="N25" s="40"/>
      <c r="O25" s="40"/>
      <c r="P25" s="66"/>
      <c r="Q25" s="344"/>
      <c r="S25" s="202">
        <f t="shared" si="4"/>
        <v>28</v>
      </c>
      <c r="T25" s="202">
        <f t="shared" si="5"/>
        <v>28</v>
      </c>
      <c r="U25" s="202">
        <f t="shared" si="6"/>
        <v>56</v>
      </c>
      <c r="W25" s="349" t="s">
        <v>135</v>
      </c>
      <c r="X25" s="41" t="s">
        <v>253</v>
      </c>
    </row>
    <row r="26" spans="1:24" x14ac:dyDescent="0.2">
      <c r="A26" s="178" t="s">
        <v>154</v>
      </c>
      <c r="B26" s="41" t="s">
        <v>146</v>
      </c>
      <c r="C26" s="156">
        <v>2</v>
      </c>
      <c r="D26" s="40">
        <v>1</v>
      </c>
      <c r="E26" s="32"/>
      <c r="F26" s="32"/>
      <c r="G26" s="40"/>
      <c r="H26" s="32" t="s">
        <v>8</v>
      </c>
      <c r="I26" s="48">
        <v>5</v>
      </c>
      <c r="J26" s="33"/>
      <c r="K26" s="32"/>
      <c r="L26" s="32"/>
      <c r="M26" s="32"/>
      <c r="N26" s="40"/>
      <c r="O26" s="32"/>
      <c r="P26" s="49"/>
      <c r="Q26" s="343"/>
      <c r="S26" s="202">
        <f t="shared" si="4"/>
        <v>28</v>
      </c>
      <c r="T26" s="202">
        <f t="shared" si="5"/>
        <v>14</v>
      </c>
      <c r="U26" s="202">
        <f t="shared" si="6"/>
        <v>42</v>
      </c>
      <c r="W26" s="179" t="s">
        <v>114</v>
      </c>
      <c r="X26" s="41" t="s">
        <v>254</v>
      </c>
    </row>
    <row r="27" spans="1:24" ht="22.5" x14ac:dyDescent="0.2">
      <c r="A27" s="350" t="s">
        <v>310</v>
      </c>
      <c r="B27" s="41" t="s">
        <v>147</v>
      </c>
      <c r="C27" s="65"/>
      <c r="D27" s="40"/>
      <c r="E27" s="40">
        <v>1</v>
      </c>
      <c r="F27" s="40"/>
      <c r="G27" s="40"/>
      <c r="H27" s="40" t="s">
        <v>4</v>
      </c>
      <c r="I27" s="66">
        <v>2</v>
      </c>
      <c r="J27" s="65"/>
      <c r="K27" s="40"/>
      <c r="L27" s="40"/>
      <c r="M27" s="40"/>
      <c r="N27" s="40"/>
      <c r="O27" s="40"/>
      <c r="P27" s="66"/>
      <c r="Q27" s="344"/>
      <c r="S27" s="202">
        <f t="shared" si="4"/>
        <v>0</v>
      </c>
      <c r="T27" s="202">
        <f t="shared" si="5"/>
        <v>14</v>
      </c>
      <c r="U27" s="202">
        <f t="shared" si="6"/>
        <v>14</v>
      </c>
      <c r="W27" s="134" t="s">
        <v>116</v>
      </c>
      <c r="X27" s="41" t="s">
        <v>255</v>
      </c>
    </row>
    <row r="28" spans="1:24" ht="12" thickBot="1" x14ac:dyDescent="0.25">
      <c r="A28" s="351" t="s">
        <v>311</v>
      </c>
      <c r="B28" s="53" t="s">
        <v>312</v>
      </c>
      <c r="C28" s="157"/>
      <c r="D28" s="52"/>
      <c r="E28" s="131"/>
      <c r="F28" s="131">
        <v>4</v>
      </c>
      <c r="G28" s="52"/>
      <c r="H28" s="131" t="s">
        <v>4</v>
      </c>
      <c r="I28" s="56">
        <v>3</v>
      </c>
      <c r="J28" s="136"/>
      <c r="K28" s="131"/>
      <c r="L28" s="131"/>
      <c r="M28" s="131"/>
      <c r="N28" s="52"/>
      <c r="O28" s="131"/>
      <c r="P28" s="57"/>
      <c r="Q28" s="343"/>
      <c r="S28" s="202">
        <f t="shared" si="4"/>
        <v>0</v>
      </c>
      <c r="T28" s="202">
        <f t="shared" si="5"/>
        <v>56</v>
      </c>
      <c r="U28" s="202">
        <f t="shared" si="6"/>
        <v>56</v>
      </c>
      <c r="W28" s="178" t="s">
        <v>167</v>
      </c>
      <c r="X28" s="41" t="s">
        <v>256</v>
      </c>
    </row>
    <row r="29" spans="1:24" x14ac:dyDescent="0.2">
      <c r="A29" s="179" t="s">
        <v>114</v>
      </c>
      <c r="B29" s="41" t="s">
        <v>153</v>
      </c>
      <c r="C29" s="35"/>
      <c r="D29" s="34"/>
      <c r="E29" s="59"/>
      <c r="F29" s="59"/>
      <c r="G29" s="34"/>
      <c r="H29" s="59"/>
      <c r="I29" s="58"/>
      <c r="J29" s="35">
        <v>2</v>
      </c>
      <c r="K29" s="34">
        <v>1</v>
      </c>
      <c r="L29" s="34"/>
      <c r="M29" s="34"/>
      <c r="N29" s="34"/>
      <c r="O29" s="34" t="s">
        <v>8</v>
      </c>
      <c r="P29" s="36">
        <v>5</v>
      </c>
      <c r="Q29" s="344"/>
      <c r="S29" s="202">
        <f t="shared" si="4"/>
        <v>22</v>
      </c>
      <c r="T29" s="202">
        <f t="shared" si="5"/>
        <v>11</v>
      </c>
      <c r="U29" s="202">
        <f t="shared" si="6"/>
        <v>33</v>
      </c>
      <c r="W29" s="134" t="s">
        <v>257</v>
      </c>
      <c r="X29" s="346" t="s">
        <v>258</v>
      </c>
    </row>
    <row r="30" spans="1:24" ht="23.25" thickBot="1" x14ac:dyDescent="0.25">
      <c r="A30" s="134" t="s">
        <v>116</v>
      </c>
      <c r="B30" s="41" t="s">
        <v>148</v>
      </c>
      <c r="C30" s="65"/>
      <c r="D30" s="40"/>
      <c r="E30" s="40"/>
      <c r="F30" s="40"/>
      <c r="G30" s="40"/>
      <c r="H30" s="40"/>
      <c r="I30" s="66"/>
      <c r="J30" s="65">
        <v>2</v>
      </c>
      <c r="K30" s="40">
        <v>1</v>
      </c>
      <c r="L30" s="40"/>
      <c r="M30" s="40"/>
      <c r="N30" s="40"/>
      <c r="O30" s="40" t="s">
        <v>8</v>
      </c>
      <c r="P30" s="66">
        <v>5</v>
      </c>
      <c r="Q30" s="344"/>
      <c r="S30" s="202">
        <f t="shared" si="4"/>
        <v>22</v>
      </c>
      <c r="T30" s="202">
        <f t="shared" si="5"/>
        <v>11</v>
      </c>
      <c r="U30" s="202">
        <f t="shared" si="6"/>
        <v>33</v>
      </c>
      <c r="W30" s="352" t="s">
        <v>141</v>
      </c>
      <c r="X30" s="41" t="s">
        <v>259</v>
      </c>
    </row>
    <row r="31" spans="1:24" ht="12" thickBot="1" x14ac:dyDescent="0.25">
      <c r="A31" s="178" t="s">
        <v>167</v>
      </c>
      <c r="B31" s="41" t="s">
        <v>149</v>
      </c>
      <c r="C31" s="65"/>
      <c r="D31" s="40"/>
      <c r="E31" s="40"/>
      <c r="F31" s="40"/>
      <c r="G31" s="54"/>
      <c r="H31" s="40"/>
      <c r="I31" s="66"/>
      <c r="J31" s="65">
        <v>2</v>
      </c>
      <c r="K31" s="40">
        <v>1</v>
      </c>
      <c r="L31" s="40"/>
      <c r="M31" s="40"/>
      <c r="N31" s="40"/>
      <c r="O31" s="40" t="s">
        <v>8</v>
      </c>
      <c r="P31" s="66">
        <v>5</v>
      </c>
      <c r="Q31" s="344"/>
      <c r="S31" s="202">
        <f t="shared" si="4"/>
        <v>22</v>
      </c>
      <c r="T31" s="202">
        <f t="shared" si="5"/>
        <v>11</v>
      </c>
      <c r="U31" s="202">
        <f t="shared" si="6"/>
        <v>33</v>
      </c>
    </row>
    <row r="32" spans="1:24" x14ac:dyDescent="0.2">
      <c r="A32" s="134" t="s">
        <v>316</v>
      </c>
      <c r="B32" s="41" t="s">
        <v>323</v>
      </c>
      <c r="C32" s="65"/>
      <c r="D32" s="40"/>
      <c r="E32" s="40"/>
      <c r="F32" s="40"/>
      <c r="G32" s="54"/>
      <c r="H32" s="40"/>
      <c r="I32" s="66"/>
      <c r="J32" s="65">
        <v>1</v>
      </c>
      <c r="K32" s="40">
        <v>2</v>
      </c>
      <c r="L32" s="40"/>
      <c r="M32" s="40"/>
      <c r="N32" s="40"/>
      <c r="O32" s="40" t="s">
        <v>8</v>
      </c>
      <c r="P32" s="66">
        <v>4</v>
      </c>
      <c r="Q32" s="344"/>
      <c r="S32" s="202">
        <f t="shared" si="4"/>
        <v>11</v>
      </c>
      <c r="T32" s="202">
        <f t="shared" si="5"/>
        <v>22</v>
      </c>
      <c r="U32" s="202">
        <f t="shared" si="6"/>
        <v>33</v>
      </c>
      <c r="W32" s="170" t="s">
        <v>112</v>
      </c>
      <c r="X32" s="205" t="s">
        <v>260</v>
      </c>
    </row>
    <row r="33" spans="1:24" x14ac:dyDescent="0.2">
      <c r="A33" s="178" t="s">
        <v>108</v>
      </c>
      <c r="B33" s="41" t="s">
        <v>151</v>
      </c>
      <c r="C33" s="65"/>
      <c r="D33" s="40"/>
      <c r="E33" s="32"/>
      <c r="F33" s="32"/>
      <c r="G33" s="40"/>
      <c r="H33" s="32"/>
      <c r="I33" s="49"/>
      <c r="J33" s="65"/>
      <c r="K33" s="40"/>
      <c r="L33" s="32">
        <v>1</v>
      </c>
      <c r="M33" s="32"/>
      <c r="N33" s="40"/>
      <c r="O33" s="32" t="s">
        <v>4</v>
      </c>
      <c r="P33" s="49">
        <v>2</v>
      </c>
      <c r="Q33" s="343"/>
      <c r="S33" s="202">
        <f t="shared" si="4"/>
        <v>0</v>
      </c>
      <c r="T33" s="202">
        <f t="shared" si="5"/>
        <v>11</v>
      </c>
      <c r="U33" s="202">
        <f t="shared" si="6"/>
        <v>11</v>
      </c>
      <c r="W33" s="171" t="s">
        <v>261</v>
      </c>
      <c r="X33" s="353" t="s">
        <v>262</v>
      </c>
    </row>
    <row r="34" spans="1:24" ht="12" thickBot="1" x14ac:dyDescent="0.25">
      <c r="A34" s="352" t="s">
        <v>307</v>
      </c>
      <c r="B34" s="41" t="s">
        <v>150</v>
      </c>
      <c r="C34" s="136"/>
      <c r="D34" s="131"/>
      <c r="E34" s="131"/>
      <c r="F34" s="131"/>
      <c r="G34" s="52"/>
      <c r="H34" s="131"/>
      <c r="I34" s="57"/>
      <c r="J34" s="136"/>
      <c r="K34" s="131"/>
      <c r="L34" s="131"/>
      <c r="M34" s="131">
        <v>4</v>
      </c>
      <c r="N34" s="52"/>
      <c r="O34" s="131" t="s">
        <v>4</v>
      </c>
      <c r="P34" s="57">
        <v>3</v>
      </c>
      <c r="Q34" s="343"/>
      <c r="S34" s="202">
        <f t="shared" si="4"/>
        <v>0</v>
      </c>
      <c r="T34" s="202">
        <v>90</v>
      </c>
      <c r="U34" s="202">
        <f t="shared" si="6"/>
        <v>90</v>
      </c>
      <c r="W34" s="189" t="s">
        <v>115</v>
      </c>
      <c r="X34" s="206" t="s">
        <v>263</v>
      </c>
    </row>
    <row r="35" spans="1:24" ht="12" thickBot="1" x14ac:dyDescent="0.25">
      <c r="S35" s="202">
        <f t="shared" si="4"/>
        <v>0</v>
      </c>
      <c r="T35" s="202">
        <f t="shared" ref="T35:T43" si="7">SUM(D35:F35)*14+SUM(K35:M35)*11</f>
        <v>0</v>
      </c>
      <c r="U35" s="202">
        <f t="shared" si="6"/>
        <v>0</v>
      </c>
      <c r="W35" s="182" t="s">
        <v>30</v>
      </c>
      <c r="X35" s="206" t="s">
        <v>264</v>
      </c>
    </row>
    <row r="36" spans="1:24" ht="12" thickBot="1" x14ac:dyDescent="0.25">
      <c r="A36" s="170" t="s">
        <v>112</v>
      </c>
      <c r="B36" s="366" t="s">
        <v>170</v>
      </c>
      <c r="C36" s="972">
        <v>1</v>
      </c>
      <c r="D36" s="968">
        <v>1</v>
      </c>
      <c r="E36" s="968"/>
      <c r="F36" s="968"/>
      <c r="G36" s="975"/>
      <c r="H36" s="968" t="s">
        <v>4</v>
      </c>
      <c r="I36" s="977">
        <v>3</v>
      </c>
      <c r="J36" s="979"/>
      <c r="K36" s="981"/>
      <c r="L36" s="981"/>
      <c r="M36" s="981"/>
      <c r="N36" s="968"/>
      <c r="O36" s="981"/>
      <c r="P36" s="1000"/>
      <c r="Q36" s="29"/>
      <c r="S36" s="202">
        <f t="shared" si="4"/>
        <v>14</v>
      </c>
      <c r="T36" s="202">
        <f t="shared" si="7"/>
        <v>14</v>
      </c>
      <c r="U36" s="202">
        <f t="shared" si="6"/>
        <v>28</v>
      </c>
      <c r="W36" s="172" t="s">
        <v>31</v>
      </c>
      <c r="X36" s="208" t="s">
        <v>265</v>
      </c>
    </row>
    <row r="37" spans="1:24" x14ac:dyDescent="0.2">
      <c r="A37" s="171" t="s">
        <v>211</v>
      </c>
      <c r="B37" s="367" t="s">
        <v>171</v>
      </c>
      <c r="C37" s="973"/>
      <c r="D37" s="974"/>
      <c r="E37" s="974"/>
      <c r="F37" s="974"/>
      <c r="G37" s="976"/>
      <c r="H37" s="974"/>
      <c r="I37" s="978"/>
      <c r="J37" s="980"/>
      <c r="K37" s="982"/>
      <c r="L37" s="982"/>
      <c r="M37" s="982"/>
      <c r="N37" s="984"/>
      <c r="O37" s="982"/>
      <c r="P37" s="1001"/>
      <c r="Q37" s="29"/>
      <c r="S37" s="202">
        <f t="shared" si="4"/>
        <v>0</v>
      </c>
      <c r="T37" s="202">
        <f t="shared" si="7"/>
        <v>0</v>
      </c>
      <c r="U37" s="202">
        <f t="shared" si="6"/>
        <v>0</v>
      </c>
      <c r="W37" s="179" t="s">
        <v>95</v>
      </c>
      <c r="X37" s="354" t="s">
        <v>266</v>
      </c>
    </row>
    <row r="38" spans="1:24" x14ac:dyDescent="0.2">
      <c r="A38" s="182" t="s">
        <v>30</v>
      </c>
      <c r="B38" s="367" t="s">
        <v>172</v>
      </c>
      <c r="C38" s="973"/>
      <c r="D38" s="974"/>
      <c r="E38" s="991">
        <v>2</v>
      </c>
      <c r="F38" s="991"/>
      <c r="G38" s="976"/>
      <c r="H38" s="991" t="s">
        <v>4</v>
      </c>
      <c r="I38" s="994">
        <v>2</v>
      </c>
      <c r="J38" s="996"/>
      <c r="K38" s="998"/>
      <c r="L38" s="998"/>
      <c r="M38" s="998"/>
      <c r="N38" s="974"/>
      <c r="O38" s="998"/>
      <c r="P38" s="1002"/>
      <c r="Q38" s="29"/>
      <c r="S38" s="202">
        <f t="shared" si="4"/>
        <v>0</v>
      </c>
      <c r="T38" s="202">
        <f t="shared" si="7"/>
        <v>28</v>
      </c>
      <c r="U38" s="202">
        <f t="shared" si="6"/>
        <v>28</v>
      </c>
      <c r="W38" s="134" t="s">
        <v>159</v>
      </c>
      <c r="X38" s="355" t="s">
        <v>267</v>
      </c>
    </row>
    <row r="39" spans="1:24" ht="12" thickBot="1" x14ac:dyDescent="0.25">
      <c r="A39" s="172" t="s">
        <v>31</v>
      </c>
      <c r="B39" s="55" t="s">
        <v>173</v>
      </c>
      <c r="C39" s="989"/>
      <c r="D39" s="990"/>
      <c r="E39" s="992"/>
      <c r="F39" s="992"/>
      <c r="G39" s="993"/>
      <c r="H39" s="992"/>
      <c r="I39" s="995"/>
      <c r="J39" s="997"/>
      <c r="K39" s="999"/>
      <c r="L39" s="999"/>
      <c r="M39" s="999"/>
      <c r="N39" s="990"/>
      <c r="O39" s="999"/>
      <c r="P39" s="1003"/>
      <c r="Q39" s="29"/>
      <c r="S39" s="202">
        <f t="shared" si="4"/>
        <v>0</v>
      </c>
      <c r="T39" s="202">
        <f t="shared" si="7"/>
        <v>0</v>
      </c>
      <c r="U39" s="202">
        <f t="shared" si="6"/>
        <v>0</v>
      </c>
      <c r="W39" s="356" t="s">
        <v>30</v>
      </c>
      <c r="X39" s="355" t="s">
        <v>268</v>
      </c>
    </row>
    <row r="40" spans="1:24" ht="12" thickBot="1" x14ac:dyDescent="0.25">
      <c r="A40" s="180" t="s">
        <v>155</v>
      </c>
      <c r="B40" s="30" t="s">
        <v>318</v>
      </c>
      <c r="C40" s="1009"/>
      <c r="D40" s="1010"/>
      <c r="E40" s="1010"/>
      <c r="F40" s="1010"/>
      <c r="G40" s="1010"/>
      <c r="H40" s="1010"/>
      <c r="I40" s="1010"/>
      <c r="J40" s="1019">
        <v>2</v>
      </c>
      <c r="K40" s="983">
        <v>1</v>
      </c>
      <c r="L40" s="1010"/>
      <c r="M40" s="983"/>
      <c r="N40" s="985"/>
      <c r="O40" s="983" t="s">
        <v>8</v>
      </c>
      <c r="P40" s="987">
        <v>4</v>
      </c>
      <c r="Q40" s="344"/>
      <c r="S40" s="202">
        <f t="shared" si="4"/>
        <v>22</v>
      </c>
      <c r="T40" s="202">
        <f t="shared" si="7"/>
        <v>11</v>
      </c>
      <c r="U40" s="202">
        <f t="shared" si="6"/>
        <v>33</v>
      </c>
      <c r="W40" s="357" t="s">
        <v>31</v>
      </c>
      <c r="X40" s="358" t="s">
        <v>269</v>
      </c>
    </row>
    <row r="41" spans="1:24" ht="12" thickBot="1" x14ac:dyDescent="0.25">
      <c r="A41" s="135" t="s">
        <v>159</v>
      </c>
      <c r="B41" s="151" t="s">
        <v>174</v>
      </c>
      <c r="C41" s="980"/>
      <c r="D41" s="982"/>
      <c r="E41" s="982"/>
      <c r="F41" s="982"/>
      <c r="G41" s="982"/>
      <c r="H41" s="982"/>
      <c r="I41" s="982"/>
      <c r="J41" s="1020"/>
      <c r="K41" s="984"/>
      <c r="L41" s="982"/>
      <c r="M41" s="984"/>
      <c r="N41" s="986"/>
      <c r="O41" s="984"/>
      <c r="P41" s="988"/>
      <c r="Q41" s="344"/>
      <c r="S41" s="202">
        <f t="shared" si="4"/>
        <v>0</v>
      </c>
      <c r="T41" s="202">
        <f t="shared" si="7"/>
        <v>0</v>
      </c>
      <c r="U41" s="202">
        <f t="shared" si="6"/>
        <v>0</v>
      </c>
    </row>
    <row r="42" spans="1:24" x14ac:dyDescent="0.2">
      <c r="A42" s="368" t="s">
        <v>30</v>
      </c>
      <c r="B42" s="369" t="s">
        <v>176</v>
      </c>
      <c r="C42" s="1011"/>
      <c r="D42" s="1004"/>
      <c r="E42" s="1013"/>
      <c r="F42" s="1013"/>
      <c r="G42" s="1013"/>
      <c r="H42" s="1013"/>
      <c r="I42" s="1015"/>
      <c r="J42" s="1011"/>
      <c r="K42" s="1017"/>
      <c r="L42" s="1004">
        <v>2</v>
      </c>
      <c r="M42" s="1004"/>
      <c r="N42" s="976"/>
      <c r="O42" s="1004" t="s">
        <v>4</v>
      </c>
      <c r="P42" s="1007">
        <v>2</v>
      </c>
      <c r="Q42" s="642"/>
      <c r="S42" s="202">
        <f t="shared" si="4"/>
        <v>0</v>
      </c>
      <c r="T42" s="202">
        <f t="shared" si="7"/>
        <v>22</v>
      </c>
      <c r="U42" s="202">
        <f t="shared" si="6"/>
        <v>22</v>
      </c>
      <c r="W42" s="170" t="s">
        <v>117</v>
      </c>
      <c r="X42" s="30" t="s">
        <v>270</v>
      </c>
    </row>
    <row r="43" spans="1:24" ht="23.25" thickBot="1" x14ac:dyDescent="0.25">
      <c r="A43" s="357" t="s">
        <v>31</v>
      </c>
      <c r="B43" s="370" t="s">
        <v>175</v>
      </c>
      <c r="C43" s="1012"/>
      <c r="D43" s="1005"/>
      <c r="E43" s="1014"/>
      <c r="F43" s="1014"/>
      <c r="G43" s="1014"/>
      <c r="H43" s="1014"/>
      <c r="I43" s="1016"/>
      <c r="J43" s="1012"/>
      <c r="K43" s="1018"/>
      <c r="L43" s="1005"/>
      <c r="M43" s="1005"/>
      <c r="N43" s="1006"/>
      <c r="O43" s="1005"/>
      <c r="P43" s="1008"/>
      <c r="Q43" s="642"/>
      <c r="S43" s="202">
        <f t="shared" si="4"/>
        <v>0</v>
      </c>
      <c r="T43" s="202">
        <f t="shared" si="7"/>
        <v>0</v>
      </c>
      <c r="U43" s="202">
        <f t="shared" si="6"/>
        <v>0</v>
      </c>
      <c r="W43" s="182" t="s">
        <v>119</v>
      </c>
      <c r="X43" s="31" t="s">
        <v>271</v>
      </c>
    </row>
    <row r="44" spans="1:24" ht="22.5" x14ac:dyDescent="0.2">
      <c r="W44" s="182" t="s">
        <v>127</v>
      </c>
      <c r="X44" s="31" t="s">
        <v>272</v>
      </c>
    </row>
    <row r="45" spans="1:24" ht="12" thickBot="1" x14ac:dyDescent="0.25">
      <c r="W45" s="172" t="s">
        <v>142</v>
      </c>
      <c r="X45" s="151" t="s">
        <v>273</v>
      </c>
    </row>
    <row r="46" spans="1:24" ht="22.5" x14ac:dyDescent="0.2">
      <c r="A46" s="170" t="s">
        <v>117</v>
      </c>
      <c r="B46" s="30" t="s">
        <v>140</v>
      </c>
      <c r="C46" s="35">
        <v>2</v>
      </c>
      <c r="D46" s="34">
        <v>2</v>
      </c>
      <c r="E46" s="34"/>
      <c r="F46" s="34"/>
      <c r="G46" s="34"/>
      <c r="H46" s="34" t="s">
        <v>8</v>
      </c>
      <c r="I46" s="36">
        <v>6</v>
      </c>
      <c r="J46" s="155"/>
      <c r="K46" s="34"/>
      <c r="L46" s="34"/>
      <c r="M46" s="34"/>
      <c r="N46" s="34"/>
      <c r="O46" s="34"/>
      <c r="P46" s="36"/>
      <c r="Q46" s="344"/>
      <c r="S46" s="202">
        <f t="shared" ref="S46:S63" si="8">C46*14+J46*12</f>
        <v>28</v>
      </c>
      <c r="T46" s="202">
        <f t="shared" ref="T46:T53" si="9">SUM(D46:F46)*14+SUM(K46:M46)*12</f>
        <v>28</v>
      </c>
      <c r="U46" s="202">
        <f>S46+T46</f>
        <v>56</v>
      </c>
      <c r="W46" s="133" t="s">
        <v>118</v>
      </c>
      <c r="X46" s="132" t="s">
        <v>274</v>
      </c>
    </row>
    <row r="47" spans="1:24" ht="22.5" x14ac:dyDescent="0.2">
      <c r="A47" s="182" t="s">
        <v>119</v>
      </c>
      <c r="B47" s="31" t="s">
        <v>137</v>
      </c>
      <c r="C47" s="65">
        <v>2</v>
      </c>
      <c r="D47" s="40">
        <v>2</v>
      </c>
      <c r="E47" s="40"/>
      <c r="F47" s="40"/>
      <c r="G47" s="40"/>
      <c r="H47" s="40" t="s">
        <v>8</v>
      </c>
      <c r="I47" s="66">
        <v>5</v>
      </c>
      <c r="J47" s="156"/>
      <c r="K47" s="40"/>
      <c r="L47" s="40"/>
      <c r="M47" s="40"/>
      <c r="N47" s="40"/>
      <c r="O47" s="40"/>
      <c r="P47" s="66"/>
      <c r="Q47" s="344"/>
      <c r="S47" s="202">
        <f t="shared" si="8"/>
        <v>28</v>
      </c>
      <c r="T47" s="202">
        <f t="shared" si="9"/>
        <v>28</v>
      </c>
      <c r="U47" s="202">
        <f t="shared" ref="U47:U63" si="10">S47+T47</f>
        <v>56</v>
      </c>
      <c r="W47" s="134" t="s">
        <v>120</v>
      </c>
      <c r="X47" s="32" t="s">
        <v>275</v>
      </c>
    </row>
    <row r="48" spans="1:24" ht="22.5" x14ac:dyDescent="0.2">
      <c r="A48" s="182" t="s">
        <v>127</v>
      </c>
      <c r="B48" s="31" t="s">
        <v>138</v>
      </c>
      <c r="C48" s="65">
        <v>1</v>
      </c>
      <c r="D48" s="40">
        <v>2</v>
      </c>
      <c r="E48" s="40"/>
      <c r="F48" s="40"/>
      <c r="G48" s="40"/>
      <c r="H48" s="40" t="s">
        <v>8</v>
      </c>
      <c r="I48" s="66">
        <v>5</v>
      </c>
      <c r="J48" s="156"/>
      <c r="K48" s="40"/>
      <c r="L48" s="40"/>
      <c r="M48" s="40"/>
      <c r="N48" s="40"/>
      <c r="O48" s="40"/>
      <c r="P48" s="66"/>
      <c r="Q48" s="344"/>
      <c r="S48" s="202">
        <f t="shared" si="8"/>
        <v>14</v>
      </c>
      <c r="T48" s="202">
        <f t="shared" si="9"/>
        <v>28</v>
      </c>
      <c r="U48" s="202">
        <f t="shared" si="10"/>
        <v>42</v>
      </c>
      <c r="W48" s="134" t="s">
        <v>121</v>
      </c>
      <c r="X48" s="32" t="s">
        <v>276</v>
      </c>
    </row>
    <row r="49" spans="1:24" ht="34.5" thickBot="1" x14ac:dyDescent="0.25">
      <c r="A49" s="172" t="s">
        <v>315</v>
      </c>
      <c r="B49" s="151" t="s">
        <v>139</v>
      </c>
      <c r="C49" s="137">
        <v>2</v>
      </c>
      <c r="D49" s="52">
        <v>2</v>
      </c>
      <c r="E49" s="52"/>
      <c r="F49" s="52"/>
      <c r="G49" s="52"/>
      <c r="H49" s="52" t="s">
        <v>4</v>
      </c>
      <c r="I49" s="81">
        <v>5</v>
      </c>
      <c r="J49" s="157"/>
      <c r="K49" s="52"/>
      <c r="L49" s="52"/>
      <c r="M49" s="52"/>
      <c r="N49" s="52"/>
      <c r="O49" s="52"/>
      <c r="P49" s="81"/>
      <c r="Q49" s="344"/>
      <c r="S49" s="202">
        <f t="shared" si="8"/>
        <v>28</v>
      </c>
      <c r="T49" s="202">
        <f t="shared" si="9"/>
        <v>28</v>
      </c>
      <c r="U49" s="202">
        <f t="shared" si="10"/>
        <v>56</v>
      </c>
      <c r="W49" s="134" t="s">
        <v>158</v>
      </c>
      <c r="X49" s="32" t="s">
        <v>277</v>
      </c>
    </row>
    <row r="50" spans="1:24" ht="23.25" thickBot="1" x14ac:dyDescent="0.25">
      <c r="A50" s="133" t="s">
        <v>118</v>
      </c>
      <c r="B50" s="132" t="s">
        <v>313</v>
      </c>
      <c r="C50" s="42"/>
      <c r="D50" s="43"/>
      <c r="E50" s="43"/>
      <c r="F50" s="43"/>
      <c r="G50" s="43"/>
      <c r="H50" s="43"/>
      <c r="I50" s="44"/>
      <c r="J50" s="341">
        <v>2</v>
      </c>
      <c r="K50" s="43">
        <v>1</v>
      </c>
      <c r="L50" s="43"/>
      <c r="M50" s="43"/>
      <c r="N50" s="43"/>
      <c r="O50" s="43" t="s">
        <v>8</v>
      </c>
      <c r="P50" s="44">
        <v>5</v>
      </c>
      <c r="Q50" s="344"/>
      <c r="S50" s="202">
        <f t="shared" si="8"/>
        <v>24</v>
      </c>
      <c r="T50" s="202">
        <f t="shared" si="9"/>
        <v>12</v>
      </c>
      <c r="U50" s="202">
        <f t="shared" si="10"/>
        <v>36</v>
      </c>
      <c r="W50" s="135" t="s">
        <v>132</v>
      </c>
      <c r="X50" s="32" t="s">
        <v>278</v>
      </c>
    </row>
    <row r="51" spans="1:24" ht="23.25" thickBot="1" x14ac:dyDescent="0.25">
      <c r="A51" s="134" t="s">
        <v>120</v>
      </c>
      <c r="B51" s="32" t="s">
        <v>314</v>
      </c>
      <c r="C51" s="65"/>
      <c r="D51" s="40"/>
      <c r="E51" s="40"/>
      <c r="F51" s="40"/>
      <c r="G51" s="40"/>
      <c r="H51" s="40"/>
      <c r="I51" s="66"/>
      <c r="J51" s="156">
        <v>2</v>
      </c>
      <c r="K51" s="40">
        <v>2</v>
      </c>
      <c r="L51" s="40"/>
      <c r="M51" s="40"/>
      <c r="N51" s="40"/>
      <c r="O51" s="40" t="s">
        <v>8</v>
      </c>
      <c r="P51" s="66">
        <v>5</v>
      </c>
      <c r="Q51" s="344"/>
      <c r="S51" s="202">
        <f t="shared" si="8"/>
        <v>24</v>
      </c>
      <c r="T51" s="202">
        <f t="shared" si="9"/>
        <v>24</v>
      </c>
      <c r="U51" s="202">
        <f t="shared" si="10"/>
        <v>48</v>
      </c>
    </row>
    <row r="52" spans="1:24" ht="22.5" x14ac:dyDescent="0.2">
      <c r="A52" s="134" t="s">
        <v>121</v>
      </c>
      <c r="B52" s="32" t="s">
        <v>295</v>
      </c>
      <c r="C52" s="65"/>
      <c r="D52" s="40"/>
      <c r="E52" s="40"/>
      <c r="F52" s="40"/>
      <c r="G52" s="40"/>
      <c r="H52" s="40"/>
      <c r="I52" s="66"/>
      <c r="J52" s="156">
        <v>2</v>
      </c>
      <c r="K52" s="40">
        <v>2</v>
      </c>
      <c r="L52" s="40"/>
      <c r="M52" s="40"/>
      <c r="N52" s="40"/>
      <c r="O52" s="40" t="s">
        <v>8</v>
      </c>
      <c r="P52" s="66">
        <v>5</v>
      </c>
      <c r="Q52" s="344"/>
      <c r="S52" s="202">
        <f t="shared" si="8"/>
        <v>24</v>
      </c>
      <c r="T52" s="202">
        <f t="shared" si="9"/>
        <v>24</v>
      </c>
      <c r="U52" s="202">
        <f t="shared" si="10"/>
        <v>48</v>
      </c>
      <c r="W52" s="170" t="s">
        <v>161</v>
      </c>
      <c r="X52" s="30" t="s">
        <v>279</v>
      </c>
    </row>
    <row r="53" spans="1:24" ht="22.5" x14ac:dyDescent="0.2">
      <c r="A53" s="134" t="s">
        <v>257</v>
      </c>
      <c r="B53" s="32" t="s">
        <v>324</v>
      </c>
      <c r="C53" s="65"/>
      <c r="D53" s="40"/>
      <c r="E53" s="40"/>
      <c r="F53" s="40"/>
      <c r="G53" s="40"/>
      <c r="H53" s="40"/>
      <c r="I53" s="66"/>
      <c r="J53" s="156">
        <v>2</v>
      </c>
      <c r="K53" s="40">
        <v>2</v>
      </c>
      <c r="L53" s="40"/>
      <c r="M53" s="40"/>
      <c r="N53" s="40"/>
      <c r="O53" s="40" t="s">
        <v>4</v>
      </c>
      <c r="P53" s="66">
        <v>5</v>
      </c>
      <c r="Q53" s="344"/>
      <c r="S53" s="202">
        <f t="shared" si="8"/>
        <v>24</v>
      </c>
      <c r="T53" s="202">
        <f t="shared" si="9"/>
        <v>24</v>
      </c>
      <c r="U53" s="202">
        <f t="shared" si="10"/>
        <v>48</v>
      </c>
      <c r="W53" s="182" t="s">
        <v>124</v>
      </c>
      <c r="X53" s="31" t="s">
        <v>280</v>
      </c>
    </row>
    <row r="54" spans="1:24" ht="23.25" thickBot="1" x14ac:dyDescent="0.25">
      <c r="A54" s="135" t="s">
        <v>132</v>
      </c>
      <c r="B54" s="32" t="s">
        <v>294</v>
      </c>
      <c r="C54" s="83"/>
      <c r="D54" s="54"/>
      <c r="E54" s="54"/>
      <c r="F54" s="54"/>
      <c r="G54" s="54"/>
      <c r="H54" s="54"/>
      <c r="I54" s="84"/>
      <c r="J54" s="371"/>
      <c r="K54" s="372"/>
      <c r="L54" s="54"/>
      <c r="M54" s="372"/>
      <c r="N54" s="54"/>
      <c r="O54" s="54" t="s">
        <v>4</v>
      </c>
      <c r="P54" s="84">
        <v>2</v>
      </c>
      <c r="Q54" s="344"/>
      <c r="S54" s="202">
        <f t="shared" si="8"/>
        <v>0</v>
      </c>
      <c r="T54" s="202">
        <v>60</v>
      </c>
      <c r="U54" s="202">
        <f t="shared" si="10"/>
        <v>60</v>
      </c>
      <c r="W54" s="182" t="s">
        <v>152</v>
      </c>
      <c r="X54" s="31" t="s">
        <v>281</v>
      </c>
    </row>
    <row r="55" spans="1:24" ht="12" thickBot="1" x14ac:dyDescent="0.25">
      <c r="S55" s="202">
        <f t="shared" si="8"/>
        <v>0</v>
      </c>
      <c r="T55" s="202">
        <f t="shared" ref="T55:T63" si="11">SUM(D55:F55)*14+SUM(K55:M55)*12</f>
        <v>0</v>
      </c>
      <c r="U55" s="202">
        <f t="shared" si="10"/>
        <v>0</v>
      </c>
      <c r="W55" s="183" t="s">
        <v>134</v>
      </c>
      <c r="X55" s="151" t="s">
        <v>282</v>
      </c>
    </row>
    <row r="56" spans="1:24" ht="22.5" x14ac:dyDescent="0.2">
      <c r="A56" s="170" t="s">
        <v>161</v>
      </c>
      <c r="B56" s="366" t="s">
        <v>177</v>
      </c>
      <c r="C56" s="972">
        <v>2</v>
      </c>
      <c r="D56" s="968">
        <v>1</v>
      </c>
      <c r="E56" s="981"/>
      <c r="F56" s="981"/>
      <c r="G56" s="975"/>
      <c r="H56" s="968" t="s">
        <v>4</v>
      </c>
      <c r="I56" s="977">
        <v>4</v>
      </c>
      <c r="J56" s="970"/>
      <c r="K56" s="962"/>
      <c r="L56" s="962"/>
      <c r="M56" s="962"/>
      <c r="N56" s="962"/>
      <c r="O56" s="962"/>
      <c r="P56" s="964"/>
      <c r="Q56" s="343"/>
      <c r="S56" s="202">
        <f t="shared" si="8"/>
        <v>28</v>
      </c>
      <c r="T56" s="202">
        <f t="shared" si="11"/>
        <v>14</v>
      </c>
      <c r="U56" s="202">
        <f t="shared" si="10"/>
        <v>42</v>
      </c>
      <c r="W56" s="171" t="s">
        <v>96</v>
      </c>
      <c r="X56" s="30" t="s">
        <v>283</v>
      </c>
    </row>
    <row r="57" spans="1:24" ht="22.5" x14ac:dyDescent="0.2">
      <c r="A57" s="182" t="s">
        <v>124</v>
      </c>
      <c r="B57" s="367" t="s">
        <v>178</v>
      </c>
      <c r="C57" s="973"/>
      <c r="D57" s="974"/>
      <c r="E57" s="998"/>
      <c r="F57" s="998"/>
      <c r="G57" s="976"/>
      <c r="H57" s="974"/>
      <c r="I57" s="978"/>
      <c r="J57" s="1021"/>
      <c r="K57" s="991"/>
      <c r="L57" s="991"/>
      <c r="M57" s="991"/>
      <c r="N57" s="991"/>
      <c r="O57" s="991"/>
      <c r="P57" s="994"/>
      <c r="Q57" s="343"/>
      <c r="S57" s="202">
        <f t="shared" si="8"/>
        <v>0</v>
      </c>
      <c r="T57" s="202">
        <f t="shared" si="11"/>
        <v>0</v>
      </c>
      <c r="U57" s="202">
        <f t="shared" si="10"/>
        <v>0</v>
      </c>
      <c r="W57" s="187" t="s">
        <v>122</v>
      </c>
      <c r="X57" s="31" t="s">
        <v>284</v>
      </c>
    </row>
    <row r="58" spans="1:24" ht="22.5" x14ac:dyDescent="0.2">
      <c r="A58" s="182" t="s">
        <v>152</v>
      </c>
      <c r="B58" s="367" t="s">
        <v>179</v>
      </c>
      <c r="C58" s="973">
        <v>2</v>
      </c>
      <c r="D58" s="974">
        <v>2</v>
      </c>
      <c r="E58" s="998"/>
      <c r="F58" s="998"/>
      <c r="G58" s="976"/>
      <c r="H58" s="974" t="s">
        <v>8</v>
      </c>
      <c r="I58" s="978">
        <v>5</v>
      </c>
      <c r="J58" s="996"/>
      <c r="K58" s="998"/>
      <c r="L58" s="998"/>
      <c r="M58" s="998"/>
      <c r="N58" s="991"/>
      <c r="O58" s="998"/>
      <c r="P58" s="1002"/>
      <c r="Q58" s="29"/>
      <c r="S58" s="202">
        <f t="shared" si="8"/>
        <v>28</v>
      </c>
      <c r="T58" s="202">
        <f t="shared" si="11"/>
        <v>28</v>
      </c>
      <c r="U58" s="202">
        <f t="shared" si="10"/>
        <v>56</v>
      </c>
      <c r="W58" s="182" t="s">
        <v>285</v>
      </c>
      <c r="X58" s="206" t="s">
        <v>286</v>
      </c>
    </row>
    <row r="59" spans="1:24" ht="12" thickBot="1" x14ac:dyDescent="0.25">
      <c r="A59" s="183" t="s">
        <v>134</v>
      </c>
      <c r="B59" s="55" t="s">
        <v>180</v>
      </c>
      <c r="C59" s="1022"/>
      <c r="D59" s="969"/>
      <c r="E59" s="1023"/>
      <c r="F59" s="1023"/>
      <c r="G59" s="1006"/>
      <c r="H59" s="969"/>
      <c r="I59" s="1024"/>
      <c r="J59" s="1025"/>
      <c r="K59" s="1023"/>
      <c r="L59" s="1023"/>
      <c r="M59" s="1023"/>
      <c r="N59" s="963"/>
      <c r="O59" s="1023"/>
      <c r="P59" s="1026"/>
      <c r="Q59" s="29"/>
      <c r="S59" s="202">
        <f t="shared" si="8"/>
        <v>0</v>
      </c>
      <c r="T59" s="202">
        <f t="shared" si="11"/>
        <v>0</v>
      </c>
      <c r="U59" s="202">
        <f t="shared" si="10"/>
        <v>0</v>
      </c>
      <c r="W59" s="188" t="s">
        <v>133</v>
      </c>
      <c r="X59" s="208" t="s">
        <v>287</v>
      </c>
    </row>
    <row r="60" spans="1:24" ht="22.5" x14ac:dyDescent="0.2">
      <c r="A60" s="171" t="s">
        <v>317</v>
      </c>
      <c r="B60" s="30" t="s">
        <v>181</v>
      </c>
      <c r="C60" s="1020"/>
      <c r="D60" s="984"/>
      <c r="E60" s="982"/>
      <c r="F60" s="982"/>
      <c r="G60" s="984"/>
      <c r="H60" s="984"/>
      <c r="I60" s="988"/>
      <c r="J60" s="1029">
        <v>2</v>
      </c>
      <c r="K60" s="984">
        <v>2</v>
      </c>
      <c r="L60" s="982"/>
      <c r="M60" s="982"/>
      <c r="N60" s="986"/>
      <c r="O60" s="984" t="s">
        <v>4</v>
      </c>
      <c r="P60" s="988">
        <v>3</v>
      </c>
      <c r="Q60" s="344"/>
      <c r="S60" s="202">
        <f t="shared" si="8"/>
        <v>24</v>
      </c>
      <c r="T60" s="202">
        <f t="shared" si="11"/>
        <v>24</v>
      </c>
      <c r="U60" s="202">
        <f t="shared" si="10"/>
        <v>48</v>
      </c>
    </row>
    <row r="61" spans="1:24" x14ac:dyDescent="0.2">
      <c r="A61" s="187" t="s">
        <v>133</v>
      </c>
      <c r="B61" s="31" t="s">
        <v>182</v>
      </c>
      <c r="C61" s="973"/>
      <c r="D61" s="974"/>
      <c r="E61" s="998"/>
      <c r="F61" s="998"/>
      <c r="G61" s="974"/>
      <c r="H61" s="974"/>
      <c r="I61" s="978"/>
      <c r="J61" s="1027"/>
      <c r="K61" s="974"/>
      <c r="L61" s="998"/>
      <c r="M61" s="998"/>
      <c r="N61" s="976"/>
      <c r="O61" s="974"/>
      <c r="P61" s="978"/>
      <c r="Q61" s="344"/>
      <c r="S61" s="202">
        <f t="shared" si="8"/>
        <v>0</v>
      </c>
      <c r="T61" s="202">
        <f t="shared" si="11"/>
        <v>0</v>
      </c>
      <c r="U61" s="202">
        <f t="shared" si="10"/>
        <v>0</v>
      </c>
    </row>
    <row r="62" spans="1:24" x14ac:dyDescent="0.2">
      <c r="A62" s="182" t="s">
        <v>96</v>
      </c>
      <c r="B62" s="31" t="s">
        <v>183</v>
      </c>
      <c r="C62" s="973"/>
      <c r="D62" s="974"/>
      <c r="E62" s="998"/>
      <c r="F62" s="998"/>
      <c r="G62" s="974"/>
      <c r="H62" s="974"/>
      <c r="I62" s="978"/>
      <c r="J62" s="1027">
        <v>2</v>
      </c>
      <c r="K62" s="974">
        <v>1</v>
      </c>
      <c r="L62" s="998"/>
      <c r="M62" s="998"/>
      <c r="N62" s="986"/>
      <c r="O62" s="974" t="s">
        <v>8</v>
      </c>
      <c r="P62" s="978">
        <v>5</v>
      </c>
      <c r="Q62" s="344"/>
      <c r="S62" s="202">
        <f t="shared" si="8"/>
        <v>24</v>
      </c>
      <c r="T62" s="202">
        <f t="shared" si="11"/>
        <v>12</v>
      </c>
      <c r="U62" s="202">
        <f t="shared" si="10"/>
        <v>36</v>
      </c>
    </row>
    <row r="63" spans="1:24" ht="12" thickBot="1" x14ac:dyDescent="0.25">
      <c r="A63" s="188" t="s">
        <v>122</v>
      </c>
      <c r="B63" s="151" t="s">
        <v>184</v>
      </c>
      <c r="C63" s="1022"/>
      <c r="D63" s="969"/>
      <c r="E63" s="1023"/>
      <c r="F63" s="1023"/>
      <c r="G63" s="969"/>
      <c r="H63" s="969"/>
      <c r="I63" s="1024"/>
      <c r="J63" s="1028"/>
      <c r="K63" s="969"/>
      <c r="L63" s="1023"/>
      <c r="M63" s="1023"/>
      <c r="N63" s="976"/>
      <c r="O63" s="969"/>
      <c r="P63" s="1024"/>
      <c r="Q63" s="344"/>
      <c r="S63" s="202">
        <f t="shared" si="8"/>
        <v>0</v>
      </c>
      <c r="T63" s="202">
        <f t="shared" si="11"/>
        <v>0</v>
      </c>
      <c r="U63" s="202">
        <f t="shared" si="10"/>
        <v>0</v>
      </c>
    </row>
    <row r="64" spans="1:24" x14ac:dyDescent="0.2">
      <c r="H64" s="373" t="str">
        <f>COUNTIF(H2:H63,"E")&amp;"E"</f>
        <v>13E</v>
      </c>
      <c r="O64" s="373" t="str">
        <f>COUNTIF(O2:O63,"E")&amp;"E"</f>
        <v>14E</v>
      </c>
      <c r="S64" s="202">
        <f>SUM(S2:S63)</f>
        <v>817</v>
      </c>
      <c r="T64" s="202">
        <f>SUM(T2:T63)</f>
        <v>1027</v>
      </c>
      <c r="U64" s="359">
        <f>SUM(U2:U63)</f>
        <v>1844</v>
      </c>
    </row>
    <row r="65" spans="1:24" x14ac:dyDescent="0.2">
      <c r="H65" s="374" t="str">
        <f>COUNTIF(H2:H63,"C")&amp;"C"</f>
        <v>9C</v>
      </c>
      <c r="O65" s="374" t="str">
        <f>COUNTIF(O2:O63,"C")&amp;"C"</f>
        <v>9C</v>
      </c>
    </row>
    <row r="66" spans="1:24" x14ac:dyDescent="0.2">
      <c r="H66" s="374" t="str">
        <f>COUNTIF(H2:H60,"P")&amp;"P"</f>
        <v>0P</v>
      </c>
      <c r="I66" s="375"/>
      <c r="J66" s="375"/>
      <c r="K66" s="375"/>
      <c r="L66" s="375"/>
      <c r="M66" s="375"/>
      <c r="N66" s="375"/>
      <c r="O66" s="374" t="str">
        <f>COUNTIF(O2:O60,"P")&amp;"P"</f>
        <v>0P</v>
      </c>
    </row>
    <row r="68" spans="1:24" x14ac:dyDescent="0.2">
      <c r="R68" s="376" t="s">
        <v>15</v>
      </c>
    </row>
    <row r="69" spans="1:24" x14ac:dyDescent="0.2">
      <c r="A69" s="202" t="s">
        <v>212</v>
      </c>
      <c r="B69" s="202">
        <f>SUM(U2:U14)+SUM(U23:U34)+SUM(U46:U54)</f>
        <v>1481</v>
      </c>
      <c r="H69" s="202">
        <f>B69-H97</f>
        <v>1331</v>
      </c>
      <c r="R69" s="377">
        <f>B69/B71*100</f>
        <v>80.928961748633881</v>
      </c>
      <c r="T69" s="378" t="s">
        <v>213</v>
      </c>
    </row>
    <row r="70" spans="1:24" x14ac:dyDescent="0.2">
      <c r="A70" s="202" t="s">
        <v>214</v>
      </c>
      <c r="B70" s="202">
        <f>SUM(U17:U20)+SUM(U36:U43)+SUM(U56:U63)</f>
        <v>349</v>
      </c>
      <c r="R70" s="377">
        <f>B70/B71*100</f>
        <v>19.071038251366122</v>
      </c>
      <c r="T70" s="379" t="s">
        <v>215</v>
      </c>
    </row>
    <row r="71" spans="1:24" x14ac:dyDescent="0.2">
      <c r="A71" s="202" t="s">
        <v>216</v>
      </c>
      <c r="B71" s="359">
        <f>SUM(B69:B70)</f>
        <v>1830</v>
      </c>
    </row>
    <row r="72" spans="1:24" x14ac:dyDescent="0.2">
      <c r="A72" s="202" t="s">
        <v>217</v>
      </c>
      <c r="B72" s="202">
        <f>SUM(U101:U112)</f>
        <v>364</v>
      </c>
      <c r="R72" s="202">
        <f>B72/B71*100</f>
        <v>19.89071038251366</v>
      </c>
    </row>
    <row r="73" spans="1:24" x14ac:dyDescent="0.2">
      <c r="A73" s="202" t="s">
        <v>216</v>
      </c>
      <c r="B73" s="202">
        <f>SUM(B71:B72)</f>
        <v>2194</v>
      </c>
    </row>
    <row r="75" spans="1:24" ht="12" thickBot="1" x14ac:dyDescent="0.25">
      <c r="R75" s="202" t="s">
        <v>15</v>
      </c>
      <c r="V75" s="202" t="s">
        <v>218</v>
      </c>
      <c r="W75" s="202" t="s">
        <v>219</v>
      </c>
    </row>
    <row r="76" spans="1:24" x14ac:dyDescent="0.2">
      <c r="A76" s="202" t="s">
        <v>20</v>
      </c>
      <c r="B76" s="202">
        <f>SUMIF(B2:B63,"DF*",U2:U63)</f>
        <v>328</v>
      </c>
      <c r="R76" s="380">
        <f>B76/B$80*100</f>
        <v>17.787418655097614</v>
      </c>
      <c r="T76" s="381" t="s">
        <v>220</v>
      </c>
      <c r="V76" s="202">
        <f>SUMIF(B2:B63,"DF*",S2:S63)</f>
        <v>178</v>
      </c>
      <c r="W76" s="202">
        <f>SUMIF(B2:B63,"DF*",T2:T63)</f>
        <v>150</v>
      </c>
    </row>
    <row r="77" spans="1:24" x14ac:dyDescent="0.2">
      <c r="A77" s="202" t="s">
        <v>61</v>
      </c>
      <c r="B77" s="202">
        <f>SUMIF(B2:B63,"DD*",U2:U63)</f>
        <v>300</v>
      </c>
      <c r="R77" s="380">
        <f>B77/B$80*100</f>
        <v>16.268980477223426</v>
      </c>
      <c r="S77" s="380">
        <f>SUM(R77:R78)</f>
        <v>70.281995661605194</v>
      </c>
      <c r="T77" s="1030" t="s">
        <v>221</v>
      </c>
      <c r="V77" s="202">
        <f>SUMIF(B2:B63,"DD*",S2:S63)</f>
        <v>192</v>
      </c>
      <c r="W77" s="202">
        <f>SUMIF(B2:B63,"DD*",T2:T63)</f>
        <v>108</v>
      </c>
    </row>
    <row r="78" spans="1:24" x14ac:dyDescent="0.2">
      <c r="A78" s="202" t="s">
        <v>22</v>
      </c>
      <c r="B78" s="202">
        <f>SUMIF(B2:B63,"DS*",U2:U63)</f>
        <v>996</v>
      </c>
      <c r="R78" s="380">
        <f>B78/B$80*100</f>
        <v>54.013015184381771</v>
      </c>
      <c r="T78" s="1031"/>
      <c r="V78" s="202">
        <f>SUMIF(B2:B63,"DS*",S2:S63)</f>
        <v>411</v>
      </c>
      <c r="W78" s="202">
        <f>SUMIF(B2:B63,"DS*",T2:T63)</f>
        <v>585</v>
      </c>
    </row>
    <row r="79" spans="1:24" x14ac:dyDescent="0.2">
      <c r="A79" s="202" t="s">
        <v>21</v>
      </c>
      <c r="B79" s="202">
        <f>SUMIF(B2:B63,"DC*",U2:U63)</f>
        <v>220</v>
      </c>
      <c r="R79" s="380">
        <f>B79/B$80*100</f>
        <v>11.930585683297181</v>
      </c>
      <c r="T79" s="382" t="s">
        <v>222</v>
      </c>
      <c r="V79" s="202">
        <f>SUMIF(B2:B63,"DC*",S2:S63)</f>
        <v>36</v>
      </c>
      <c r="W79" s="202">
        <f>SUMIF(B2:B63,"DC*",T2:T63)</f>
        <v>184</v>
      </c>
    </row>
    <row r="80" spans="1:24" x14ac:dyDescent="0.2">
      <c r="B80" s="359">
        <f>SUM(B76:B79)</f>
        <v>1844</v>
      </c>
      <c r="R80" s="380">
        <f>SUM(R76:R79)</f>
        <v>100</v>
      </c>
      <c r="V80" s="202">
        <f>SUM(V76:V79)</f>
        <v>817</v>
      </c>
      <c r="W80" s="202">
        <f>SUM(W76:W79)</f>
        <v>1027</v>
      </c>
      <c r="X80" s="359">
        <f>SUM(V80:W80)</f>
        <v>1844</v>
      </c>
    </row>
    <row r="81" spans="1:24" x14ac:dyDescent="0.2">
      <c r="A81" s="378" t="s">
        <v>223</v>
      </c>
      <c r="B81" s="380">
        <f>V80/W80</f>
        <v>0.79552093476144115</v>
      </c>
    </row>
    <row r="82" spans="1:24" x14ac:dyDescent="0.2">
      <c r="G82" s="201" t="s">
        <v>224</v>
      </c>
      <c r="H82" s="201">
        <f>COUNTIF(H2:H60,"E")</f>
        <v>13</v>
      </c>
      <c r="N82" s="201" t="s">
        <v>224</v>
      </c>
      <c r="O82" s="201">
        <f>COUNTIF(O2:O60,"E")</f>
        <v>13</v>
      </c>
      <c r="W82" s="202">
        <f>1058-60</f>
        <v>998</v>
      </c>
    </row>
    <row r="83" spans="1:24" x14ac:dyDescent="0.2">
      <c r="G83" s="201" t="s">
        <v>4</v>
      </c>
      <c r="H83" s="201">
        <f>COUNTIF(H2:H60,"C")</f>
        <v>9</v>
      </c>
      <c r="N83" s="201" t="s">
        <v>4</v>
      </c>
      <c r="O83" s="201">
        <f>COUNTIF(O2:O60,"C")</f>
        <v>9</v>
      </c>
    </row>
    <row r="84" spans="1:24" x14ac:dyDescent="0.2">
      <c r="C84" s="359"/>
      <c r="G84" s="201" t="s">
        <v>7</v>
      </c>
      <c r="H84" s="201">
        <f>COUNTIF(H2:H60,"P")</f>
        <v>0</v>
      </c>
      <c r="N84" s="201" t="s">
        <v>7</v>
      </c>
      <c r="O84" s="201">
        <f>COUNTIF(O2:O60,"P")</f>
        <v>0</v>
      </c>
    </row>
    <row r="86" spans="1:24" x14ac:dyDescent="0.2">
      <c r="A86" s="202" t="s">
        <v>225</v>
      </c>
      <c r="H86" s="201" t="s">
        <v>25</v>
      </c>
      <c r="I86" s="201"/>
      <c r="J86" s="201" t="s">
        <v>8</v>
      </c>
      <c r="K86" s="201">
        <f>H82+O82</f>
        <v>26</v>
      </c>
      <c r="L86" s="203">
        <f>K86/K89</f>
        <v>0.59090909090909094</v>
      </c>
    </row>
    <row r="87" spans="1:24" x14ac:dyDescent="0.2">
      <c r="J87" s="201" t="s">
        <v>4</v>
      </c>
      <c r="K87" s="201">
        <f>H83+O83</f>
        <v>18</v>
      </c>
      <c r="L87" s="203">
        <f>K87/K89</f>
        <v>0.40909090909090912</v>
      </c>
    </row>
    <row r="88" spans="1:24" x14ac:dyDescent="0.2">
      <c r="J88" s="201" t="s">
        <v>7</v>
      </c>
      <c r="K88" s="201">
        <f>H84+O84</f>
        <v>0</v>
      </c>
      <c r="L88" s="204">
        <f>K88/K89</f>
        <v>0</v>
      </c>
    </row>
    <row r="89" spans="1:24" x14ac:dyDescent="0.2">
      <c r="J89" s="201"/>
      <c r="K89" s="201">
        <f>SUM(K86:K88)</f>
        <v>44</v>
      </c>
      <c r="L89" s="204"/>
    </row>
    <row r="92" spans="1:24" x14ac:dyDescent="0.2">
      <c r="A92" s="383" t="s">
        <v>226</v>
      </c>
      <c r="S92" s="384" t="s">
        <v>8</v>
      </c>
      <c r="T92" s="385">
        <f>SUM(S93:T95)</f>
        <v>27</v>
      </c>
      <c r="V92" s="384" t="s">
        <v>4</v>
      </c>
      <c r="W92" s="385">
        <f>SUM(V93:W95)</f>
        <v>18</v>
      </c>
    </row>
    <row r="93" spans="1:24" x14ac:dyDescent="0.2">
      <c r="A93" s="383" t="s">
        <v>227</v>
      </c>
      <c r="B93" s="375">
        <f>SUM(C2:F20)</f>
        <v>22</v>
      </c>
      <c r="H93" s="375">
        <f>SUM(J2:M20)</f>
        <v>22</v>
      </c>
      <c r="R93" s="383" t="s">
        <v>227</v>
      </c>
      <c r="S93" s="374">
        <f>COUNTIF(H2:H20,"E")</f>
        <v>5</v>
      </c>
      <c r="T93" s="374">
        <f>COUNTIF(O2:O20,"E")</f>
        <v>5</v>
      </c>
      <c r="U93" s="202">
        <f>SUM(S93:T93)</f>
        <v>10</v>
      </c>
      <c r="V93" s="374">
        <f>COUNTIF(H2:H20,"C")</f>
        <v>3</v>
      </c>
      <c r="W93" s="374">
        <f>COUNTIF(O2:O20,"C")</f>
        <v>3</v>
      </c>
      <c r="X93" s="202">
        <f>SUM(V93:W93)</f>
        <v>6</v>
      </c>
    </row>
    <row r="94" spans="1:24" x14ac:dyDescent="0.2">
      <c r="A94" s="383" t="s">
        <v>228</v>
      </c>
      <c r="B94" s="375">
        <f>SUM(C23:F43)</f>
        <v>22</v>
      </c>
      <c r="H94" s="375">
        <f>SUM(J23:M43)</f>
        <v>22</v>
      </c>
      <c r="R94" s="383" t="s">
        <v>228</v>
      </c>
      <c r="S94" s="374">
        <f>COUNTIF(H23:H43,"E")</f>
        <v>4</v>
      </c>
      <c r="T94" s="374">
        <f>COUNTIF(O23:O43,"E")</f>
        <v>5</v>
      </c>
      <c r="U94" s="202">
        <f>SUM(S94:T94)</f>
        <v>9</v>
      </c>
      <c r="V94" s="374">
        <f>COUNTIF(H23:H43,"C")</f>
        <v>4</v>
      </c>
      <c r="W94" s="374">
        <f>COUNTIF(O23:O43,"C")</f>
        <v>3</v>
      </c>
      <c r="X94" s="202">
        <f>SUM(V94:W94)</f>
        <v>7</v>
      </c>
    </row>
    <row r="95" spans="1:24" x14ac:dyDescent="0.2">
      <c r="A95" s="383" t="s">
        <v>229</v>
      </c>
      <c r="B95" s="375">
        <f>SUM(C46:F63)</f>
        <v>22</v>
      </c>
      <c r="H95" s="375">
        <f>SUM(J46:M63)</f>
        <v>22</v>
      </c>
      <c r="R95" s="383" t="s">
        <v>229</v>
      </c>
      <c r="S95" s="374">
        <f>COUNTIF(H46:H63,"E")</f>
        <v>4</v>
      </c>
      <c r="T95" s="374">
        <f>COUNTIF(O46:O63,"E")</f>
        <v>4</v>
      </c>
      <c r="U95" s="202">
        <f>SUM(S95:T95)</f>
        <v>8</v>
      </c>
      <c r="V95" s="374">
        <f>COUNTIF(H46:H63,"C")</f>
        <v>2</v>
      </c>
      <c r="W95" s="374">
        <f>COUNTIF(O46:O63,"C")</f>
        <v>3</v>
      </c>
      <c r="X95" s="202">
        <f>SUM(V95:W95)</f>
        <v>5</v>
      </c>
    </row>
    <row r="96" spans="1:24" x14ac:dyDescent="0.2">
      <c r="H96" s="202">
        <f>SUM(B93:B95)*14+H93*14+H94*11+H95*12</f>
        <v>1738</v>
      </c>
      <c r="S96" s="202">
        <f>SUM(S93:S95)</f>
        <v>13</v>
      </c>
      <c r="T96" s="202">
        <f>SUM(T93:T95)</f>
        <v>14</v>
      </c>
      <c r="U96" s="202">
        <f>SUM(S96:T96)</f>
        <v>27</v>
      </c>
      <c r="V96" s="202">
        <f>SUM(V93:V95)</f>
        <v>9</v>
      </c>
      <c r="W96" s="202">
        <f>SUM(W93:W95)</f>
        <v>9</v>
      </c>
      <c r="X96" s="202">
        <f>SUM(V96:W96)</f>
        <v>18</v>
      </c>
    </row>
    <row r="97" spans="1:24" x14ac:dyDescent="0.2">
      <c r="A97" s="383" t="s">
        <v>230</v>
      </c>
      <c r="H97" s="202">
        <f>U54+U34</f>
        <v>150</v>
      </c>
      <c r="S97" s="202" t="s">
        <v>231</v>
      </c>
      <c r="U97" s="380">
        <f>U96/(U96+X96+AA96)*100</f>
        <v>60</v>
      </c>
      <c r="X97" s="380">
        <f>(X96+AA96)/(X96+U96+AA96)*100</f>
        <v>40</v>
      </c>
    </row>
    <row r="98" spans="1:24" x14ac:dyDescent="0.2">
      <c r="H98" s="386">
        <f>SUM(H96:H97)</f>
        <v>1888</v>
      </c>
      <c r="L98" s="202">
        <f>H98-B80</f>
        <v>44</v>
      </c>
    </row>
    <row r="100" spans="1:24" ht="12" thickBot="1" x14ac:dyDescent="0.25">
      <c r="S100" s="202" t="s">
        <v>218</v>
      </c>
      <c r="T100" s="202" t="s">
        <v>232</v>
      </c>
      <c r="U100" s="202" t="s">
        <v>233</v>
      </c>
    </row>
    <row r="101" spans="1:24" ht="12" thickBot="1" x14ac:dyDescent="0.25">
      <c r="A101" s="174" t="s">
        <v>38</v>
      </c>
      <c r="B101" s="144" t="s">
        <v>185</v>
      </c>
      <c r="C101" s="145">
        <v>2</v>
      </c>
      <c r="D101" s="146">
        <v>2</v>
      </c>
      <c r="E101" s="146">
        <v>0</v>
      </c>
      <c r="F101" s="146">
        <v>0</v>
      </c>
      <c r="G101" s="146">
        <v>0</v>
      </c>
      <c r="H101" s="146" t="s">
        <v>8</v>
      </c>
      <c r="I101" s="147">
        <v>5</v>
      </c>
      <c r="J101" s="148"/>
      <c r="K101" s="149"/>
      <c r="L101" s="149"/>
      <c r="M101" s="149"/>
      <c r="N101" s="149"/>
      <c r="O101" s="149"/>
      <c r="P101" s="150"/>
      <c r="Q101" s="343"/>
      <c r="S101" s="202">
        <f t="shared" ref="S101:S112" si="12">(C101+J101)*14</f>
        <v>28</v>
      </c>
      <c r="T101" s="202">
        <f t="shared" ref="T101:T112" si="13">(SUM(D101:F101)+SUM(K101:M101))*14</f>
        <v>28</v>
      </c>
      <c r="U101" s="202">
        <f>S101+T101</f>
        <v>56</v>
      </c>
    </row>
    <row r="102" spans="1:24" x14ac:dyDescent="0.2">
      <c r="A102" s="175" t="s">
        <v>39</v>
      </c>
      <c r="B102" s="142" t="s">
        <v>186</v>
      </c>
      <c r="C102" s="1020"/>
      <c r="D102" s="984"/>
      <c r="E102" s="984"/>
      <c r="F102" s="984"/>
      <c r="G102" s="984"/>
      <c r="H102" s="984"/>
      <c r="I102" s="988"/>
      <c r="J102" s="1032">
        <v>2</v>
      </c>
      <c r="K102" s="1033">
        <v>2</v>
      </c>
      <c r="L102" s="1033">
        <v>0</v>
      </c>
      <c r="M102" s="1033">
        <v>0</v>
      </c>
      <c r="N102" s="1033">
        <v>0</v>
      </c>
      <c r="O102" s="1033" t="s">
        <v>8</v>
      </c>
      <c r="P102" s="1034">
        <v>5</v>
      </c>
      <c r="Q102" s="343"/>
      <c r="S102" s="202">
        <f t="shared" si="12"/>
        <v>28</v>
      </c>
      <c r="T102" s="202">
        <f t="shared" si="13"/>
        <v>28</v>
      </c>
      <c r="U102" s="202">
        <f t="shared" ref="U102:U112" si="14">S102+T102</f>
        <v>56</v>
      </c>
    </row>
    <row r="103" spans="1:24" ht="12" thickBot="1" x14ac:dyDescent="0.25">
      <c r="A103" s="176" t="s">
        <v>40</v>
      </c>
      <c r="B103" s="67" t="s">
        <v>187</v>
      </c>
      <c r="C103" s="1022"/>
      <c r="D103" s="969"/>
      <c r="E103" s="969"/>
      <c r="F103" s="969"/>
      <c r="G103" s="969"/>
      <c r="H103" s="969"/>
      <c r="I103" s="1024"/>
      <c r="J103" s="967"/>
      <c r="K103" s="963"/>
      <c r="L103" s="963"/>
      <c r="M103" s="963"/>
      <c r="N103" s="963"/>
      <c r="O103" s="963"/>
      <c r="P103" s="965"/>
      <c r="Q103" s="343"/>
      <c r="S103" s="202">
        <f t="shared" si="12"/>
        <v>0</v>
      </c>
      <c r="T103" s="202">
        <f t="shared" si="13"/>
        <v>0</v>
      </c>
      <c r="U103" s="202">
        <f t="shared" si="14"/>
        <v>0</v>
      </c>
    </row>
    <row r="104" spans="1:24" ht="12" thickBot="1" x14ac:dyDescent="0.25">
      <c r="S104" s="202">
        <f t="shared" si="12"/>
        <v>0</v>
      </c>
      <c r="T104" s="202">
        <f t="shared" si="13"/>
        <v>0</v>
      </c>
      <c r="U104" s="202">
        <f t="shared" si="14"/>
        <v>0</v>
      </c>
    </row>
    <row r="105" spans="1:24" x14ac:dyDescent="0.2">
      <c r="A105" s="78" t="s">
        <v>42</v>
      </c>
      <c r="B105" s="360" t="s">
        <v>203</v>
      </c>
      <c r="C105" s="972">
        <v>2</v>
      </c>
      <c r="D105" s="968">
        <v>2</v>
      </c>
      <c r="E105" s="968">
        <v>0</v>
      </c>
      <c r="F105" s="968">
        <v>0</v>
      </c>
      <c r="G105" s="968">
        <v>0</v>
      </c>
      <c r="H105" s="968" t="s">
        <v>8</v>
      </c>
      <c r="I105" s="977">
        <v>5</v>
      </c>
      <c r="J105" s="966"/>
      <c r="K105" s="962"/>
      <c r="L105" s="962"/>
      <c r="M105" s="962"/>
      <c r="N105" s="962"/>
      <c r="O105" s="962"/>
      <c r="P105" s="964"/>
      <c r="Q105" s="343"/>
      <c r="S105" s="202">
        <f t="shared" si="12"/>
        <v>28</v>
      </c>
      <c r="T105" s="202">
        <f t="shared" si="13"/>
        <v>28</v>
      </c>
      <c r="U105" s="202">
        <f t="shared" si="14"/>
        <v>56</v>
      </c>
    </row>
    <row r="106" spans="1:24" ht="12" thickBot="1" x14ac:dyDescent="0.25">
      <c r="A106" s="181" t="s">
        <v>43</v>
      </c>
      <c r="B106" s="361" t="s">
        <v>188</v>
      </c>
      <c r="C106" s="1022"/>
      <c r="D106" s="969"/>
      <c r="E106" s="969"/>
      <c r="F106" s="969"/>
      <c r="G106" s="969"/>
      <c r="H106" s="969"/>
      <c r="I106" s="1024"/>
      <c r="J106" s="967"/>
      <c r="K106" s="963"/>
      <c r="L106" s="963"/>
      <c r="M106" s="963"/>
      <c r="N106" s="963"/>
      <c r="O106" s="963"/>
      <c r="P106" s="965"/>
      <c r="Q106" s="343"/>
      <c r="S106" s="202">
        <f t="shared" si="12"/>
        <v>0</v>
      </c>
      <c r="T106" s="202">
        <f t="shared" si="13"/>
        <v>0</v>
      </c>
      <c r="U106" s="202">
        <f t="shared" si="14"/>
        <v>0</v>
      </c>
    </row>
    <row r="107" spans="1:24" ht="12" thickBot="1" x14ac:dyDescent="0.25">
      <c r="A107" s="143" t="s">
        <v>44</v>
      </c>
      <c r="B107" s="362" t="s">
        <v>189</v>
      </c>
      <c r="C107" s="363"/>
      <c r="D107" s="364"/>
      <c r="E107" s="364"/>
      <c r="F107" s="364"/>
      <c r="G107" s="364"/>
      <c r="H107" s="364"/>
      <c r="I107" s="365"/>
      <c r="J107" s="363">
        <v>2</v>
      </c>
      <c r="K107" s="364">
        <v>2</v>
      </c>
      <c r="L107" s="364">
        <v>0</v>
      </c>
      <c r="M107" s="364">
        <v>0</v>
      </c>
      <c r="N107" s="364">
        <v>0</v>
      </c>
      <c r="O107" s="364" t="s">
        <v>8</v>
      </c>
      <c r="P107" s="365">
        <v>5</v>
      </c>
      <c r="Q107" s="344"/>
      <c r="S107" s="202">
        <f t="shared" si="12"/>
        <v>28</v>
      </c>
      <c r="T107" s="202">
        <f t="shared" si="13"/>
        <v>28</v>
      </c>
      <c r="U107" s="202">
        <f t="shared" si="14"/>
        <v>56</v>
      </c>
    </row>
    <row r="108" spans="1:24" ht="12" thickBot="1" x14ac:dyDescent="0.25">
      <c r="S108" s="202">
        <f t="shared" si="12"/>
        <v>0</v>
      </c>
      <c r="T108" s="202">
        <f t="shared" si="13"/>
        <v>0</v>
      </c>
      <c r="U108" s="202">
        <f t="shared" si="14"/>
        <v>0</v>
      </c>
    </row>
    <row r="109" spans="1:24" x14ac:dyDescent="0.2">
      <c r="A109" s="184" t="s">
        <v>45</v>
      </c>
      <c r="B109" s="82" t="s">
        <v>190</v>
      </c>
      <c r="C109" s="35">
        <v>1</v>
      </c>
      <c r="D109" s="34">
        <v>1</v>
      </c>
      <c r="E109" s="34">
        <v>0</v>
      </c>
      <c r="F109" s="34">
        <v>0</v>
      </c>
      <c r="G109" s="34"/>
      <c r="H109" s="34" t="s">
        <v>4</v>
      </c>
      <c r="I109" s="36">
        <v>2</v>
      </c>
      <c r="J109" s="64"/>
      <c r="K109" s="59"/>
      <c r="L109" s="59"/>
      <c r="M109" s="59"/>
      <c r="N109" s="59"/>
      <c r="O109" s="59"/>
      <c r="P109" s="58"/>
      <c r="Q109" s="343"/>
      <c r="S109" s="202">
        <f t="shared" si="12"/>
        <v>14</v>
      </c>
      <c r="T109" s="202">
        <f t="shared" si="13"/>
        <v>14</v>
      </c>
      <c r="U109" s="202">
        <f t="shared" si="14"/>
        <v>28</v>
      </c>
    </row>
    <row r="110" spans="1:24" ht="23.25" thickBot="1" x14ac:dyDescent="0.25">
      <c r="A110" s="176" t="s">
        <v>46</v>
      </c>
      <c r="B110" s="67" t="s">
        <v>191</v>
      </c>
      <c r="C110" s="137">
        <v>0</v>
      </c>
      <c r="D110" s="52">
        <v>3</v>
      </c>
      <c r="E110" s="52">
        <v>0</v>
      </c>
      <c r="F110" s="52">
        <v>0</v>
      </c>
      <c r="G110" s="52"/>
      <c r="H110" s="52" t="s">
        <v>4</v>
      </c>
      <c r="I110" s="81">
        <v>3</v>
      </c>
      <c r="J110" s="136"/>
      <c r="K110" s="131"/>
      <c r="L110" s="131"/>
      <c r="M110" s="131"/>
      <c r="N110" s="131"/>
      <c r="O110" s="131"/>
      <c r="P110" s="57"/>
      <c r="Q110" s="343"/>
      <c r="S110" s="202">
        <f t="shared" si="12"/>
        <v>0</v>
      </c>
      <c r="T110" s="202">
        <f t="shared" si="13"/>
        <v>42</v>
      </c>
      <c r="U110" s="202">
        <f t="shared" si="14"/>
        <v>42</v>
      </c>
    </row>
    <row r="111" spans="1:24" x14ac:dyDescent="0.2">
      <c r="A111" s="175" t="s">
        <v>47</v>
      </c>
      <c r="B111" s="142" t="s">
        <v>192</v>
      </c>
      <c r="C111" s="42"/>
      <c r="D111" s="43"/>
      <c r="E111" s="43"/>
      <c r="F111" s="43"/>
      <c r="G111" s="43"/>
      <c r="H111" s="43"/>
      <c r="I111" s="44"/>
      <c r="J111" s="45">
        <v>1</v>
      </c>
      <c r="K111" s="132">
        <v>1</v>
      </c>
      <c r="L111" s="132">
        <v>0</v>
      </c>
      <c r="M111" s="132">
        <v>0</v>
      </c>
      <c r="N111" s="132">
        <v>0</v>
      </c>
      <c r="O111" s="132" t="s">
        <v>8</v>
      </c>
      <c r="P111" s="60">
        <v>3</v>
      </c>
      <c r="Q111" s="343"/>
      <c r="S111" s="202">
        <f t="shared" si="12"/>
        <v>14</v>
      </c>
      <c r="T111" s="202">
        <f t="shared" si="13"/>
        <v>14</v>
      </c>
      <c r="U111" s="202">
        <f t="shared" si="14"/>
        <v>28</v>
      </c>
    </row>
    <row r="112" spans="1:24" ht="23.25" thickBot="1" x14ac:dyDescent="0.25">
      <c r="A112" s="176" t="s">
        <v>48</v>
      </c>
      <c r="B112" s="67" t="s">
        <v>193</v>
      </c>
      <c r="C112" s="83"/>
      <c r="D112" s="54"/>
      <c r="E112" s="54"/>
      <c r="F112" s="54"/>
      <c r="G112" s="54"/>
      <c r="H112" s="54"/>
      <c r="I112" s="84"/>
      <c r="J112" s="83">
        <v>0</v>
      </c>
      <c r="K112" s="54">
        <v>3</v>
      </c>
      <c r="L112" s="54">
        <v>0</v>
      </c>
      <c r="M112" s="54">
        <v>0</v>
      </c>
      <c r="N112" s="54">
        <v>0</v>
      </c>
      <c r="O112" s="54" t="s">
        <v>8</v>
      </c>
      <c r="P112" s="84">
        <v>2</v>
      </c>
      <c r="Q112" s="344"/>
      <c r="S112" s="202">
        <f t="shared" si="12"/>
        <v>0</v>
      </c>
      <c r="T112" s="202">
        <f t="shared" si="13"/>
        <v>42</v>
      </c>
      <c r="U112" s="202">
        <f t="shared" si="14"/>
        <v>42</v>
      </c>
    </row>
  </sheetData>
  <mergeCells count="169">
    <mergeCell ref="C105:C106"/>
    <mergeCell ref="D105:D106"/>
    <mergeCell ref="E105:E106"/>
    <mergeCell ref="F105:F106"/>
    <mergeCell ref="G105:G106"/>
    <mergeCell ref="N105:N106"/>
    <mergeCell ref="O105:O106"/>
    <mergeCell ref="P105:P106"/>
    <mergeCell ref="H105:H106"/>
    <mergeCell ref="I105:I106"/>
    <mergeCell ref="J105:J106"/>
    <mergeCell ref="K105:K106"/>
    <mergeCell ref="L105:L106"/>
    <mergeCell ref="M105:M106"/>
    <mergeCell ref="T77:T78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L102:L103"/>
    <mergeCell ref="M102:M103"/>
    <mergeCell ref="N102:N103"/>
    <mergeCell ref="O102:O103"/>
    <mergeCell ref="P102:P103"/>
    <mergeCell ref="L62:L63"/>
    <mergeCell ref="M62:M63"/>
    <mergeCell ref="N62:N63"/>
    <mergeCell ref="O62:O63"/>
    <mergeCell ref="P62:P63"/>
    <mergeCell ref="C60:C61"/>
    <mergeCell ref="D60:D61"/>
    <mergeCell ref="E60:E61"/>
    <mergeCell ref="F60:F61"/>
    <mergeCell ref="G60:G61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H60:H61"/>
    <mergeCell ref="I60:I61"/>
    <mergeCell ref="J60:J61"/>
    <mergeCell ref="K60:K61"/>
    <mergeCell ref="L60:L61"/>
    <mergeCell ref="L56:L57"/>
    <mergeCell ref="M56:M57"/>
    <mergeCell ref="N56:N57"/>
    <mergeCell ref="O56:O57"/>
    <mergeCell ref="P56:P57"/>
    <mergeCell ref="L58:L59"/>
    <mergeCell ref="M58:M59"/>
    <mergeCell ref="N58:N59"/>
    <mergeCell ref="O58:O59"/>
    <mergeCell ref="P58:P59"/>
    <mergeCell ref="M60:M61"/>
    <mergeCell ref="N60:N61"/>
    <mergeCell ref="O60:O61"/>
    <mergeCell ref="P60:P61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L42:L43"/>
    <mergeCell ref="M42:M43"/>
    <mergeCell ref="N42:N43"/>
    <mergeCell ref="O42:O43"/>
    <mergeCell ref="P42:P43"/>
    <mergeCell ref="C40:C41"/>
    <mergeCell ref="D40:D41"/>
    <mergeCell ref="E40:E41"/>
    <mergeCell ref="F40:F41"/>
    <mergeCell ref="G40:G41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H40:H41"/>
    <mergeCell ref="I40:I41"/>
    <mergeCell ref="J40:J41"/>
    <mergeCell ref="K40:K41"/>
    <mergeCell ref="L40:L41"/>
    <mergeCell ref="L36:L37"/>
    <mergeCell ref="M36:M37"/>
    <mergeCell ref="N36:N37"/>
    <mergeCell ref="O36:O37"/>
    <mergeCell ref="P36:P37"/>
    <mergeCell ref="L38:L39"/>
    <mergeCell ref="M38:M39"/>
    <mergeCell ref="N38:N39"/>
    <mergeCell ref="O38:O39"/>
    <mergeCell ref="P38:P39"/>
    <mergeCell ref="M40:M41"/>
    <mergeCell ref="N40:N41"/>
    <mergeCell ref="O40:O41"/>
    <mergeCell ref="P40:P41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H19:H20"/>
    <mergeCell ref="I19:I20"/>
    <mergeCell ref="J19:J20"/>
    <mergeCell ref="K19:K20"/>
    <mergeCell ref="H17:H18"/>
    <mergeCell ref="I17:I18"/>
    <mergeCell ref="J17:J18"/>
    <mergeCell ref="K17:K18"/>
    <mergeCell ref="L17:L18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M17:M18"/>
    <mergeCell ref="N17:N18"/>
    <mergeCell ref="O17:O18"/>
    <mergeCell ref="P17:P18"/>
    <mergeCell ref="L19:L20"/>
    <mergeCell ref="M19:M20"/>
    <mergeCell ref="N19:N20"/>
    <mergeCell ref="O19:O20"/>
    <mergeCell ref="P19:P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8</vt:i4>
      </vt:variant>
      <vt:variant>
        <vt:lpstr>Zone denumite</vt:lpstr>
      </vt:variant>
      <vt:variant>
        <vt:i4>6</vt:i4>
      </vt:variant>
    </vt:vector>
  </HeadingPairs>
  <TitlesOfParts>
    <vt:vector size="14" baseType="lpstr">
      <vt:lpstr>pagina 1</vt:lpstr>
      <vt:lpstr>an I</vt:lpstr>
      <vt:lpstr>an II</vt:lpstr>
      <vt:lpstr>an III</vt:lpstr>
      <vt:lpstr>Bilant</vt:lpstr>
      <vt:lpstr>AS</vt:lpstr>
      <vt:lpstr>Competente</vt:lpstr>
      <vt:lpstr>Sheet1</vt:lpstr>
      <vt:lpstr>'an I'!Zona_de_imprimat</vt:lpstr>
      <vt:lpstr>'an II'!Zona_de_imprimat</vt:lpstr>
      <vt:lpstr>'an III'!Zona_de_imprimat</vt:lpstr>
      <vt:lpstr>AS!Zona_de_imprimat</vt:lpstr>
      <vt:lpstr>Bilant!Zona_de_imprimat</vt:lpstr>
      <vt:lpstr>'pagina 1'!Zona_de_imprimat</vt:lpstr>
    </vt:vector>
  </TitlesOfParts>
  <Company>Universitatea Suceava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User</cp:lastModifiedBy>
  <cp:lastPrinted>2024-07-15T11:34:00Z</cp:lastPrinted>
  <dcterms:created xsi:type="dcterms:W3CDTF">1998-09-29T12:25:23Z</dcterms:created>
  <dcterms:modified xsi:type="dcterms:W3CDTF">2024-07-18T06:30:18Z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D2819F8">
    <vt:lpwstr/>
  </property>
  <property fmtid="{D5CDD505-2E9C-101B-9397-08002B2CF9AE}" pid="19" name="IVID2A3708F4">
    <vt:lpwstr/>
  </property>
  <property fmtid="{D5CDD505-2E9C-101B-9397-08002B2CF9AE}" pid="20" name="IVIDD631307">
    <vt:lpwstr/>
  </property>
  <property fmtid="{D5CDD505-2E9C-101B-9397-08002B2CF9AE}" pid="21" name="IVID10231BE6">
    <vt:lpwstr/>
  </property>
  <property fmtid="{D5CDD505-2E9C-101B-9397-08002B2CF9AE}" pid="22" name="IVID1C180FE9">
    <vt:lpwstr/>
  </property>
  <property fmtid="{D5CDD505-2E9C-101B-9397-08002B2CF9AE}" pid="23" name="IVID10E61F36">
    <vt:lpwstr/>
  </property>
</Properties>
</file>