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1"/>
  </bookViews>
  <sheets>
    <sheet name="pagina 1" sheetId="1" r:id="rId1"/>
    <sheet name="an I" sheetId="2" r:id="rId2"/>
    <sheet name="an II" sheetId="3" r:id="rId3"/>
    <sheet name="an III" sheetId="4" r:id="rId4"/>
    <sheet name="Bilant" sheetId="5" r:id="rId5"/>
    <sheet name="AS" sheetId="6" r:id="rId6"/>
    <sheet name="Sheet1" sheetId="7" r:id="rId7"/>
  </sheets>
  <definedNames>
    <definedName name="Cerceteaza" localSheetId="5">'AS'!#REF!</definedName>
    <definedName name="Granita" localSheetId="5">'AS'!#REF!</definedName>
    <definedName name="Obiective" localSheetId="5">'AS'!#REF!</definedName>
    <definedName name="_xlnm.Print_Area" localSheetId="1">'an I'!$A$1:$S$57</definedName>
    <definedName name="_xlnm.Print_Area" localSheetId="2">'an II'!$A$1:$S$61</definedName>
    <definedName name="_xlnm.Print_Area" localSheetId="3">'an III'!$A$1:$S$61</definedName>
    <definedName name="_xlnm.Print_Area" localSheetId="5">'AS'!$A$1:$B$26</definedName>
    <definedName name="_xlnm.Print_Area" localSheetId="4">'Bilant'!$A$1:$J$53</definedName>
    <definedName name="_xlnm.Print_Area" localSheetId="0">'pagina 1'!$A$1:$AQ$53</definedName>
    <definedName name="Proiecteaza" localSheetId="5">'AS'!#REF!</definedName>
  </definedNames>
  <calcPr fullCalcOnLoad="1"/>
</workbook>
</file>

<file path=xl/sharedStrings.xml><?xml version="1.0" encoding="utf-8"?>
<sst xmlns="http://schemas.openxmlformats.org/spreadsheetml/2006/main" count="1004" uniqueCount="374">
  <si>
    <t>Sem. I</t>
  </si>
  <si>
    <t>Sem. II</t>
  </si>
  <si>
    <t>ANUL I</t>
  </si>
  <si>
    <t>Discipline obligatorii</t>
  </si>
  <si>
    <t>Sem. 1</t>
  </si>
  <si>
    <t>Sem. 2</t>
  </si>
  <si>
    <t>C</t>
  </si>
  <si>
    <t>S</t>
  </si>
  <si>
    <t>L</t>
  </si>
  <si>
    <t>P</t>
  </si>
  <si>
    <t>E</t>
  </si>
  <si>
    <t>Discipline optionale</t>
  </si>
  <si>
    <t>Discipline facultative</t>
  </si>
  <si>
    <t>RECTOR,</t>
  </si>
  <si>
    <t>ANUL II</t>
  </si>
  <si>
    <t>ANUL III</t>
  </si>
  <si>
    <t>Nr. crt.</t>
  </si>
  <si>
    <t>%</t>
  </si>
  <si>
    <t>Forma verificare</t>
  </si>
  <si>
    <t>Nr. credite</t>
  </si>
  <si>
    <t>Total ore obligatorii pe saptamana</t>
  </si>
  <si>
    <t>Total ore optionale pe saptamana</t>
  </si>
  <si>
    <t>DISCIPLINE FUNDAMENTALE</t>
  </si>
  <si>
    <t>DISCIPLINE COMPLEMENTARE</t>
  </si>
  <si>
    <t>DISCIPLINE DE SPECIALITATE</t>
  </si>
  <si>
    <t>Facultatea de Istorie şi Geografie</t>
  </si>
  <si>
    <t>Durata studiilor: 3 ani</t>
  </si>
  <si>
    <t>Total</t>
  </si>
  <si>
    <t>PLAN DE ÎNVĂŢĂMÂNT</t>
  </si>
  <si>
    <t>Nr.</t>
  </si>
  <si>
    <t>Sem. 3</t>
  </si>
  <si>
    <t>Sem. 4</t>
  </si>
  <si>
    <t>Sem. 5</t>
  </si>
  <si>
    <t>Sem. 6</t>
  </si>
  <si>
    <t>TOTAL</t>
  </si>
  <si>
    <t>Curs</t>
  </si>
  <si>
    <t>Limba străină I</t>
  </si>
  <si>
    <t>Limba străină II</t>
  </si>
  <si>
    <t>Sem. III</t>
  </si>
  <si>
    <t>Sem. IV</t>
  </si>
  <si>
    <t>Sem. V</t>
  </si>
  <si>
    <t>Sem. VI</t>
  </si>
  <si>
    <t>I</t>
  </si>
  <si>
    <t>I*</t>
  </si>
  <si>
    <t>Psihologia educaţiei</t>
  </si>
  <si>
    <t>Fundamentele pedagogiei</t>
  </si>
  <si>
    <t>Teoria şi metodologia curriculumului</t>
  </si>
  <si>
    <t>Total ore facultative pe săptămână</t>
  </si>
  <si>
    <t>Teoria şi metodologia instruirii</t>
  </si>
  <si>
    <t>Teoria şi metodologia evaluării</t>
  </si>
  <si>
    <t>Didactica specialităţii</t>
  </si>
  <si>
    <t>Instruire asistată de calculator</t>
  </si>
  <si>
    <t xml:space="preserve">Practică pedagogică (în învăţământul preuniversitar obligatoriu) (1) </t>
  </si>
  <si>
    <t>Managementul clasei de elevi</t>
  </si>
  <si>
    <t xml:space="preserve">Practică pedagogică (în învăţământul preuniversitar obligatoriu) (2) </t>
  </si>
  <si>
    <t>2C</t>
  </si>
  <si>
    <t>Universitatea ,,Ştefan cel Mare" Suceava</t>
  </si>
  <si>
    <t xml:space="preserve">PLAN  DE ÎNVĂŢĂMÂNT </t>
  </si>
  <si>
    <t xml:space="preserve">                                  BILANŢ</t>
  </si>
  <si>
    <t>CATEGORIA DISCIPLINEI</t>
  </si>
  <si>
    <t>Total nr. ore
fizice</t>
  </si>
  <si>
    <t xml:space="preserve">DISCIPLINE OBLIGATORII </t>
  </si>
  <si>
    <t xml:space="preserve">Practică </t>
  </si>
  <si>
    <t xml:space="preserve">DISCIPLINE OPŢIONALE </t>
  </si>
  <si>
    <t>DISCIPLINE FACULTATIVE</t>
  </si>
  <si>
    <t>Nr. de ore</t>
  </si>
  <si>
    <t>Aplicaţii</t>
  </si>
  <si>
    <t>DISCIPLINE ÎN DOMENIU</t>
  </si>
  <si>
    <t>NUMĂR ORE CURS / ORE APLICAŢII</t>
  </si>
  <si>
    <t>Forma de</t>
  </si>
  <si>
    <t>Nr. forme de verificare</t>
  </si>
  <si>
    <t>crt.</t>
  </si>
  <si>
    <t>verificare</t>
  </si>
  <si>
    <t>An I</t>
  </si>
  <si>
    <t>An II</t>
  </si>
  <si>
    <t>An III</t>
  </si>
  <si>
    <t>Examen</t>
  </si>
  <si>
    <t>Colocviu</t>
  </si>
  <si>
    <t>Tipul</t>
  </si>
  <si>
    <t>Calcul ore</t>
  </si>
  <si>
    <t>Disciplinei</t>
  </si>
  <si>
    <t>T ore</t>
  </si>
  <si>
    <t>Aplicatii</t>
  </si>
  <si>
    <t xml:space="preserve">Facultatea de Istorie şi Geografie </t>
  </si>
  <si>
    <t xml:space="preserve"> I.   Cerinţe pentru obţinerea diplomei</t>
  </si>
  <si>
    <t>II</t>
  </si>
  <si>
    <t>III</t>
  </si>
  <si>
    <t>F</t>
  </si>
  <si>
    <t>Total ore optionale pe săptămână</t>
  </si>
  <si>
    <t>DF0101</t>
  </si>
  <si>
    <t>RECAPITULAŢIE</t>
  </si>
  <si>
    <t>Cod disciplină USVFIGSP</t>
  </si>
  <si>
    <t>Cod Disciplina
USVFIGSP</t>
  </si>
  <si>
    <t>1E</t>
  </si>
  <si>
    <t>TOTAL OBLIGATORII ŞI OPŢIONALE</t>
  </si>
  <si>
    <t>TOTAL ORE PROGRAM DE STUDIU</t>
  </si>
  <si>
    <r>
      <t xml:space="preserve">                                                       </t>
    </r>
    <r>
      <rPr>
        <b/>
        <sz val="9"/>
        <rFont val="Arial"/>
        <family val="2"/>
      </rPr>
      <t>TOTAL</t>
    </r>
  </si>
  <si>
    <t xml:space="preserve"> 1/1 (±20%) recomandat</t>
  </si>
  <si>
    <t>%        realizat</t>
  </si>
  <si>
    <t xml:space="preserve">%        recom. </t>
  </si>
  <si>
    <t>Competenţe profesionale</t>
  </si>
  <si>
    <t>Competenţe transversale</t>
  </si>
  <si>
    <t>Programul de studiu: Asistenţă socială</t>
  </si>
  <si>
    <t>DF0102</t>
  </si>
  <si>
    <t>Dezvoltare umană</t>
  </si>
  <si>
    <t>Politici de incluziune socială</t>
  </si>
  <si>
    <t>Psihopatologie şi psihoterapie</t>
  </si>
  <si>
    <t>Demografie şi planificare familială</t>
  </si>
  <si>
    <t>Cod disciplină USVFIGAS</t>
  </si>
  <si>
    <t>1C</t>
  </si>
  <si>
    <t>3E, 2C</t>
  </si>
  <si>
    <t>1E, 1C</t>
  </si>
  <si>
    <t>Domeniul: Asistenţă socială</t>
  </si>
  <si>
    <t>DD0104</t>
  </si>
  <si>
    <t>DD0103</t>
  </si>
  <si>
    <t>Total ore didactice +individual</t>
  </si>
  <si>
    <t>sem I</t>
  </si>
  <si>
    <t>sem II</t>
  </si>
  <si>
    <t>Forma de învăţământ: cu frecvenţă</t>
  </si>
  <si>
    <t xml:space="preserve">1. Abordarea obiectivă şi argumentată atât teoretic, cât şi practic, a unor situaţii - problemă în vederea soluţionării eficiente a acestora cu respectarea valorilor și principiilor specifice asistentei sociale
2. Aplicarea tehnicilor de muncă eficientă în echipă transdisciplinară pe diverse paliere ierahice la nivel intra- si interorganizational
3. Autoevaluarea obiectivă a nevoii de formare profesională și identificarea resurselor si modalităților de dezvoltare personala si profesionala în scopul inserţiei şi adaptării la cerinţele pieţei muncii
</t>
  </si>
  <si>
    <t xml:space="preserve">1. To approach objectively and grounded, both theoretically and practically, to problematic issues in order to solve them efficiently in compliance with the specific values and principles of social work.
2. To apply the techniques of efficient work in transdisciplinary team on various hierarchical intra- and inter-organizational levels.
3. To objectively self-assess the need for professional training and to identify the resources and modalities for personal and professional development for the purpose of insertion and adaptation to labor market demands.
</t>
  </si>
  <si>
    <t>Professional competences</t>
  </si>
  <si>
    <t>Educaţie fizică</t>
  </si>
  <si>
    <t xml:space="preserve">Introducere în sociologie  </t>
  </si>
  <si>
    <t>Introducere în psihologie</t>
  </si>
  <si>
    <t>Sistemul de Asistență socială</t>
  </si>
  <si>
    <t>Informatică socială</t>
  </si>
  <si>
    <t>Tehnici de comunicare în AS</t>
  </si>
  <si>
    <t>Consiliere în asistenţă socială</t>
  </si>
  <si>
    <t>Psihologie socială aplicată</t>
  </si>
  <si>
    <t>Managementul şi evaluarea programelor de asistență socială</t>
  </si>
  <si>
    <t xml:space="preserve">Management de caz  </t>
  </si>
  <si>
    <t>Asistenta socială a persoanelor cu dizabilităţi</t>
  </si>
  <si>
    <t>Prevenirea şi recuperare la persoanele dependente de substanțe</t>
  </si>
  <si>
    <t xml:space="preserve">Asistenta socială a persoanelor vârstnice </t>
  </si>
  <si>
    <t>Asistenţa socială în sistemul de probaţiune</t>
  </si>
  <si>
    <t>Adopţia şi plasamentul familial</t>
  </si>
  <si>
    <t>Drept şi legislaţie în Asistența socială</t>
  </si>
  <si>
    <t>Drepturile omului și strategii antidiscriminare</t>
  </si>
  <si>
    <t>Teorii și metode de intervenţie în Asistenţa socială (persoană și familie)</t>
  </si>
  <si>
    <t>Teorii şi metode de intervenţie în AS (grup și comunitate)</t>
  </si>
  <si>
    <t>D</t>
  </si>
  <si>
    <t>Abuz şi violenţa domestică. Servicii de suport</t>
  </si>
  <si>
    <t xml:space="preserve">Diagnoza si soluționarea problemelor sociale </t>
  </si>
  <si>
    <t>10-15%</t>
  </si>
  <si>
    <t>DD0301</t>
  </si>
  <si>
    <t>Min 70%</t>
  </si>
  <si>
    <t>Max 30%</t>
  </si>
  <si>
    <t>Stagiu de elaborare a lucrării de licenţă (2 săptămâni/60 de ore)</t>
  </si>
  <si>
    <t>Politici publice</t>
  </si>
  <si>
    <t>Asistența socială în școală</t>
  </si>
  <si>
    <t>Asistența socială bazată pe evidențe</t>
  </si>
  <si>
    <t>Metodologia cercetării în ştiinţele sociale</t>
  </si>
  <si>
    <t>DS0502</t>
  </si>
  <si>
    <t>DS0503</t>
  </si>
  <si>
    <t>DS0504</t>
  </si>
  <si>
    <t>DS0501</t>
  </si>
  <si>
    <t>DS0505</t>
  </si>
  <si>
    <t>DS0506</t>
  </si>
  <si>
    <t>DS0507</t>
  </si>
  <si>
    <t xml:space="preserve">Stagiu de practică de specialitate (3 săptămâni/90 ore) </t>
  </si>
  <si>
    <t>Practică profesională</t>
  </si>
  <si>
    <t>DS0211</t>
  </si>
  <si>
    <t>DF0302</t>
  </si>
  <si>
    <t>DF0303</t>
  </si>
  <si>
    <t>DS0304</t>
  </si>
  <si>
    <t>DC0305</t>
  </si>
  <si>
    <t>DS0406</t>
  </si>
  <si>
    <t>DS0408</t>
  </si>
  <si>
    <t>DS0409</t>
  </si>
  <si>
    <t>DS0412</t>
  </si>
  <si>
    <t>DC0411</t>
  </si>
  <si>
    <t>Asistența socială a delincvenților</t>
  </si>
  <si>
    <t>DS0407</t>
  </si>
  <si>
    <t xml:space="preserve">DS0508 </t>
  </si>
  <si>
    <t>Asistenţa socială a familiei</t>
  </si>
  <si>
    <t xml:space="preserve"> Deontologie profesională</t>
  </si>
  <si>
    <t>DD0410</t>
  </si>
  <si>
    <t xml:space="preserve">Managementul resurselor umane </t>
  </si>
  <si>
    <t>Politici sociale</t>
  </si>
  <si>
    <t>DS0210</t>
  </si>
  <si>
    <t>Asistența socială a șomerilor</t>
  </si>
  <si>
    <t>Intervenția în criză</t>
  </si>
  <si>
    <t>Bazele asistenței sociale</t>
  </si>
  <si>
    <t xml:space="preserve">Asistența socială în Uniunea Europeană </t>
  </si>
  <si>
    <t>1. To identify, analyze, evaluate and take specific measures for reducing social risks at community level; 
2. To elaborate, implement and evaluate policies, programmes and social services for vulnerable persons and groups; 
3. To develop, in the framework of Public Administration, services and activities for prevention and also support for beneficiaries of the social work system; 
4. To provide assistance for accessing community resources for individuals and social groups which are excluded or being under the risk of social exclusion (institutions, services, types of labour); 
5. To provide counseling and individual or group therapy for families or institutions (schools, hospitals, penitentiaries, anti-drug centers, specialized social work institutions); 
6. To be effective in communication and relationship with beneficiaries.</t>
  </si>
  <si>
    <t>Transversal competences</t>
  </si>
  <si>
    <t>1. Identificare, analiză, evaluare şi intervenţii specifice pentru reducerea riscurilor sociale de la nivel comunitar
2. Elaborare, implementare şi evaluare a politicilor, programelor şi serviciilor sociale destinate persoanelor şi grupurilor vulnerabile;
3. Dezvoltarea în cadrul administraţiei publice a serviciilor şi activităţilor de prevenţie precum şi a celor de suport acordate beneficiarilor sistemului de asistenţă socială.
4. Consultanţă în accesarea resurselor comunitare pentru persoanele şi grupurile sociale excluse sau în risc de excludere socială (instituţii, servicii, prestaţii);
5. Intervenţie, consiliere şi terapie individuală şi de grup acordată  în mediul familial sau instituţional (spitale, şcoli, penitenciare, centre anti-drog, instituţii specializate de asistenţă socială);
6. Comunicare şi relaţionare eficientă  cu beneficiarii</t>
  </si>
  <si>
    <t>4E, 2C</t>
  </si>
  <si>
    <t>3E, 1C</t>
  </si>
  <si>
    <t>credite conform planului de învățământ</t>
  </si>
  <si>
    <t>credite la examenul de finalizare studii</t>
  </si>
  <si>
    <t>DD0105</t>
  </si>
  <si>
    <t>Servicii de protecţie a copilului</t>
  </si>
  <si>
    <t>DC0114</t>
  </si>
  <si>
    <t>DC0216</t>
  </si>
  <si>
    <t>DC0313</t>
  </si>
  <si>
    <t>DC0314</t>
  </si>
  <si>
    <t>DC0315</t>
  </si>
  <si>
    <t>DC0316</t>
  </si>
  <si>
    <t>DC0418</t>
  </si>
  <si>
    <t>DC0420</t>
  </si>
  <si>
    <t>DC0419</t>
  </si>
  <si>
    <t>DC0421</t>
  </si>
  <si>
    <t>DS0510</t>
  </si>
  <si>
    <t>DS0511</t>
  </si>
  <si>
    <t>DS0512</t>
  </si>
  <si>
    <t>DS0513</t>
  </si>
  <si>
    <t>DF0614</t>
  </si>
  <si>
    <t>DF0615</t>
  </si>
  <si>
    <t>DS0616</t>
  </si>
  <si>
    <t>DS0617</t>
  </si>
  <si>
    <t>DF0117</t>
  </si>
  <si>
    <t>DF0218</t>
  </si>
  <si>
    <t>DF0219</t>
  </si>
  <si>
    <t>DF0324</t>
  </si>
  <si>
    <t>DF0425</t>
  </si>
  <si>
    <t>DF0518</t>
  </si>
  <si>
    <t>DF0519</t>
  </si>
  <si>
    <t>DF0620</t>
  </si>
  <si>
    <t>DF0621</t>
  </si>
  <si>
    <t>4E, 3C</t>
  </si>
  <si>
    <t>5E, 2C</t>
  </si>
  <si>
    <t>4E, 4C</t>
  </si>
  <si>
    <t>5E, 3C</t>
  </si>
  <si>
    <t>Structura anului universitar</t>
  </si>
  <si>
    <t>Nr. săptămâni</t>
  </si>
  <si>
    <t xml:space="preserve"> Nr.ore fizice 
pe săptămână*</t>
  </si>
  <si>
    <t>Anul de studii</t>
  </si>
  <si>
    <t>*Discipline obligatorii + opţionale</t>
  </si>
  <si>
    <t>DS0509</t>
  </si>
  <si>
    <t>DC0317</t>
  </si>
  <si>
    <t>DC0422</t>
  </si>
  <si>
    <t>DF0323</t>
  </si>
  <si>
    <t>Gândire critică</t>
  </si>
  <si>
    <t>DF0106</t>
  </si>
  <si>
    <t>Organizarea şi managementul serviciilor de AS</t>
  </si>
  <si>
    <t>DC0107</t>
  </si>
  <si>
    <t>DD0208</t>
  </si>
  <si>
    <t>DF0209</t>
  </si>
  <si>
    <t>DS0212</t>
  </si>
  <si>
    <t>DC0213</t>
  </si>
  <si>
    <t>DC0115</t>
  </si>
  <si>
    <t>DC0217</t>
  </si>
  <si>
    <t>Tehnici și abilități academice</t>
  </si>
  <si>
    <t>Oblig</t>
  </si>
  <si>
    <t>min 70%</t>
  </si>
  <si>
    <t>Opţionale</t>
  </si>
  <si>
    <t>max 30%</t>
  </si>
  <si>
    <t xml:space="preserve">Total </t>
  </si>
  <si>
    <t>Facult</t>
  </si>
  <si>
    <t>curs</t>
  </si>
  <si>
    <t>aplicaţii</t>
  </si>
  <si>
    <t>15-20%</t>
  </si>
  <si>
    <t>60-75%</t>
  </si>
  <si>
    <t xml:space="preserve">10-15% </t>
  </si>
  <si>
    <t>Curs/aplicatii min 0,8 max 1,2</t>
  </si>
  <si>
    <t>Ex</t>
  </si>
  <si>
    <t>Examenele trebuie sa fie peste 50%</t>
  </si>
  <si>
    <t>ore fizice min 26 max 28</t>
  </si>
  <si>
    <t>Anul I</t>
  </si>
  <si>
    <t>Anul II</t>
  </si>
  <si>
    <t>Anul III</t>
  </si>
  <si>
    <t>Practica</t>
  </si>
  <si>
    <t>Raport</t>
  </si>
  <si>
    <t>aplic</t>
  </si>
  <si>
    <t>total</t>
  </si>
  <si>
    <t>DF.0101</t>
  </si>
  <si>
    <t>DF.0102</t>
  </si>
  <si>
    <t>DD.0103</t>
  </si>
  <si>
    <t>DD.0104</t>
  </si>
  <si>
    <t>DD.0105</t>
  </si>
  <si>
    <t>DF.0106</t>
  </si>
  <si>
    <t>DD.0207</t>
  </si>
  <si>
    <t>DD.0208</t>
  </si>
  <si>
    <t>DS.0209</t>
  </si>
  <si>
    <t>DS.0210</t>
  </si>
  <si>
    <t>DS.0211</t>
  </si>
  <si>
    <t>DC.0112</t>
  </si>
  <si>
    <t>DC.0113</t>
  </si>
  <si>
    <t>DC.0214</t>
  </si>
  <si>
    <t>DC.0215</t>
  </si>
  <si>
    <t>DD.0301</t>
  </si>
  <si>
    <t>DF.0302</t>
  </si>
  <si>
    <t>DF.0303</t>
  </si>
  <si>
    <t>DS.0304</t>
  </si>
  <si>
    <t>DS.0407</t>
  </si>
  <si>
    <t>DS.0406</t>
  </si>
  <si>
    <t>DS.0408</t>
  </si>
  <si>
    <t>DS.0409</t>
  </si>
  <si>
    <t>Deontologie profesională</t>
  </si>
  <si>
    <t>DD.0410</t>
  </si>
  <si>
    <t>DS.0412</t>
  </si>
  <si>
    <t>DC.0313</t>
  </si>
  <si>
    <t>Filosofie socială</t>
  </si>
  <si>
    <t>DC.0314</t>
  </si>
  <si>
    <t>DC.0315</t>
  </si>
  <si>
    <t>DC.0316</t>
  </si>
  <si>
    <t>DC.0317</t>
  </si>
  <si>
    <t>DC.0418</t>
  </si>
  <si>
    <t>DC.0419</t>
  </si>
  <si>
    <t>DC.0420</t>
  </si>
  <si>
    <t>DC.0421</t>
  </si>
  <si>
    <t>DC.0422</t>
  </si>
  <si>
    <t>DS.0501</t>
  </si>
  <si>
    <t>DS.0502</t>
  </si>
  <si>
    <t>DS.0503</t>
  </si>
  <si>
    <t>DS.0504</t>
  </si>
  <si>
    <t>DS.0505</t>
  </si>
  <si>
    <t>DS.0506</t>
  </si>
  <si>
    <t>DS.0507</t>
  </si>
  <si>
    <t xml:space="preserve">DS.0508 </t>
  </si>
  <si>
    <t>DS.0509</t>
  </si>
  <si>
    <t>DS.0510</t>
  </si>
  <si>
    <t>DS.0511</t>
  </si>
  <si>
    <t>DS.0512</t>
  </si>
  <si>
    <t>DS.0513</t>
  </si>
  <si>
    <t>DS.0614</t>
  </si>
  <si>
    <t>DS.0615</t>
  </si>
  <si>
    <t>Diagnoza si soluționarea problemelor sociale</t>
  </si>
  <si>
    <t>DF.0616</t>
  </si>
  <si>
    <t>DF.0617</t>
  </si>
  <si>
    <t>Cod disciplină DPPD NIV 1</t>
  </si>
  <si>
    <t>DF0202</t>
  </si>
  <si>
    <t>Pedagogie I</t>
  </si>
  <si>
    <t>Pedagogie II</t>
  </si>
  <si>
    <t>DF0404</t>
  </si>
  <si>
    <t>Evaluare finală - Portofoliu didactic</t>
  </si>
  <si>
    <t>DS0609</t>
  </si>
  <si>
    <t>DS0607</t>
  </si>
  <si>
    <t>DS0608</t>
  </si>
  <si>
    <t>5E,
2C</t>
  </si>
  <si>
    <t>DD0209</t>
  </si>
  <si>
    <t xml:space="preserve"> 60-75</t>
  </si>
  <si>
    <t>Psihologie socială</t>
  </si>
  <si>
    <t>DF0212</t>
  </si>
  <si>
    <t>DS0213</t>
  </si>
  <si>
    <t>DC0214</t>
  </si>
  <si>
    <t>DC0116</t>
  </si>
  <si>
    <t>DC0218</t>
  </si>
  <si>
    <t>I* - ore de studiu individual pe an</t>
  </si>
  <si>
    <t>Antreprenoriat</t>
  </si>
  <si>
    <t>DC0518</t>
  </si>
  <si>
    <t>3C</t>
  </si>
  <si>
    <t xml:space="preserve">Practică de specialitate </t>
  </si>
  <si>
    <t>Nr ore practică</t>
  </si>
  <si>
    <t>Mediul și schimbările climatice</t>
  </si>
  <si>
    <t>DS0610</t>
  </si>
  <si>
    <t>3E</t>
  </si>
  <si>
    <t>Valabil începând cu anul universitar: 2022-2023</t>
  </si>
  <si>
    <t>Educație fizică</t>
  </si>
  <si>
    <t>Practica de specialitate</t>
  </si>
  <si>
    <t>DS0306</t>
  </si>
  <si>
    <t>DS0605</t>
  </si>
  <si>
    <t>DS0606</t>
  </si>
  <si>
    <t xml:space="preserve">DS0608 </t>
  </si>
  <si>
    <t xml:space="preserve">       Rector,                         Decan,                  Director departament,              Responsabil program de studii,</t>
  </si>
  <si>
    <t xml:space="preserve">Prof. univ. dr. ing.                     Prof. univ. dr.                             Lector univ. dr.                                       Lector univ. dr. </t>
  </si>
  <si>
    <t xml:space="preserve"> Valentin POPA              Florin PINTESCU            Marcela ȘLUSARCIUC                    Cristina CORMOȘ</t>
  </si>
  <si>
    <t xml:space="preserve">       Rector,                        Decan,                      Director departament,           Responsabil program de studii,</t>
  </si>
  <si>
    <t xml:space="preserve">Prof. univ. dr. ing.                  Prof. univ. dr.                                Lector univ. dr.                                         Lector univ. dr. </t>
  </si>
  <si>
    <t xml:space="preserve"> Valentin POPA             Florin PINTESCU              Marcela ȘLUSARCIUC                     Cristina CORMOȘ</t>
  </si>
  <si>
    <t xml:space="preserve">Asistența socială a șomerilor. Servicii de integrare a persoanelor vulnerabile pe piața muncii </t>
  </si>
  <si>
    <t xml:space="preserve">Prelucrarea statistică a datelor </t>
  </si>
  <si>
    <t xml:space="preserve">       Rector,                       Decan,               Director departament,         Responsabil program de studii,</t>
  </si>
  <si>
    <t xml:space="preserve">    Prof. univ. dr. ing.              Prof. univ. dr.                      Lector univ. dr.                                    Lector univ. dr. </t>
  </si>
  <si>
    <t xml:space="preserve">   Valentin POPA          Florin PINTESCU         Marcela ȘLUSARCIUC                 Cristina CORMOȘ</t>
  </si>
  <si>
    <t xml:space="preserve">       Rector,                         Decan,                             Director departament,                     Responsabil program de studii,</t>
  </si>
  <si>
    <t xml:space="preserve">   Prof. univ. dr. ing.                  Prof. univ. dr.                                       Lector univ. dr.                                                         Lector univ. dr. </t>
  </si>
  <si>
    <t xml:space="preserve">   Valentin POPA           Florin PINTESCU                      Marcela ȘLUSARCIUC                                Cristina CORMOȘ</t>
  </si>
  <si>
    <t xml:space="preserve">Diagnoza și soluționarea problemelor sociale </t>
  </si>
  <si>
    <t xml:space="preserve">       Rector,                      Decan,                  Director departament,      Responsabil program de studii,</t>
  </si>
  <si>
    <t xml:space="preserve"> Valentin POPA          Florin PINTESCU            Marcela ȘLUSARCIUC                 Cristina CORMOȘ</t>
  </si>
  <si>
    <t xml:space="preserve">Prof. univ. dr. ing.                Prof. univ. dr.                           Lector univ. dr.                                    Lector univ. dr. </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</si>
</sst>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RON&quot;;\-#,##0\ &quot;RON&quot;"/>
    <numFmt numFmtId="179" formatCode="#,##0\ &quot;RON&quot;;[Red]\-#,##0\ &quot;RON&quot;"/>
    <numFmt numFmtId="180" formatCode="#,##0.00\ &quot;RON&quot;;\-#,##0.00\ &quot;RON&quot;"/>
    <numFmt numFmtId="181" formatCode="#,##0.00\ &quot;RON&quot;;[Red]\-#,##0.00\ &quot;RON&quot;"/>
    <numFmt numFmtId="182" formatCode="_-* #,##0\ &quot;RON&quot;_-;\-* #,##0\ &quot;RON&quot;_-;_-* &quot;-&quot;\ &quot;RON&quot;_-;_-@_-"/>
    <numFmt numFmtId="183" formatCode="_-* #,##0\ _R_O_N_-;\-* #,##0\ _R_O_N_-;_-* &quot;-&quot;\ _R_O_N_-;_-@_-"/>
    <numFmt numFmtId="184" formatCode="_-* #,##0.00\ &quot;RON&quot;_-;\-* #,##0.00\ &quot;RON&quot;_-;_-* &quot;-&quot;??\ &quot;RON&quot;_-;_-@_-"/>
    <numFmt numFmtId="185" formatCode="_-* #,##0.00\ _R_O_N_-;\-* #,##0.00\ _R_O_N_-;_-* &quot;-&quot;??\ _R_O_N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_-* #,##0\ _L_E_I_-;\-* #,##0\ _L_E_I_-;_-* &quot;-&quot;\ _L_E_I_-;_-@_-"/>
    <numFmt numFmtId="195" formatCode="_-* #,##0.00\ _L_E_I_-;\-* #,##0.00\ _L_E_I_-;_-* &quot;-&quot;??\ _L_E_I_-;_-@_-"/>
    <numFmt numFmtId="196" formatCode="0.00;[Red]0.00"/>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quot;Da&quot;;&quot;Da&quot;;&quot;Nu&quot;"/>
    <numFmt numFmtId="203" formatCode="&quot;Adevărat&quot;;&quot;Adevărat&quot;;&quot;Fals&quot;"/>
    <numFmt numFmtId="204" formatCode="&quot;Activat&quot;;&quot;Activat&quot;;&quot;Dezactivat&quot;"/>
    <numFmt numFmtId="205" formatCode="[$-409]dddd\,\ mmmm\ dd\,\ yyyy"/>
    <numFmt numFmtId="206" formatCode="[$-409]h:mm:ss\ AM/PM"/>
    <numFmt numFmtId="207" formatCode="00000"/>
    <numFmt numFmtId="208" formatCode="0.000000"/>
    <numFmt numFmtId="209" formatCode="0.0%"/>
  </numFmts>
  <fonts count="69">
    <font>
      <sz val="10"/>
      <name val="Arial"/>
      <family val="0"/>
    </font>
    <font>
      <sz val="8"/>
      <name val="Arial"/>
      <family val="2"/>
    </font>
    <font>
      <b/>
      <sz val="8"/>
      <name val="Arial"/>
      <family val="2"/>
    </font>
    <font>
      <b/>
      <sz val="14"/>
      <name val="Arial"/>
      <family val="2"/>
    </font>
    <font>
      <b/>
      <sz val="10"/>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10"/>
      <name val="Times New Roman"/>
      <family val="1"/>
    </font>
    <font>
      <b/>
      <sz val="9"/>
      <name val="Arial"/>
      <family val="2"/>
    </font>
    <font>
      <sz val="7"/>
      <name val="Arial"/>
      <family val="2"/>
    </font>
    <font>
      <sz val="9"/>
      <name val="Arial"/>
      <family val="2"/>
    </font>
    <font>
      <b/>
      <sz val="12"/>
      <name val="Arial"/>
      <family val="2"/>
    </font>
    <font>
      <b/>
      <sz val="8"/>
      <color indexed="10"/>
      <name val="Arial"/>
      <family val="2"/>
    </font>
    <font>
      <sz val="10"/>
      <name val="Arial CE"/>
      <family val="2"/>
    </font>
    <font>
      <b/>
      <sz val="8"/>
      <name val="Arial CE"/>
      <family val="2"/>
    </font>
    <font>
      <b/>
      <sz val="9"/>
      <name val="Arial CE"/>
      <family val="0"/>
    </font>
    <font>
      <b/>
      <sz val="10"/>
      <name val="Arial CE"/>
      <family val="0"/>
    </font>
    <font>
      <b/>
      <sz val="14"/>
      <name val="Arial CE"/>
      <family val="0"/>
    </font>
    <font>
      <sz val="8"/>
      <name val="Arial CE"/>
      <family val="2"/>
    </font>
    <font>
      <b/>
      <sz val="10"/>
      <color indexed="8"/>
      <name val="Calibri"/>
      <family val="2"/>
    </font>
    <font>
      <sz val="12"/>
      <name val="Arial"/>
      <family val="2"/>
    </font>
    <font>
      <b/>
      <sz val="11"/>
      <name val="Arial"/>
      <family val="2"/>
    </font>
    <font>
      <sz val="11"/>
      <name val="Arial"/>
      <family val="2"/>
    </font>
    <font>
      <sz val="11"/>
      <color indexed="8"/>
      <name val="Arial"/>
      <family val="2"/>
    </font>
    <font>
      <b/>
      <sz val="11"/>
      <color indexed="8"/>
      <name val="Arial"/>
      <family val="2"/>
    </font>
    <font>
      <sz val="9"/>
      <color indexed="8"/>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Arial"/>
      <family val="2"/>
    </font>
    <font>
      <sz val="9"/>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rgb="FFC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9FF99"/>
        <bgColor indexed="64"/>
      </patternFill>
    </fill>
    <fill>
      <patternFill patternType="solid">
        <fgColor indexed="45"/>
        <bgColor indexed="64"/>
      </patternFill>
    </fill>
    <fill>
      <patternFill patternType="solid">
        <fgColor indexed="11"/>
        <bgColor indexed="64"/>
      </patternFill>
    </fill>
    <fill>
      <patternFill patternType="solid">
        <fgColor rgb="FF92D050"/>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color indexed="63"/>
      </top>
      <bottom style="medium"/>
    </border>
    <border>
      <left style="thin"/>
      <right style="thin"/>
      <top style="thin"/>
      <bottom style="medium"/>
    </border>
    <border>
      <left>
        <color indexed="63"/>
      </left>
      <right style="medium"/>
      <top>
        <color indexed="63"/>
      </top>
      <bottom style="medium"/>
    </border>
    <border>
      <left style="thin"/>
      <right style="thin"/>
      <top style="thin"/>
      <bottom>
        <color indexed="63"/>
      </bottom>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color indexed="63"/>
      </left>
      <right style="thin"/>
      <top style="thin"/>
      <bottom style="thin"/>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thin"/>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style="thin"/>
      <top style="thin"/>
      <bottom>
        <color indexed="63"/>
      </bottom>
    </border>
    <border>
      <left style="thin"/>
      <right>
        <color indexed="63"/>
      </right>
      <top style="medium"/>
      <bottom style="thin"/>
    </border>
    <border>
      <left style="medium"/>
      <right>
        <color indexed="63"/>
      </right>
      <top>
        <color indexed="63"/>
      </top>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medium"/>
      <bottom style="medium"/>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95" fontId="0" fillId="0" borderId="0" applyFont="0" applyFill="0" applyBorder="0" applyAlignment="0" applyProtection="0"/>
    <xf numFmtId="19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57">
    <xf numFmtId="0" fontId="0" fillId="0" borderId="0" xfId="0" applyAlignment="1">
      <alignment/>
    </xf>
    <xf numFmtId="0" fontId="0" fillId="0" borderId="0" xfId="58">
      <alignment/>
      <protection/>
    </xf>
    <xf numFmtId="0" fontId="2" fillId="0" borderId="0" xfId="58" applyFont="1">
      <alignment/>
      <protection/>
    </xf>
    <xf numFmtId="0" fontId="2" fillId="0" borderId="0" xfId="58" applyFont="1" applyAlignment="1">
      <alignment horizontal="left"/>
      <protection/>
    </xf>
    <xf numFmtId="0" fontId="1" fillId="0" borderId="0" xfId="58" applyFont="1" applyAlignment="1">
      <alignment horizontal="center"/>
      <protection/>
    </xf>
    <xf numFmtId="0" fontId="16" fillId="0" borderId="0" xfId="58" applyFont="1" applyAlignment="1">
      <alignment horizontal="center"/>
      <protection/>
    </xf>
    <xf numFmtId="0" fontId="17" fillId="0" borderId="0" xfId="58" applyFont="1">
      <alignment/>
      <protection/>
    </xf>
    <xf numFmtId="0" fontId="18" fillId="0" borderId="0" xfId="58" applyFont="1" applyAlignment="1">
      <alignment horizontal="left"/>
      <protection/>
    </xf>
    <xf numFmtId="0" fontId="2" fillId="0" borderId="0" xfId="58" applyFont="1" applyAlignment="1">
      <alignment horizontal="center"/>
      <protection/>
    </xf>
    <xf numFmtId="0" fontId="2" fillId="0" borderId="0" xfId="58" applyFont="1" applyAlignment="1">
      <alignment horizontal="centerContinuous"/>
      <protection/>
    </xf>
    <xf numFmtId="0" fontId="18" fillId="0" borderId="0" xfId="58" applyFont="1" applyAlignment="1">
      <alignment horizontal="center"/>
      <protection/>
    </xf>
    <xf numFmtId="0" fontId="0" fillId="0" borderId="0" xfId="58" applyAlignment="1">
      <alignment horizontal="center"/>
      <protection/>
    </xf>
    <xf numFmtId="0" fontId="2" fillId="0" borderId="0" xfId="58" applyFont="1" applyAlignment="1">
      <alignment horizontal="center"/>
      <protection/>
    </xf>
    <xf numFmtId="0" fontId="15" fillId="0" borderId="0" xfId="58" applyFont="1" applyAlignment="1">
      <alignment horizontal="center"/>
      <protection/>
    </xf>
    <xf numFmtId="0" fontId="20" fillId="0" borderId="0" xfId="58" applyFont="1" applyAlignment="1">
      <alignment horizontal="center"/>
      <protection/>
    </xf>
    <xf numFmtId="0" fontId="12" fillId="0" borderId="0" xfId="58" applyFont="1" applyAlignment="1">
      <alignment horizontal="center" vertical="center"/>
      <protection/>
    </xf>
    <xf numFmtId="0" fontId="7" fillId="0" borderId="0" xfId="58" applyFont="1" applyAlignment="1">
      <alignment horizontal="justify"/>
      <protection/>
    </xf>
    <xf numFmtId="0" fontId="14" fillId="0" borderId="0" xfId="58" applyFont="1" applyFill="1" applyAlignment="1">
      <alignment horizontal="center" vertical="top" wrapText="1"/>
      <protection/>
    </xf>
    <xf numFmtId="0" fontId="18" fillId="0" borderId="0" xfId="58" applyFont="1" applyFill="1" applyAlignment="1">
      <alignment horizontal="center"/>
      <protection/>
    </xf>
    <xf numFmtId="0" fontId="7" fillId="0" borderId="0" xfId="58" applyFont="1" applyAlignment="1">
      <alignment horizontal="center"/>
      <protection/>
    </xf>
    <xf numFmtId="0" fontId="18" fillId="0" borderId="0" xfId="58" applyFont="1" applyFill="1">
      <alignment/>
      <protection/>
    </xf>
    <xf numFmtId="0" fontId="19" fillId="0" borderId="0" xfId="58" applyFont="1" applyFill="1" applyAlignment="1">
      <alignment horizontal="center"/>
      <protection/>
    </xf>
    <xf numFmtId="0" fontId="19" fillId="0" borderId="0" xfId="58" applyFont="1" applyFill="1" applyAlignment="1">
      <alignment horizontal="center"/>
      <protection/>
    </xf>
    <xf numFmtId="0" fontId="20" fillId="0" borderId="0" xfId="58" applyFont="1" applyFill="1">
      <alignment/>
      <protection/>
    </xf>
    <xf numFmtId="0" fontId="3" fillId="0" borderId="0" xfId="58" applyFont="1" applyFill="1" applyAlignment="1">
      <alignment horizontal="center"/>
      <protection/>
    </xf>
    <xf numFmtId="0" fontId="22" fillId="0" borderId="0" xfId="58" applyFont="1" applyFill="1">
      <alignment/>
      <protection/>
    </xf>
    <xf numFmtId="0" fontId="2" fillId="0" borderId="0" xfId="58" applyFont="1" applyFill="1" applyAlignment="1">
      <alignment horizontal="left"/>
      <protection/>
    </xf>
    <xf numFmtId="0" fontId="1" fillId="0" borderId="0" xfId="58" applyFont="1" applyFill="1">
      <alignment/>
      <protection/>
    </xf>
    <xf numFmtId="0" fontId="1" fillId="0" borderId="0" xfId="58" applyFont="1" applyFill="1" applyAlignment="1">
      <alignment horizontal="left"/>
      <protection/>
    </xf>
    <xf numFmtId="0" fontId="17" fillId="0" borderId="0" xfId="58" applyFont="1" applyFill="1">
      <alignment/>
      <protection/>
    </xf>
    <xf numFmtId="0" fontId="17" fillId="0" borderId="0" xfId="58" applyFont="1" applyFill="1" applyAlignment="1">
      <alignment/>
      <protection/>
    </xf>
    <xf numFmtId="0" fontId="2" fillId="0" borderId="0" xfId="58" applyFont="1" applyFill="1" applyBorder="1" applyAlignment="1">
      <alignment horizontal="center"/>
      <protection/>
    </xf>
    <xf numFmtId="0" fontId="1" fillId="0" borderId="0" xfId="58" applyFont="1" applyFill="1" applyBorder="1" applyAlignment="1">
      <alignment horizontal="center"/>
      <protection/>
    </xf>
    <xf numFmtId="0" fontId="2" fillId="0" borderId="0" xfId="58" applyFont="1" applyFill="1" applyAlignment="1">
      <alignment horizontal="center"/>
      <protection/>
    </xf>
    <xf numFmtId="0" fontId="2" fillId="0" borderId="0" xfId="58" applyFont="1" applyFill="1" applyAlignment="1">
      <alignment horizontal="center"/>
      <protection/>
    </xf>
    <xf numFmtId="0" fontId="0" fillId="0" borderId="0" xfId="58" applyFont="1" applyFill="1" applyAlignment="1">
      <alignment horizontal="center"/>
      <protection/>
    </xf>
    <xf numFmtId="0" fontId="0" fillId="0" borderId="0" xfId="58" applyFont="1" applyFill="1">
      <alignment/>
      <protection/>
    </xf>
    <xf numFmtId="0" fontId="0" fillId="0" borderId="0" xfId="58" applyFont="1" applyFill="1" applyBorder="1">
      <alignment/>
      <protection/>
    </xf>
    <xf numFmtId="0" fontId="0" fillId="0" borderId="0" xfId="0" applyFont="1" applyFill="1" applyAlignment="1" applyProtection="1">
      <alignment/>
      <protection locked="0"/>
    </xf>
    <xf numFmtId="0" fontId="4" fillId="0" borderId="0" xfId="0" applyFont="1" applyFill="1" applyAlignment="1" applyProtection="1">
      <alignment horizontal="centerContinuous"/>
      <protection locked="0"/>
    </xf>
    <xf numFmtId="49" fontId="0" fillId="0" borderId="0" xfId="0" applyNumberFormat="1" applyFont="1" applyFill="1" applyAlignment="1" applyProtection="1">
      <alignment/>
      <protection locked="0"/>
    </xf>
    <xf numFmtId="0" fontId="7" fillId="0" borderId="0" xfId="0" applyFont="1" applyAlignment="1" applyProtection="1">
      <alignment/>
      <protection locked="0"/>
    </xf>
    <xf numFmtId="0" fontId="1" fillId="0" borderId="0" xfId="0" applyFont="1" applyFill="1" applyAlignment="1" applyProtection="1">
      <alignment horizontal="center"/>
      <protection locked="0"/>
    </xf>
    <xf numFmtId="0" fontId="0" fillId="0" borderId="0" xfId="0" applyFont="1" applyFill="1" applyAlignment="1" applyProtection="1">
      <alignment horizontal="center"/>
      <protection locked="0"/>
    </xf>
    <xf numFmtId="0" fontId="3" fillId="0" borderId="0" xfId="0" applyFont="1" applyFill="1" applyBorder="1" applyAlignment="1" applyProtection="1">
      <alignment horizontal="centerContinuous"/>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protection locked="0"/>
    </xf>
    <xf numFmtId="0" fontId="1" fillId="0" borderId="17" xfId="0" applyFont="1" applyFill="1" applyBorder="1" applyAlignment="1" applyProtection="1">
      <alignment horizontal="center" vertical="top" wrapText="1"/>
      <protection locked="0"/>
    </xf>
    <xf numFmtId="0" fontId="1" fillId="0" borderId="11" xfId="0" applyFont="1" applyFill="1" applyBorder="1" applyAlignment="1" applyProtection="1">
      <alignment horizontal="center" vertical="top" wrapText="1"/>
      <protection locked="0"/>
    </xf>
    <xf numFmtId="0" fontId="1" fillId="0" borderId="18"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top" wrapText="1"/>
      <protection locked="0"/>
    </xf>
    <xf numFmtId="0" fontId="1" fillId="0" borderId="27"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protection locked="0"/>
    </xf>
    <xf numFmtId="0" fontId="1" fillId="0" borderId="0" xfId="0" applyFont="1" applyFill="1" applyAlignment="1" applyProtection="1">
      <alignment/>
      <protection locked="0"/>
    </xf>
    <xf numFmtId="0" fontId="24" fillId="0" borderId="0" xfId="0" applyFont="1" applyFill="1" applyBorder="1" applyAlignment="1" applyProtection="1">
      <alignment horizontal="centerContinuous"/>
      <protection locked="0"/>
    </xf>
    <xf numFmtId="0" fontId="1" fillId="0" borderId="1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7" fillId="0" borderId="0" xfId="0" applyFont="1" applyBorder="1" applyAlignment="1" applyProtection="1">
      <alignment/>
      <protection locked="0"/>
    </xf>
    <xf numFmtId="0" fontId="1" fillId="0" borderId="0"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1" fillId="0" borderId="28"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9" fillId="0" borderId="0" xfId="0" applyFont="1" applyAlignment="1" applyProtection="1">
      <alignment/>
      <protection locked="0"/>
    </xf>
    <xf numFmtId="0" fontId="1" fillId="0" borderId="15"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center" vertical="center"/>
      <protection locked="0"/>
    </xf>
    <xf numFmtId="0" fontId="1" fillId="0" borderId="0" xfId="0" applyFont="1" applyFill="1" applyAlignment="1" applyProtection="1">
      <alignment/>
      <protection locked="0"/>
    </xf>
    <xf numFmtId="49" fontId="7" fillId="0" borderId="0" xfId="0" applyNumberFormat="1" applyFont="1" applyAlignment="1" applyProtection="1">
      <alignment/>
      <protection locked="0"/>
    </xf>
    <xf numFmtId="0" fontId="7" fillId="0" borderId="0" xfId="0" applyFont="1" applyFill="1" applyAlignment="1" applyProtection="1">
      <alignment/>
      <protection locked="0"/>
    </xf>
    <xf numFmtId="0" fontId="7" fillId="0" borderId="0" xfId="0" applyFont="1" applyFill="1" applyAlignment="1" applyProtection="1">
      <alignment horizontal="center"/>
      <protection locked="0"/>
    </xf>
    <xf numFmtId="0" fontId="9" fillId="0" borderId="0" xfId="0" applyFont="1" applyFill="1" applyAlignment="1" applyProtection="1">
      <alignment/>
      <protection locked="0"/>
    </xf>
    <xf numFmtId="0" fontId="7" fillId="0" borderId="0" xfId="0" applyFont="1" applyAlignment="1" applyProtection="1">
      <alignment horizontal="center"/>
      <protection locked="0"/>
    </xf>
    <xf numFmtId="0" fontId="0" fillId="0" borderId="0" xfId="0" applyFill="1" applyAlignment="1" applyProtection="1">
      <alignment/>
      <protection locked="0"/>
    </xf>
    <xf numFmtId="0" fontId="8" fillId="0" borderId="0" xfId="0" applyFont="1" applyFill="1" applyAlignment="1" applyProtection="1">
      <alignment horizontal="centerContinuous"/>
      <protection locked="0"/>
    </xf>
    <xf numFmtId="0" fontId="7" fillId="0" borderId="0" xfId="0" applyFont="1" applyAlignment="1" applyProtection="1">
      <alignment/>
      <protection locked="0"/>
    </xf>
    <xf numFmtId="0" fontId="10" fillId="0" borderId="0" xfId="0" applyFont="1" applyAlignment="1" applyProtection="1">
      <alignment horizontal="center"/>
      <protection locked="0"/>
    </xf>
    <xf numFmtId="0" fontId="16" fillId="0" borderId="0" xfId="0" applyFont="1" applyFill="1" applyAlignment="1" applyProtection="1">
      <alignment horizontal="center"/>
      <protection locked="0"/>
    </xf>
    <xf numFmtId="0" fontId="9" fillId="0" borderId="0" xfId="0" applyFont="1" applyAlignment="1" applyProtection="1">
      <alignment horizontal="center"/>
      <protection locked="0"/>
    </xf>
    <xf numFmtId="0" fontId="18" fillId="0" borderId="0" xfId="58"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12" xfId="0" applyFont="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0" fillId="0" borderId="0" xfId="0" applyFont="1" applyFill="1" applyAlignment="1" applyProtection="1">
      <alignment horizontal="center"/>
      <protection locked="0"/>
    </xf>
    <xf numFmtId="0" fontId="0" fillId="0" borderId="12"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protection locked="0"/>
    </xf>
    <xf numFmtId="0" fontId="0" fillId="0" borderId="0" xfId="0" applyFont="1" applyFill="1" applyAlignment="1" applyProtection="1">
      <alignment horizontal="center" wrapText="1"/>
      <protection locked="0"/>
    </xf>
    <xf numFmtId="0" fontId="1" fillId="0" borderId="25"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36" xfId="0" applyFont="1" applyBorder="1" applyAlignment="1" applyProtection="1">
      <alignment/>
      <protection locked="0"/>
    </xf>
    <xf numFmtId="0" fontId="1" fillId="0" borderId="37"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7" fillId="0" borderId="0" xfId="0" applyFont="1" applyFill="1" applyAlignment="1" applyProtection="1">
      <alignment/>
      <protection locked="0"/>
    </xf>
    <xf numFmtId="0" fontId="7" fillId="0" borderId="12" xfId="0" applyFont="1" applyBorder="1" applyAlignment="1" applyProtection="1">
      <alignment horizontal="center" vertical="center"/>
      <protection locked="0"/>
    </xf>
    <xf numFmtId="49" fontId="1" fillId="0" borderId="38" xfId="0" applyNumberFormat="1" applyFont="1" applyFill="1" applyBorder="1" applyAlignment="1" applyProtection="1">
      <alignment horizontal="left" vertical="center" wrapText="1"/>
      <protection locked="0"/>
    </xf>
    <xf numFmtId="0" fontId="1" fillId="0" borderId="25" xfId="0" applyFont="1" applyFill="1" applyBorder="1" applyAlignment="1" applyProtection="1">
      <alignment horizontal="center" vertical="center"/>
      <protection locked="0"/>
    </xf>
    <xf numFmtId="0" fontId="9" fillId="0" borderId="0" xfId="0" applyFont="1" applyAlignment="1" applyProtection="1">
      <alignment/>
      <protection locked="0"/>
    </xf>
    <xf numFmtId="0" fontId="9" fillId="0" borderId="0" xfId="0" applyFont="1" applyFill="1" applyBorder="1" applyAlignment="1" applyProtection="1">
      <alignment/>
      <protection locked="0"/>
    </xf>
    <xf numFmtId="1" fontId="9" fillId="0" borderId="0" xfId="0" applyNumberFormat="1" applyFont="1" applyFill="1" applyBorder="1" applyAlignment="1" applyProtection="1">
      <alignment/>
      <protection locked="0"/>
    </xf>
    <xf numFmtId="0" fontId="7" fillId="0" borderId="0" xfId="0" applyFont="1" applyBorder="1" applyAlignment="1" applyProtection="1">
      <alignment/>
      <protection locked="0"/>
    </xf>
    <xf numFmtId="0" fontId="0" fillId="0" borderId="0" xfId="0" applyAlignment="1" applyProtection="1">
      <alignment/>
      <protection locked="0"/>
    </xf>
    <xf numFmtId="0" fontId="8"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0" fillId="0" borderId="0" xfId="0" applyFont="1" applyFill="1" applyAlignment="1" applyProtection="1">
      <alignment/>
      <protection locked="0"/>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13" xfId="0" applyFont="1" applyFill="1" applyBorder="1" applyAlignment="1" applyProtection="1">
      <alignment horizontal="center"/>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9" fillId="0" borderId="0" xfId="0" applyFont="1" applyBorder="1" applyAlignment="1" applyProtection="1">
      <alignment/>
      <protection locked="0"/>
    </xf>
    <xf numFmtId="0" fontId="9" fillId="0" borderId="0" xfId="0" applyFont="1" applyBorder="1" applyAlignment="1" applyProtection="1">
      <alignment/>
      <protection locked="0"/>
    </xf>
    <xf numFmtId="0" fontId="1" fillId="0" borderId="0" xfId="0"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49" fontId="1" fillId="0" borderId="26" xfId="0" applyNumberFormat="1"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0" xfId="0" applyFont="1" applyBorder="1" applyAlignment="1" applyProtection="1">
      <alignment/>
      <protection locked="0"/>
    </xf>
    <xf numFmtId="0" fontId="8"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2" fillId="0" borderId="0" xfId="58" applyFont="1" applyProtection="1">
      <alignment/>
      <protection locked="0"/>
    </xf>
    <xf numFmtId="0" fontId="0" fillId="0" borderId="0" xfId="58" applyProtection="1">
      <alignment/>
      <protection locked="0"/>
    </xf>
    <xf numFmtId="0" fontId="4" fillId="0" borderId="0" xfId="58" applyFont="1" applyAlignment="1" applyProtection="1">
      <alignment/>
      <protection locked="0"/>
    </xf>
    <xf numFmtId="0" fontId="2" fillId="0" borderId="0" xfId="58" applyFont="1" applyAlignment="1" applyProtection="1">
      <alignment horizontal="left"/>
      <protection locked="0"/>
    </xf>
    <xf numFmtId="0" fontId="1" fillId="0" borderId="0" xfId="58" applyFont="1" applyAlignment="1" applyProtection="1">
      <alignment horizontal="center"/>
      <protection locked="0"/>
    </xf>
    <xf numFmtId="0" fontId="16" fillId="0" borderId="0" xfId="58" applyFont="1" applyAlignment="1" applyProtection="1">
      <alignment horizontal="center"/>
      <protection locked="0"/>
    </xf>
    <xf numFmtId="0" fontId="17" fillId="0" borderId="0" xfId="58" applyFont="1" applyProtection="1">
      <alignment/>
      <protection locked="0"/>
    </xf>
    <xf numFmtId="0" fontId="2" fillId="0" borderId="0" xfId="58" applyFont="1" applyAlignment="1" applyProtection="1">
      <alignment horizontal="center"/>
      <protection locked="0"/>
    </xf>
    <xf numFmtId="0" fontId="2" fillId="0" borderId="0" xfId="58" applyFont="1" applyAlignment="1" applyProtection="1">
      <alignment horizontal="centerContinuous"/>
      <protection locked="0"/>
    </xf>
    <xf numFmtId="0" fontId="0" fillId="0" borderId="0" xfId="58" applyFont="1" applyBorder="1" applyProtection="1">
      <alignment/>
      <protection locked="0"/>
    </xf>
    <xf numFmtId="0" fontId="0" fillId="0" borderId="0" xfId="58" applyFont="1" applyProtection="1">
      <alignment/>
      <protection locked="0"/>
    </xf>
    <xf numFmtId="0" fontId="0" fillId="0" borderId="0" xfId="58" applyFont="1" applyBorder="1" applyAlignment="1" applyProtection="1">
      <alignment horizontal="center"/>
      <protection locked="0"/>
    </xf>
    <xf numFmtId="2" fontId="14" fillId="0" borderId="41" xfId="58" applyNumberFormat="1" applyFont="1" applyBorder="1" applyAlignment="1" applyProtection="1">
      <alignment horizontal="center" vertical="center" wrapText="1"/>
      <protection locked="0"/>
    </xf>
    <xf numFmtId="0" fontId="12" fillId="0" borderId="42" xfId="58" applyFont="1" applyBorder="1" applyAlignment="1" applyProtection="1">
      <alignment horizontal="left" vertical="center" wrapText="1"/>
      <protection locked="0"/>
    </xf>
    <xf numFmtId="0" fontId="14" fillId="0" borderId="43" xfId="58" applyFont="1" applyFill="1" applyBorder="1" applyAlignment="1" applyProtection="1">
      <alignment horizontal="center" vertical="center"/>
      <protection locked="0"/>
    </xf>
    <xf numFmtId="2" fontId="14" fillId="0" borderId="43" xfId="58" applyNumberFormat="1" applyFont="1" applyBorder="1" applyAlignment="1" applyProtection="1">
      <alignment horizontal="center" vertical="center"/>
      <protection locked="0"/>
    </xf>
    <xf numFmtId="0" fontId="14" fillId="0" borderId="44" xfId="58" applyFont="1" applyBorder="1" applyAlignment="1" applyProtection="1">
      <alignment horizontal="center" vertical="center"/>
      <protection locked="0"/>
    </xf>
    <xf numFmtId="2" fontId="14" fillId="0" borderId="45" xfId="58" applyNumberFormat="1" applyFont="1" applyBorder="1" applyAlignment="1" applyProtection="1">
      <alignment horizontal="center" vertical="center" wrapText="1"/>
      <protection locked="0"/>
    </xf>
    <xf numFmtId="0" fontId="0" fillId="0" borderId="46" xfId="58" applyFont="1" applyBorder="1" applyAlignment="1" applyProtection="1">
      <alignment horizontal="center" vertical="center"/>
      <protection locked="0"/>
    </xf>
    <xf numFmtId="0" fontId="0" fillId="0" borderId="46" xfId="58" applyFont="1" applyBorder="1" applyAlignment="1" applyProtection="1">
      <alignment horizontal="justify" vertical="top" wrapText="1"/>
      <protection locked="0"/>
    </xf>
    <xf numFmtId="0" fontId="0" fillId="0" borderId="46" xfId="58" applyFont="1" applyBorder="1" applyProtection="1">
      <alignment/>
      <protection locked="0"/>
    </xf>
    <xf numFmtId="2" fontId="0" fillId="0" borderId="46" xfId="58" applyNumberFormat="1" applyFont="1" applyBorder="1" applyAlignment="1" applyProtection="1">
      <alignment horizontal="center" vertical="top" wrapText="1"/>
      <protection locked="0"/>
    </xf>
    <xf numFmtId="0" fontId="0" fillId="0" borderId="46" xfId="58" applyFont="1" applyBorder="1" applyAlignment="1" applyProtection="1">
      <alignment horizontal="center" vertical="top" wrapText="1"/>
      <protection locked="0"/>
    </xf>
    <xf numFmtId="0" fontId="0" fillId="0" borderId="0" xfId="58" applyFont="1" applyBorder="1" applyAlignment="1" applyProtection="1">
      <alignment horizontal="center" vertical="center"/>
      <protection locked="0"/>
    </xf>
    <xf numFmtId="0" fontId="0" fillId="0" borderId="0" xfId="58" applyFont="1" applyBorder="1" applyAlignment="1" applyProtection="1">
      <alignment horizontal="justify" vertical="top" wrapText="1"/>
      <protection locked="0"/>
    </xf>
    <xf numFmtId="2" fontId="0" fillId="0" borderId="0" xfId="58" applyNumberFormat="1" applyFont="1" applyBorder="1" applyAlignment="1" applyProtection="1">
      <alignment horizontal="center" vertical="top" wrapText="1"/>
      <protection locked="0"/>
    </xf>
    <xf numFmtId="0" fontId="0" fillId="0" borderId="0" xfId="58" applyFont="1" applyBorder="1" applyAlignment="1" applyProtection="1">
      <alignment horizontal="center" vertical="top" wrapText="1"/>
      <protection locked="0"/>
    </xf>
    <xf numFmtId="0" fontId="0" fillId="0" borderId="43" xfId="58" applyFont="1" applyBorder="1" applyAlignment="1" applyProtection="1">
      <alignment horizontal="center"/>
      <protection locked="0"/>
    </xf>
    <xf numFmtId="0" fontId="0" fillId="0" borderId="0" xfId="58" applyBorder="1" applyProtection="1">
      <alignment/>
      <protection locked="0"/>
    </xf>
    <xf numFmtId="0" fontId="14" fillId="0" borderId="42" xfId="58" applyFont="1" applyBorder="1" applyAlignment="1" applyProtection="1">
      <alignment horizontal="center" vertical="center"/>
      <protection locked="0"/>
    </xf>
    <xf numFmtId="0" fontId="14" fillId="0" borderId="47" xfId="58" applyFont="1" applyBorder="1" applyAlignment="1" applyProtection="1">
      <alignment horizontal="left" vertical="center" wrapText="1"/>
      <protection locked="0"/>
    </xf>
    <xf numFmtId="0" fontId="14" fillId="0" borderId="11" xfId="58" applyFont="1" applyBorder="1" applyAlignment="1" applyProtection="1">
      <alignment horizontal="justify" vertical="top" wrapText="1"/>
      <protection locked="0"/>
    </xf>
    <xf numFmtId="0" fontId="0" fillId="0" borderId="0" xfId="58" applyFont="1" applyBorder="1" applyAlignment="1" applyProtection="1">
      <alignment horizontal="center" vertical="center" wrapText="1"/>
      <protection locked="0"/>
    </xf>
    <xf numFmtId="2" fontId="11" fillId="0" borderId="0" xfId="58" applyNumberFormat="1" applyFont="1" applyBorder="1" applyAlignment="1" applyProtection="1">
      <alignment horizontal="center" vertical="center" wrapText="1"/>
      <protection locked="0"/>
    </xf>
    <xf numFmtId="0" fontId="0" fillId="0" borderId="0" xfId="58" applyBorder="1" applyAlignment="1" applyProtection="1">
      <alignment horizontal="center" vertical="center"/>
      <protection locked="0"/>
    </xf>
    <xf numFmtId="0" fontId="14" fillId="0" borderId="48" xfId="58" applyFont="1" applyBorder="1" applyAlignment="1" applyProtection="1">
      <alignment horizontal="center" vertical="center"/>
      <protection locked="0"/>
    </xf>
    <xf numFmtId="0" fontId="14" fillId="0" borderId="47" xfId="58" applyFont="1" applyBorder="1" applyAlignment="1" applyProtection="1">
      <alignment horizontal="justify" vertical="top" wrapText="1"/>
      <protection locked="0"/>
    </xf>
    <xf numFmtId="0" fontId="14" fillId="0" borderId="49" xfId="58" applyFont="1" applyBorder="1" applyProtection="1">
      <alignment/>
      <protection locked="0"/>
    </xf>
    <xf numFmtId="0" fontId="14" fillId="0" borderId="49" xfId="58" applyFont="1" applyBorder="1" applyAlignment="1" applyProtection="1">
      <alignment horizontal="center" vertical="center" wrapText="1"/>
      <protection locked="0"/>
    </xf>
    <xf numFmtId="0" fontId="0" fillId="0" borderId="0" xfId="58" applyFont="1" applyBorder="1" applyAlignment="1" applyProtection="1">
      <alignment vertical="top" wrapText="1"/>
      <protection locked="0"/>
    </xf>
    <xf numFmtId="0" fontId="14" fillId="0" borderId="49" xfId="58" applyFont="1" applyBorder="1" applyAlignment="1" applyProtection="1">
      <alignment vertical="top" wrapText="1"/>
      <protection locked="0"/>
    </xf>
    <xf numFmtId="0" fontId="0" fillId="0" borderId="50" xfId="58" applyFont="1" applyBorder="1" applyAlignment="1" applyProtection="1">
      <alignment horizontal="center"/>
      <protection locked="0"/>
    </xf>
    <xf numFmtId="0" fontId="0" fillId="0" borderId="46" xfId="58" applyFont="1" applyBorder="1" applyAlignment="1" applyProtection="1">
      <alignment horizontal="center"/>
      <protection locked="0"/>
    </xf>
    <xf numFmtId="0" fontId="0" fillId="0" borderId="51" xfId="58" applyFont="1" applyBorder="1" applyAlignment="1" applyProtection="1">
      <alignment horizontal="center"/>
      <protection locked="0"/>
    </xf>
    <xf numFmtId="0" fontId="0" fillId="0" borderId="34" xfId="58" applyFont="1" applyBorder="1" applyAlignment="1" applyProtection="1">
      <alignment horizontal="center"/>
      <protection locked="0"/>
    </xf>
    <xf numFmtId="0" fontId="0" fillId="0" borderId="28" xfId="58" applyFont="1" applyBorder="1" applyAlignment="1" applyProtection="1">
      <alignment horizontal="center"/>
      <protection locked="0"/>
    </xf>
    <xf numFmtId="0" fontId="14" fillId="0" borderId="10" xfId="58" applyFont="1" applyBorder="1" applyAlignment="1" applyProtection="1">
      <alignment horizontal="center"/>
      <protection locked="0"/>
    </xf>
    <xf numFmtId="0" fontId="14" fillId="0" borderId="38" xfId="58" applyFont="1" applyBorder="1" applyProtection="1">
      <alignment/>
      <protection locked="0"/>
    </xf>
    <xf numFmtId="0" fontId="14" fillId="0" borderId="17" xfId="58" applyFont="1" applyBorder="1" applyAlignment="1" applyProtection="1">
      <alignment horizontal="center"/>
      <protection locked="0"/>
    </xf>
    <xf numFmtId="0" fontId="14" fillId="0" borderId="52" xfId="58" applyFont="1" applyBorder="1" applyProtection="1">
      <alignment/>
      <protection locked="0"/>
    </xf>
    <xf numFmtId="0" fontId="14" fillId="0" borderId="49" xfId="58" applyFont="1" applyBorder="1" applyAlignment="1" applyProtection="1">
      <alignment horizontal="center"/>
      <protection locked="0"/>
    </xf>
    <xf numFmtId="0" fontId="4" fillId="0" borderId="0" xfId="58" applyFont="1" applyAlignment="1" applyProtection="1">
      <alignment horizontal="left"/>
      <protection locked="0"/>
    </xf>
    <xf numFmtId="0" fontId="0" fillId="0" borderId="12"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wrapText="1"/>
      <protection hidden="1"/>
    </xf>
    <xf numFmtId="0" fontId="0" fillId="0" borderId="12"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14" fillId="0" borderId="10" xfId="58" applyFont="1" applyBorder="1" applyAlignment="1" applyProtection="1">
      <alignment horizontal="center" vertical="center"/>
      <protection hidden="1"/>
    </xf>
    <xf numFmtId="10" fontId="14" fillId="0" borderId="41" xfId="58" applyNumberFormat="1" applyFont="1" applyBorder="1" applyAlignment="1" applyProtection="1">
      <alignment horizontal="center" vertical="center" wrapText="1"/>
      <protection hidden="1"/>
    </xf>
    <xf numFmtId="0" fontId="14" fillId="0" borderId="11" xfId="58" applyFont="1" applyBorder="1" applyAlignment="1" applyProtection="1">
      <alignment horizontal="center" vertical="center"/>
      <protection hidden="1"/>
    </xf>
    <xf numFmtId="0" fontId="14" fillId="0" borderId="43" xfId="58" applyFont="1" applyBorder="1" applyAlignment="1" applyProtection="1">
      <alignment horizontal="center" vertical="center"/>
      <protection hidden="1"/>
    </xf>
    <xf numFmtId="0" fontId="14" fillId="0" borderId="49" xfId="58" applyFont="1" applyBorder="1" applyAlignment="1" applyProtection="1">
      <alignment horizontal="center" vertical="center"/>
      <protection hidden="1"/>
    </xf>
    <xf numFmtId="1" fontId="14" fillId="0" borderId="36" xfId="58" applyNumberFormat="1" applyFont="1" applyBorder="1" applyAlignment="1" applyProtection="1">
      <alignment horizontal="center" vertical="center" wrapText="1"/>
      <protection hidden="1"/>
    </xf>
    <xf numFmtId="1" fontId="14" fillId="0" borderId="47" xfId="58" applyNumberFormat="1" applyFont="1" applyBorder="1" applyAlignment="1" applyProtection="1">
      <alignment horizontal="center" vertical="center"/>
      <protection hidden="1"/>
    </xf>
    <xf numFmtId="0" fontId="14" fillId="0" borderId="42" xfId="58" applyFont="1" applyBorder="1" applyAlignment="1" applyProtection="1">
      <alignment horizontal="center" vertical="center" wrapText="1"/>
      <protection hidden="1"/>
    </xf>
    <xf numFmtId="1" fontId="14" fillId="0" borderId="53" xfId="58" applyNumberFormat="1" applyFont="1" applyBorder="1" applyAlignment="1" applyProtection="1">
      <alignment horizontal="center" vertical="center"/>
      <protection hidden="1"/>
    </xf>
    <xf numFmtId="1" fontId="14" fillId="0" borderId="42" xfId="58" applyNumberFormat="1" applyFont="1" applyBorder="1" applyAlignment="1" applyProtection="1">
      <alignment horizontal="center" vertical="center" wrapText="1"/>
      <protection hidden="1"/>
    </xf>
    <xf numFmtId="2" fontId="14" fillId="0" borderId="49" xfId="58" applyNumberFormat="1" applyFont="1" applyBorder="1" applyAlignment="1" applyProtection="1">
      <alignment horizontal="center" vertical="top" wrapText="1"/>
      <protection hidden="1"/>
    </xf>
    <xf numFmtId="0" fontId="14" fillId="0" borderId="20" xfId="58" applyFont="1" applyBorder="1" applyAlignment="1" applyProtection="1">
      <alignment horizontal="center"/>
      <protection hidden="1"/>
    </xf>
    <xf numFmtId="0" fontId="14" fillId="0" borderId="21" xfId="58" applyFont="1" applyBorder="1" applyAlignment="1" applyProtection="1">
      <alignment horizontal="center"/>
      <protection hidden="1"/>
    </xf>
    <xf numFmtId="0" fontId="14" fillId="0" borderId="21" xfId="58" applyFont="1" applyBorder="1" applyAlignment="1" applyProtection="1">
      <alignment horizontal="center" vertical="center"/>
      <protection hidden="1"/>
    </xf>
    <xf numFmtId="0" fontId="14" fillId="0" borderId="12" xfId="58" applyFont="1" applyBorder="1" applyAlignment="1" applyProtection="1">
      <alignment horizontal="center" vertical="center"/>
      <protection hidden="1"/>
    </xf>
    <xf numFmtId="10" fontId="12" fillId="0" borderId="16" xfId="58" applyNumberFormat="1" applyFont="1" applyBorder="1" applyAlignment="1" applyProtection="1">
      <alignment horizontal="center"/>
      <protection hidden="1"/>
    </xf>
    <xf numFmtId="10" fontId="12" fillId="0" borderId="25" xfId="58" applyNumberFormat="1" applyFont="1" applyBorder="1" applyAlignment="1" applyProtection="1">
      <alignment horizontal="center"/>
      <protection hidden="1"/>
    </xf>
    <xf numFmtId="0" fontId="14" fillId="0" borderId="54" xfId="58" applyFont="1" applyBorder="1" applyAlignment="1" applyProtection="1">
      <alignment horizontal="center"/>
      <protection hidden="1"/>
    </xf>
    <xf numFmtId="0" fontId="14" fillId="0" borderId="55" xfId="58" applyFont="1" applyBorder="1" applyAlignment="1" applyProtection="1">
      <alignment horizontal="center"/>
      <protection hidden="1"/>
    </xf>
    <xf numFmtId="0" fontId="14" fillId="0" borderId="55" xfId="58" applyFont="1" applyBorder="1" applyAlignment="1" applyProtection="1">
      <alignment horizontal="center" vertical="center"/>
      <protection hidden="1"/>
    </xf>
    <xf numFmtId="0" fontId="14" fillId="0" borderId="15" xfId="58" applyFont="1" applyBorder="1" applyAlignment="1" applyProtection="1">
      <alignment horizontal="center"/>
      <protection hidden="1"/>
    </xf>
    <xf numFmtId="0" fontId="14" fillId="0" borderId="13" xfId="58" applyFont="1" applyBorder="1" applyAlignment="1" applyProtection="1">
      <alignment horizontal="center"/>
      <protection hidden="1"/>
    </xf>
    <xf numFmtId="0" fontId="12" fillId="0" borderId="54" xfId="58" applyFont="1" applyBorder="1" applyAlignment="1" applyProtection="1">
      <alignment horizontal="center"/>
      <protection hidden="1"/>
    </xf>
    <xf numFmtId="0" fontId="1" fillId="0" borderId="28"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1" fillId="0" borderId="56"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9"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57" xfId="0" applyFont="1" applyFill="1" applyBorder="1" applyAlignment="1" applyProtection="1">
      <alignment horizontal="left" vertical="center" wrapText="1"/>
      <protection locked="0"/>
    </xf>
    <xf numFmtId="0" fontId="1" fillId="0" borderId="58"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wrapText="1"/>
      <protection locked="0"/>
    </xf>
    <xf numFmtId="0" fontId="0" fillId="0" borderId="0" xfId="0" applyFont="1" applyFill="1" applyBorder="1" applyAlignment="1">
      <alignment/>
    </xf>
    <xf numFmtId="0" fontId="11" fillId="0" borderId="0" xfId="58" applyFont="1" applyBorder="1" applyAlignment="1" applyProtection="1">
      <alignment horizontal="center" vertical="center" wrapText="1"/>
      <protection locked="0"/>
    </xf>
    <xf numFmtId="0" fontId="1" fillId="0" borderId="40"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1" fillId="0" borderId="60"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1" fillId="0" borderId="62" xfId="0" applyFont="1" applyFill="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2" fillId="0" borderId="11" xfId="58" applyFont="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49" fontId="1" fillId="0" borderId="64" xfId="0" applyNumberFormat="1" applyFont="1" applyFill="1" applyBorder="1" applyAlignment="1" applyProtection="1">
      <alignment horizontal="center"/>
      <protection locked="0"/>
    </xf>
    <xf numFmtId="49" fontId="1" fillId="0" borderId="31" xfId="0" applyNumberFormat="1" applyFont="1" applyFill="1" applyBorder="1" applyAlignment="1" applyProtection="1">
      <alignment horizontal="center"/>
      <protection locked="0"/>
    </xf>
    <xf numFmtId="0" fontId="0" fillId="0" borderId="65" xfId="0" applyFont="1" applyFill="1" applyBorder="1" applyAlignment="1" applyProtection="1">
      <alignment vertical="center"/>
      <protection locked="0"/>
    </xf>
    <xf numFmtId="0" fontId="0" fillId="0" borderId="30" xfId="0" applyFont="1" applyFill="1" applyBorder="1" applyAlignment="1" applyProtection="1">
      <alignment vertical="center"/>
      <protection locked="0"/>
    </xf>
    <xf numFmtId="0" fontId="4" fillId="0" borderId="0" xfId="0" applyFont="1" applyAlignment="1">
      <alignment/>
    </xf>
    <xf numFmtId="0" fontId="8" fillId="0" borderId="0" xfId="0" applyFont="1" applyBorder="1" applyAlignment="1" applyProtection="1">
      <alignment/>
      <protection locked="0"/>
    </xf>
    <xf numFmtId="0" fontId="23" fillId="33" borderId="0" xfId="58" applyFont="1" applyFill="1" applyAlignment="1">
      <alignment vertical="top" wrapText="1"/>
      <protection/>
    </xf>
    <xf numFmtId="0" fontId="1" fillId="0" borderId="66"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49" fontId="1" fillId="0" borderId="17" xfId="0" applyNumberFormat="1"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49" fontId="1" fillId="0" borderId="0" xfId="0" applyNumberFormat="1" applyFont="1" applyFill="1" applyBorder="1" applyAlignment="1" applyProtection="1">
      <alignment horizontal="left" vertical="center" wrapText="1"/>
      <protection locked="0"/>
    </xf>
    <xf numFmtId="49" fontId="1" fillId="0" borderId="67" xfId="0" applyNumberFormat="1" applyFont="1" applyFill="1" applyBorder="1" applyAlignment="1" applyProtection="1">
      <alignment horizontal="center"/>
      <protection locked="0"/>
    </xf>
    <xf numFmtId="49" fontId="1" fillId="0" borderId="17" xfId="0" applyNumberFormat="1"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0" borderId="55" xfId="0" applyFont="1" applyFill="1" applyBorder="1" applyAlignment="1" applyProtection="1">
      <alignment horizontal="center" vertical="center"/>
      <protection locked="0"/>
    </xf>
    <xf numFmtId="0" fontId="1" fillId="0" borderId="68"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wrapText="1"/>
      <protection locked="0"/>
    </xf>
    <xf numFmtId="0" fontId="1" fillId="0" borderId="55" xfId="0" applyFont="1" applyFill="1" applyBorder="1" applyAlignment="1" applyProtection="1">
      <alignment horizontal="center" vertical="center" wrapText="1"/>
      <protection locked="0"/>
    </xf>
    <xf numFmtId="0" fontId="1" fillId="0" borderId="68"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protection locked="0"/>
    </xf>
    <xf numFmtId="0" fontId="15" fillId="0" borderId="0" xfId="58" applyFont="1" applyAlignment="1" applyProtection="1">
      <alignment/>
      <protection locked="0"/>
    </xf>
    <xf numFmtId="0" fontId="1" fillId="0" borderId="17" xfId="0" applyFont="1" applyFill="1" applyBorder="1" applyAlignment="1" applyProtection="1">
      <alignment horizontal="center" vertical="center" wrapText="1"/>
      <protection locked="0"/>
    </xf>
    <xf numFmtId="0" fontId="3" fillId="0" borderId="0" xfId="58" applyFont="1" applyAlignment="1" applyProtection="1">
      <alignment/>
      <protection locked="0"/>
    </xf>
    <xf numFmtId="0" fontId="0" fillId="0" borderId="0" xfId="58" applyAlignment="1" applyProtection="1">
      <alignment/>
      <protection locked="0"/>
    </xf>
    <xf numFmtId="0" fontId="1" fillId="0" borderId="58"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4" fillId="0" borderId="69" xfId="0" applyFont="1" applyBorder="1" applyAlignment="1">
      <alignment vertical="center"/>
    </xf>
    <xf numFmtId="0" fontId="0" fillId="0" borderId="48" xfId="0" applyBorder="1" applyAlignment="1">
      <alignment horizontal="center"/>
    </xf>
    <xf numFmtId="0" fontId="0" fillId="0" borderId="40" xfId="0" applyBorder="1" applyAlignment="1">
      <alignment horizontal="center"/>
    </xf>
    <xf numFmtId="0" fontId="0" fillId="0" borderId="65" xfId="0" applyBorder="1" applyAlignment="1">
      <alignment horizontal="center"/>
    </xf>
    <xf numFmtId="0" fontId="1" fillId="0" borderId="26" xfId="0" applyFont="1" applyFill="1" applyBorder="1" applyAlignment="1" applyProtection="1">
      <alignment horizontal="center" vertical="center" wrapText="1"/>
      <protection locked="0"/>
    </xf>
    <xf numFmtId="0" fontId="17" fillId="0" borderId="0" xfId="58" applyFont="1" applyFill="1" applyBorder="1">
      <alignment/>
      <protection/>
    </xf>
    <xf numFmtId="0" fontId="0" fillId="0" borderId="0" xfId="58" applyBorder="1">
      <alignment/>
      <protection/>
    </xf>
    <xf numFmtId="0" fontId="0" fillId="0" borderId="0" xfId="58" applyFont="1" applyFill="1" applyBorder="1" applyAlignment="1">
      <alignment horizontal="center"/>
      <protection/>
    </xf>
    <xf numFmtId="0" fontId="17" fillId="0" borderId="0" xfId="58" applyFont="1" applyFill="1" applyBorder="1" applyAlignment="1">
      <alignment horizontal="center"/>
      <protection/>
    </xf>
    <xf numFmtId="0" fontId="1" fillId="0" borderId="0" xfId="58" applyFont="1" applyFill="1" applyBorder="1">
      <alignment/>
      <protection/>
    </xf>
    <xf numFmtId="0" fontId="0" fillId="0" borderId="0" xfId="58" applyFont="1" applyFill="1" applyBorder="1" applyAlignment="1">
      <alignment horizontal="left"/>
      <protection/>
    </xf>
    <xf numFmtId="0" fontId="4" fillId="0" borderId="0" xfId="58" applyFont="1" applyFill="1" applyBorder="1" applyAlignment="1">
      <alignment/>
      <protection/>
    </xf>
    <xf numFmtId="170" fontId="0" fillId="0" borderId="0" xfId="46" applyFont="1" applyFill="1" applyBorder="1" applyAlignment="1">
      <alignment horizontal="center"/>
    </xf>
    <xf numFmtId="0" fontId="17" fillId="0" borderId="0" xfId="58" applyFont="1" applyFill="1" applyBorder="1" applyAlignment="1">
      <alignment horizontal="left"/>
      <protection/>
    </xf>
    <xf numFmtId="0" fontId="17" fillId="0" borderId="0" xfId="58" applyFont="1" applyFill="1" applyBorder="1" applyAlignment="1">
      <alignment/>
      <protection/>
    </xf>
    <xf numFmtId="0" fontId="2" fillId="0" borderId="0" xfId="58" applyFont="1" applyFill="1" applyBorder="1" applyAlignment="1">
      <alignment/>
      <protection/>
    </xf>
    <xf numFmtId="0" fontId="2" fillId="0" borderId="0" xfId="58" applyFont="1" applyFill="1" applyBorder="1" applyAlignment="1">
      <alignment vertical="justify" wrapText="1"/>
      <protection/>
    </xf>
    <xf numFmtId="0" fontId="0" fillId="0" borderId="0" xfId="58" applyFont="1" applyFill="1" applyBorder="1" applyAlignment="1">
      <alignment/>
      <protection/>
    </xf>
    <xf numFmtId="0" fontId="1" fillId="0" borderId="0" xfId="58" applyFont="1" applyFill="1" applyBorder="1" applyAlignment="1">
      <alignment/>
      <protection/>
    </xf>
    <xf numFmtId="2" fontId="0" fillId="0" borderId="0" xfId="58" applyNumberFormat="1" applyFont="1" applyFill="1" applyBorder="1" applyAlignment="1">
      <alignment/>
      <protection/>
    </xf>
    <xf numFmtId="2" fontId="4" fillId="0" borderId="0" xfId="58" applyNumberFormat="1" applyFont="1" applyFill="1" applyBorder="1" applyAlignment="1">
      <alignment/>
      <protection/>
    </xf>
    <xf numFmtId="0" fontId="0" fillId="0" borderId="0" xfId="58" applyAlignment="1">
      <alignment/>
      <protection/>
    </xf>
    <xf numFmtId="0" fontId="1" fillId="0" borderId="38" xfId="0" applyFont="1" applyFill="1" applyBorder="1" applyAlignment="1" applyProtection="1">
      <alignment horizontal="left" vertical="center" wrapText="1"/>
      <protection locked="0"/>
    </xf>
    <xf numFmtId="0" fontId="1" fillId="0" borderId="52" xfId="0" applyFont="1" applyFill="1" applyBorder="1" applyAlignment="1" applyProtection="1">
      <alignment horizontal="left" vertical="center" wrapText="1"/>
      <protection locked="0"/>
    </xf>
    <xf numFmtId="0" fontId="1" fillId="0" borderId="63" xfId="0" applyFont="1" applyFill="1" applyBorder="1" applyAlignment="1" applyProtection="1">
      <alignment horizontal="left" vertical="center" wrapText="1"/>
      <protection locked="0"/>
    </xf>
    <xf numFmtId="0" fontId="1" fillId="0" borderId="70" xfId="0" applyFont="1" applyFill="1" applyBorder="1" applyAlignment="1" applyProtection="1">
      <alignment horizontal="left" vertical="center" wrapText="1"/>
      <protection locked="0"/>
    </xf>
    <xf numFmtId="49" fontId="1" fillId="0" borderId="45" xfId="0" applyNumberFormat="1" applyFont="1" applyFill="1" applyBorder="1" applyAlignment="1" applyProtection="1">
      <alignment horizontal="left" vertical="center" wrapText="1"/>
      <protection locked="0"/>
    </xf>
    <xf numFmtId="49" fontId="1" fillId="0" borderId="19" xfId="0" applyNumberFormat="1" applyFont="1" applyFill="1" applyBorder="1" applyAlignment="1" applyProtection="1">
      <alignment horizontal="left" vertical="center" wrapText="1"/>
      <protection locked="0"/>
    </xf>
    <xf numFmtId="49" fontId="1" fillId="0" borderId="57" xfId="0" applyNumberFormat="1" applyFont="1" applyFill="1" applyBorder="1" applyAlignment="1" applyProtection="1">
      <alignment horizontal="left" vertical="center" wrapText="1"/>
      <protection locked="0"/>
    </xf>
    <xf numFmtId="0" fontId="1" fillId="0" borderId="37" xfId="0" applyFont="1" applyFill="1" applyBorder="1" applyAlignment="1" applyProtection="1">
      <alignment vertical="center" wrapText="1"/>
      <protection locked="0"/>
    </xf>
    <xf numFmtId="0" fontId="1" fillId="0" borderId="41" xfId="0" applyFont="1" applyFill="1" applyBorder="1" applyAlignment="1" applyProtection="1">
      <alignment vertical="center" wrapText="1"/>
      <protection locked="0"/>
    </xf>
    <xf numFmtId="0" fontId="1" fillId="0" borderId="41" xfId="0" applyFont="1" applyFill="1" applyBorder="1" applyAlignment="1" applyProtection="1">
      <alignment horizontal="left" vertical="center" shrinkToFit="1"/>
      <protection locked="0"/>
    </xf>
    <xf numFmtId="0" fontId="1" fillId="0" borderId="57"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41" xfId="0" applyFont="1" applyFill="1" applyBorder="1" applyAlignment="1" applyProtection="1">
      <alignment horizontal="left" vertical="center" wrapText="1"/>
      <protection locked="0"/>
    </xf>
    <xf numFmtId="0" fontId="1" fillId="0" borderId="41" xfId="0" applyFont="1" applyFill="1" applyBorder="1" applyAlignment="1" applyProtection="1">
      <alignment vertical="center" wrapText="1"/>
      <protection locked="0"/>
    </xf>
    <xf numFmtId="0" fontId="1" fillId="0" borderId="57" xfId="0" applyFont="1" applyFill="1" applyBorder="1" applyAlignment="1" applyProtection="1">
      <alignment horizontal="left" vertical="center" shrinkToFit="1"/>
      <protection locked="0"/>
    </xf>
    <xf numFmtId="0" fontId="1" fillId="0" borderId="71" xfId="0" applyFont="1" applyFill="1" applyBorder="1" applyAlignment="1" applyProtection="1">
      <alignment horizontal="left" vertical="center" wrapText="1"/>
      <protection locked="0"/>
    </xf>
    <xf numFmtId="0" fontId="9" fillId="0" borderId="57" xfId="0" applyFont="1" applyFill="1" applyBorder="1" applyAlignment="1" applyProtection="1">
      <alignment horizontal="left" vertical="center" wrapText="1"/>
      <protection locked="0"/>
    </xf>
    <xf numFmtId="49" fontId="1" fillId="0" borderId="63" xfId="0" applyNumberFormat="1"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63"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63" xfId="0" applyFont="1" applyFill="1" applyBorder="1" applyAlignment="1" applyProtection="1">
      <alignment horizontal="left" vertical="center"/>
      <protection locked="0"/>
    </xf>
    <xf numFmtId="49" fontId="1" fillId="0" borderId="37" xfId="0" applyNumberFormat="1" applyFont="1" applyBorder="1" applyAlignment="1" applyProtection="1">
      <alignment horizontal="left" vertical="center" wrapText="1"/>
      <protection locked="0"/>
    </xf>
    <xf numFmtId="49" fontId="1" fillId="0" borderId="57"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0" fontId="27" fillId="0" borderId="0" xfId="58" applyFont="1" applyFill="1" applyAlignment="1">
      <alignment horizontal="justify"/>
      <protection/>
    </xf>
    <xf numFmtId="0" fontId="26" fillId="0" borderId="0" xfId="58" applyFont="1">
      <alignment/>
      <protection/>
    </xf>
    <xf numFmtId="0" fontId="28" fillId="0" borderId="0" xfId="58" applyFont="1" applyFill="1" applyAlignment="1">
      <alignment horizontal="center" vertical="center"/>
      <protection/>
    </xf>
    <xf numFmtId="0" fontId="25" fillId="0" borderId="0" xfId="58" applyFont="1" applyFill="1" applyAlignment="1">
      <alignment horizontal="center"/>
      <protection/>
    </xf>
    <xf numFmtId="0" fontId="1" fillId="0" borderId="23" xfId="0" applyFont="1" applyFill="1" applyBorder="1" applyAlignment="1" applyProtection="1">
      <alignment horizontal="left" vertical="center" shrinkToFit="1"/>
      <protection locked="0"/>
    </xf>
    <xf numFmtId="0" fontId="1" fillId="0" borderId="63"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protection locked="0"/>
    </xf>
    <xf numFmtId="0" fontId="7" fillId="0" borderId="0" xfId="0" applyFont="1" applyAlignment="1" applyProtection="1">
      <alignment horizontal="left"/>
      <protection locked="0"/>
    </xf>
    <xf numFmtId="0" fontId="1" fillId="0" borderId="52" xfId="0" applyFont="1" applyFill="1" applyBorder="1" applyAlignment="1" applyProtection="1">
      <alignment horizontal="left" vertical="center" wrapText="1"/>
      <protection locked="0"/>
    </xf>
    <xf numFmtId="0" fontId="1" fillId="0" borderId="72" xfId="0" applyFont="1" applyFill="1" applyBorder="1" applyAlignment="1" applyProtection="1">
      <alignment horizontal="center" vertical="center"/>
      <protection locked="0"/>
    </xf>
    <xf numFmtId="0" fontId="1" fillId="0" borderId="16"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center" vertical="top" wrapText="1"/>
      <protection locked="0"/>
    </xf>
    <xf numFmtId="0" fontId="1" fillId="0" borderId="23" xfId="0" applyFont="1" applyFill="1" applyBorder="1" applyAlignment="1" applyProtection="1">
      <alignment horizontal="center" vertical="top" wrapText="1"/>
      <protection locked="0"/>
    </xf>
    <xf numFmtId="0" fontId="1" fillId="0" borderId="63" xfId="0" applyFont="1" applyFill="1" applyBorder="1" applyAlignment="1" applyProtection="1">
      <alignment horizontal="center" vertical="top" wrapText="1"/>
      <protection locked="0"/>
    </xf>
    <xf numFmtId="0" fontId="1" fillId="0" borderId="66"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left" vertical="center" wrapText="1"/>
      <protection locked="0"/>
    </xf>
    <xf numFmtId="0" fontId="9" fillId="0" borderId="52"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57"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7" fillId="0" borderId="12" xfId="0" applyFont="1" applyBorder="1" applyAlignment="1" applyProtection="1">
      <alignment/>
      <protection locked="0"/>
    </xf>
    <xf numFmtId="0" fontId="12" fillId="0" borderId="73" xfId="58" applyFont="1" applyBorder="1" applyAlignment="1" applyProtection="1">
      <alignment horizontal="right" vertical="center"/>
      <protection locked="0"/>
    </xf>
    <xf numFmtId="0" fontId="12" fillId="0" borderId="0" xfId="58" applyFont="1" applyAlignment="1">
      <alignment vertical="center"/>
      <protection/>
    </xf>
    <xf numFmtId="0" fontId="0" fillId="0" borderId="21" xfId="0" applyBorder="1" applyAlignment="1">
      <alignment/>
    </xf>
    <xf numFmtId="0" fontId="4" fillId="0" borderId="0" xfId="0" applyFont="1" applyAlignment="1">
      <alignment/>
    </xf>
    <xf numFmtId="0" fontId="0" fillId="0" borderId="0" xfId="0" applyFont="1" applyAlignment="1">
      <alignment/>
    </xf>
    <xf numFmtId="0" fontId="0" fillId="0" borderId="12" xfId="0" applyBorder="1" applyAlignment="1">
      <alignment/>
    </xf>
    <xf numFmtId="1" fontId="0" fillId="0" borderId="0" xfId="0" applyNumberFormat="1" applyFont="1" applyAlignment="1">
      <alignment/>
    </xf>
    <xf numFmtId="0" fontId="0" fillId="0" borderId="0" xfId="0" applyAlignment="1">
      <alignment horizontal="center"/>
    </xf>
    <xf numFmtId="2" fontId="0" fillId="0" borderId="0" xfId="0" applyNumberFormat="1" applyFont="1" applyAlignment="1">
      <alignment horizontal="center"/>
    </xf>
    <xf numFmtId="0" fontId="0" fillId="34" borderId="0" xfId="0" applyFill="1" applyAlignment="1">
      <alignment/>
    </xf>
    <xf numFmtId="9" fontId="0" fillId="34" borderId="0" xfId="0" applyNumberFormat="1" applyFill="1" applyAlignment="1">
      <alignment/>
    </xf>
    <xf numFmtId="0" fontId="0" fillId="0" borderId="0" xfId="0" applyFont="1" applyFill="1" applyAlignment="1">
      <alignment/>
    </xf>
    <xf numFmtId="2" fontId="0" fillId="0" borderId="0" xfId="0" applyNumberFormat="1" applyFont="1" applyAlignment="1">
      <alignment/>
    </xf>
    <xf numFmtId="9" fontId="11" fillId="34" borderId="10" xfId="0" applyNumberFormat="1" applyFont="1" applyFill="1" applyBorder="1" applyAlignment="1">
      <alignment horizontal="center" vertical="center"/>
    </xf>
    <xf numFmtId="9" fontId="11" fillId="34" borderId="53" xfId="0" applyNumberFormat="1" applyFont="1" applyFill="1" applyBorder="1" applyAlignment="1">
      <alignment horizontal="center" vertical="center"/>
    </xf>
    <xf numFmtId="2" fontId="0" fillId="0" borderId="0" xfId="0" applyNumberFormat="1" applyAlignment="1">
      <alignment/>
    </xf>
    <xf numFmtId="0" fontId="0" fillId="34" borderId="0" xfId="0" applyFont="1" applyFill="1" applyAlignment="1">
      <alignment/>
    </xf>
    <xf numFmtId="0" fontId="0" fillId="0" borderId="0" xfId="0" applyFill="1" applyBorder="1" applyAlignment="1">
      <alignment/>
    </xf>
    <xf numFmtId="0" fontId="1" fillId="35" borderId="12"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209" fontId="1" fillId="35" borderId="12" xfId="61" applyNumberFormat="1" applyFont="1" applyFill="1" applyBorder="1" applyAlignment="1">
      <alignment/>
    </xf>
    <xf numFmtId="9" fontId="1" fillId="35" borderId="12" xfId="61" applyFont="1" applyFill="1" applyBorder="1" applyAlignment="1">
      <alignment/>
    </xf>
    <xf numFmtId="0" fontId="0" fillId="35" borderId="0" xfId="0" applyFont="1" applyFill="1" applyBorder="1" applyAlignment="1">
      <alignment/>
    </xf>
    <xf numFmtId="0" fontId="0" fillId="0" borderId="24" xfId="0" applyFont="1" applyFill="1" applyBorder="1" applyAlignment="1">
      <alignment/>
    </xf>
    <xf numFmtId="0" fontId="0" fillId="0" borderId="35" xfId="0" applyBorder="1" applyAlignment="1">
      <alignment/>
    </xf>
    <xf numFmtId="1" fontId="0" fillId="0" borderId="0" xfId="0" applyNumberFormat="1" applyFont="1" applyFill="1" applyBorder="1" applyAlignment="1">
      <alignment/>
    </xf>
    <xf numFmtId="0" fontId="4" fillId="36" borderId="0" xfId="0" applyFont="1" applyFill="1" applyAlignment="1">
      <alignment/>
    </xf>
    <xf numFmtId="0" fontId="1" fillId="37" borderId="10" xfId="0" applyFont="1" applyFill="1" applyBorder="1" applyAlignment="1" applyProtection="1">
      <alignment horizontal="center" vertical="center" wrapText="1"/>
      <protection locked="0"/>
    </xf>
    <xf numFmtId="0" fontId="1" fillId="37" borderId="11" xfId="0" applyFont="1" applyFill="1" applyBorder="1" applyAlignment="1" applyProtection="1">
      <alignment horizontal="center" vertical="center" wrapText="1"/>
      <protection locked="0"/>
    </xf>
    <xf numFmtId="0" fontId="1" fillId="37" borderId="17"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37" borderId="37" xfId="0" applyFont="1" applyFill="1" applyBorder="1" applyAlignment="1" applyProtection="1">
      <alignment horizontal="center" vertical="center" wrapText="1"/>
      <protection locked="0"/>
    </xf>
    <xf numFmtId="0" fontId="1" fillId="0" borderId="11" xfId="0" applyFont="1" applyFill="1" applyBorder="1" applyAlignment="1" applyProtection="1">
      <alignment vertical="center" wrapText="1"/>
      <protection locked="0"/>
    </xf>
    <xf numFmtId="0" fontId="1" fillId="37" borderId="1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shrinkToFit="1"/>
      <protection locked="0"/>
    </xf>
    <xf numFmtId="0" fontId="1" fillId="37" borderId="10" xfId="0" applyFont="1" applyFill="1" applyBorder="1" applyAlignment="1" applyProtection="1">
      <alignment horizontal="center" vertical="center" wrapText="1"/>
      <protection locked="0"/>
    </xf>
    <xf numFmtId="0" fontId="1" fillId="38" borderId="11" xfId="0" applyFont="1" applyFill="1" applyBorder="1" applyAlignment="1" applyProtection="1">
      <alignment horizontal="center" vertical="center" wrapText="1"/>
      <protection locked="0"/>
    </xf>
    <xf numFmtId="0" fontId="1" fillId="37" borderId="11"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52" xfId="0" applyFont="1" applyFill="1" applyBorder="1" applyAlignment="1" applyProtection="1">
      <alignment horizontal="center" vertical="center" wrapText="1"/>
      <protection locked="0"/>
    </xf>
    <xf numFmtId="0" fontId="1" fillId="37" borderId="23" xfId="0" applyFont="1" applyFill="1" applyBorder="1" applyAlignment="1" applyProtection="1">
      <alignment horizontal="center" vertical="center" wrapText="1"/>
      <protection locked="0"/>
    </xf>
    <xf numFmtId="0" fontId="9" fillId="37" borderId="23"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left" vertical="center" wrapText="1"/>
      <protection locked="0"/>
    </xf>
    <xf numFmtId="0" fontId="9" fillId="37" borderId="63" xfId="0" applyFont="1" applyFill="1" applyBorder="1" applyAlignment="1" applyProtection="1">
      <alignment horizontal="center" vertical="center" wrapText="1"/>
      <protection locked="0"/>
    </xf>
    <xf numFmtId="0" fontId="12" fillId="0" borderId="42" xfId="58" applyFont="1" applyBorder="1" applyAlignment="1" applyProtection="1">
      <alignment horizontal="center" vertical="center" wrapText="1"/>
      <protection locked="0"/>
    </xf>
    <xf numFmtId="1" fontId="14" fillId="0" borderId="53" xfId="58" applyNumberFormat="1" applyFont="1" applyBorder="1" applyAlignment="1" applyProtection="1">
      <alignment horizontal="center" vertical="center"/>
      <protection locked="0"/>
    </xf>
    <xf numFmtId="0" fontId="0" fillId="33" borderId="0" xfId="58" applyFont="1" applyFill="1" applyAlignment="1" applyProtection="1">
      <alignment/>
      <protection locked="0"/>
    </xf>
    <xf numFmtId="0" fontId="0" fillId="0" borderId="32" xfId="58" applyFont="1" applyFill="1" applyBorder="1" applyAlignment="1" applyProtection="1">
      <alignment horizontal="center"/>
      <protection locked="0"/>
    </xf>
    <xf numFmtId="0" fontId="14" fillId="33" borderId="47" xfId="58"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23" xfId="0" applyFont="1" applyFill="1" applyBorder="1" applyAlignment="1" applyProtection="1">
      <alignment horizontal="left" vertical="center"/>
      <protection locked="0"/>
    </xf>
    <xf numFmtId="1" fontId="14" fillId="0" borderId="48" xfId="58" applyNumberFormat="1" applyFont="1" applyBorder="1" applyAlignment="1" applyProtection="1">
      <alignment horizontal="center" vertical="center"/>
      <protection hidden="1"/>
    </xf>
    <xf numFmtId="0" fontId="12" fillId="0" borderId="44" xfId="58" applyFont="1" applyBorder="1" applyAlignment="1" applyProtection="1">
      <alignment horizontal="center" vertical="center" wrapText="1"/>
      <protection hidden="1"/>
    </xf>
    <xf numFmtId="10" fontId="14" fillId="0" borderId="64" xfId="58" applyNumberFormat="1" applyFont="1" applyBorder="1" applyAlignment="1" applyProtection="1">
      <alignment horizontal="center" vertical="center" wrapText="1"/>
      <protection hidden="1"/>
    </xf>
    <xf numFmtId="10" fontId="14" fillId="0" borderId="42" xfId="58" applyNumberFormat="1" applyFont="1" applyBorder="1" applyAlignment="1" applyProtection="1">
      <alignment horizontal="center" vertical="center" wrapText="1"/>
      <protection hidden="1"/>
    </xf>
    <xf numFmtId="9" fontId="14" fillId="0" borderId="31" xfId="58" applyNumberFormat="1" applyFont="1" applyBorder="1" applyAlignment="1" applyProtection="1">
      <alignment horizontal="center" vertical="center" wrapText="1"/>
      <protection hidden="1"/>
    </xf>
    <xf numFmtId="1" fontId="14" fillId="0" borderId="74" xfId="58" applyNumberFormat="1" applyFont="1" applyBorder="1" applyAlignment="1" applyProtection="1">
      <alignment horizontal="center" vertical="center"/>
      <protection hidden="1"/>
    </xf>
    <xf numFmtId="1" fontId="14" fillId="0" borderId="71" xfId="58" applyNumberFormat="1" applyFont="1" applyBorder="1" applyAlignment="1" applyProtection="1">
      <alignment horizontal="center" vertical="center"/>
      <protection locked="0"/>
    </xf>
    <xf numFmtId="1" fontId="14" fillId="0" borderId="71" xfId="58" applyNumberFormat="1" applyFont="1" applyBorder="1" applyAlignment="1" applyProtection="1">
      <alignment horizontal="center" vertical="center"/>
      <protection hidden="1"/>
    </xf>
    <xf numFmtId="1" fontId="14" fillId="0" borderId="57" xfId="58" applyNumberFormat="1" applyFont="1" applyBorder="1" applyAlignment="1" applyProtection="1">
      <alignment horizontal="center" vertical="center"/>
      <protection hidden="1"/>
    </xf>
    <xf numFmtId="0" fontId="14" fillId="0" borderId="45" xfId="58" applyFont="1" applyBorder="1" applyAlignment="1" applyProtection="1">
      <alignment horizontal="center" vertical="center"/>
      <protection hidden="1"/>
    </xf>
    <xf numFmtId="2" fontId="14" fillId="0" borderId="10" xfId="58" applyNumberFormat="1" applyFont="1" applyBorder="1" applyAlignment="1" applyProtection="1">
      <alignment horizontal="center" vertical="center" wrapText="1"/>
      <protection locked="0"/>
    </xf>
    <xf numFmtId="2" fontId="14" fillId="0" borderId="11" xfId="58" applyNumberFormat="1" applyFont="1" applyBorder="1" applyAlignment="1" applyProtection="1">
      <alignment horizontal="center" vertical="center" wrapText="1"/>
      <protection locked="0"/>
    </xf>
    <xf numFmtId="16" fontId="14" fillId="0" borderId="11" xfId="58" applyNumberFormat="1" applyFont="1" applyBorder="1" applyAlignment="1" applyProtection="1">
      <alignment horizontal="center" vertical="center" wrapText="1"/>
      <protection locked="0"/>
    </xf>
    <xf numFmtId="9" fontId="14" fillId="0" borderId="26" xfId="58" applyNumberFormat="1" applyFont="1" applyBorder="1" applyAlignment="1" applyProtection="1">
      <alignment horizontal="center" vertical="center" wrapText="1"/>
      <protection locked="0"/>
    </xf>
    <xf numFmtId="0" fontId="14" fillId="0" borderId="2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14" fillId="0" borderId="65"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0" fontId="14" fillId="0" borderId="38" xfId="0" applyFont="1" applyFill="1" applyBorder="1" applyAlignment="1" applyProtection="1">
      <alignment horizontal="left" vertical="center" wrapText="1"/>
      <protection locked="0"/>
    </xf>
    <xf numFmtId="0" fontId="14" fillId="0" borderId="64"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1" fontId="14" fillId="0" borderId="14" xfId="0" applyNumberFormat="1"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52"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1" fontId="14" fillId="0" borderId="12" xfId="0" applyNumberFormat="1"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23"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center" vertical="center"/>
      <protection locked="0"/>
    </xf>
    <xf numFmtId="0" fontId="14" fillId="0" borderId="63" xfId="0" applyFont="1" applyFill="1" applyBorder="1" applyAlignment="1" applyProtection="1">
      <alignment horizontal="left" vertical="center" wrapText="1"/>
      <protection locked="0"/>
    </xf>
    <xf numFmtId="0" fontId="14" fillId="0" borderId="31"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4" fillId="0" borderId="37" xfId="0" applyFont="1" applyFill="1" applyBorder="1" applyAlignment="1" applyProtection="1">
      <alignment vertical="center" wrapText="1"/>
      <protection locked="0"/>
    </xf>
    <xf numFmtId="0" fontId="14" fillId="0" borderId="38" xfId="0" applyFont="1" applyFill="1" applyBorder="1" applyAlignment="1" applyProtection="1">
      <alignment horizontal="center" vertical="center" wrapText="1"/>
      <protection locked="0"/>
    </xf>
    <xf numFmtId="0" fontId="14" fillId="0" borderId="71"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protection locked="0"/>
    </xf>
    <xf numFmtId="0" fontId="14" fillId="0" borderId="57" xfId="0" applyFont="1" applyFill="1" applyBorder="1" applyAlignment="1" applyProtection="1">
      <alignment horizontal="left" vertical="center" wrapText="1"/>
      <protection locked="0"/>
    </xf>
    <xf numFmtId="0" fontId="29" fillId="0" borderId="63" xfId="0" applyFont="1" applyFill="1" applyBorder="1" applyAlignment="1" applyProtection="1">
      <alignment horizontal="center" vertical="center" wrapText="1"/>
      <protection locked="0"/>
    </xf>
    <xf numFmtId="0" fontId="29" fillId="0" borderId="17" xfId="0" applyFont="1" applyFill="1" applyBorder="1" applyAlignment="1" applyProtection="1">
      <alignment horizontal="center" vertical="center"/>
      <protection locked="0"/>
    </xf>
    <xf numFmtId="0" fontId="29" fillId="0" borderId="19" xfId="0" applyFont="1" applyFill="1" applyBorder="1" applyAlignment="1" applyProtection="1">
      <alignment horizontal="left" vertical="center" wrapText="1"/>
      <protection locked="0"/>
    </xf>
    <xf numFmtId="0" fontId="29" fillId="0" borderId="52"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protection locked="0"/>
    </xf>
    <xf numFmtId="0" fontId="29" fillId="0" borderId="57"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hidden="1"/>
    </xf>
    <xf numFmtId="0" fontId="29" fillId="0" borderId="21" xfId="0" applyFont="1" applyFill="1" applyBorder="1" applyAlignment="1" applyProtection="1">
      <alignment horizontal="center" vertical="center"/>
      <protection hidden="1"/>
    </xf>
    <xf numFmtId="0" fontId="14" fillId="0" borderId="28"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41" xfId="0" applyFont="1" applyFill="1" applyBorder="1" applyAlignment="1" applyProtection="1">
      <alignment vertical="center" wrapText="1"/>
      <protection locked="0"/>
    </xf>
    <xf numFmtId="0" fontId="14" fillId="0" borderId="52"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protection locked="0"/>
    </xf>
    <xf numFmtId="0" fontId="14" fillId="0" borderId="41"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center" vertical="center" wrapText="1"/>
      <protection locked="0"/>
    </xf>
    <xf numFmtId="0" fontId="14" fillId="0" borderId="57" xfId="0" applyFont="1" applyFill="1" applyBorder="1" applyAlignment="1" applyProtection="1">
      <alignment vertical="center" wrapText="1"/>
      <protection locked="0"/>
    </xf>
    <xf numFmtId="0" fontId="14" fillId="0" borderId="51"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locked="0"/>
    </xf>
    <xf numFmtId="0" fontId="14" fillId="0" borderId="19" xfId="0" applyFont="1" applyFill="1" applyBorder="1" applyAlignment="1" applyProtection="1">
      <alignment vertical="center" wrapText="1"/>
      <protection locked="0"/>
    </xf>
    <xf numFmtId="0" fontId="14" fillId="0" borderId="1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1" fontId="14" fillId="0" borderId="12" xfId="0" applyNumberFormat="1" applyFont="1" applyFill="1" applyBorder="1" applyAlignment="1" applyProtection="1">
      <alignment horizontal="center" vertical="center"/>
      <protection locked="0"/>
    </xf>
    <xf numFmtId="0" fontId="14" fillId="0" borderId="57" xfId="0" applyFont="1" applyFill="1" applyBorder="1" applyAlignment="1" applyProtection="1">
      <alignment horizontal="left" vertical="center" shrinkToFit="1"/>
      <protection locked="0"/>
    </xf>
    <xf numFmtId="0" fontId="14" fillId="0" borderId="34"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Alignment="1" applyProtection="1">
      <alignment/>
      <protection locked="0"/>
    </xf>
    <xf numFmtId="0" fontId="14" fillId="0" borderId="0" xfId="0" applyFont="1" applyFill="1" applyAlignment="1" applyProtection="1">
      <alignment horizontal="center"/>
      <protection locked="0"/>
    </xf>
    <xf numFmtId="0" fontId="30"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right"/>
      <protection locked="0"/>
    </xf>
    <xf numFmtId="49" fontId="14" fillId="0" borderId="41" xfId="0" applyNumberFormat="1" applyFont="1" applyBorder="1" applyAlignment="1">
      <alignment vertical="top" wrapText="1"/>
    </xf>
    <xf numFmtId="49" fontId="14" fillId="0" borderId="11" xfId="0" applyNumberFormat="1" applyFont="1" applyBorder="1" applyAlignment="1">
      <alignment horizont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49" fontId="14" fillId="0" borderId="57" xfId="0" applyNumberFormat="1" applyFont="1" applyBorder="1" applyAlignment="1">
      <alignment vertical="top" wrapText="1"/>
    </xf>
    <xf numFmtId="49" fontId="14" fillId="0" borderId="26" xfId="0" applyNumberFormat="1" applyFont="1" applyBorder="1" applyAlignment="1">
      <alignment horizontal="center"/>
    </xf>
    <xf numFmtId="0" fontId="14" fillId="0" borderId="34" xfId="0" applyFont="1" applyBorder="1" applyAlignment="1">
      <alignment horizontal="center" vertical="center"/>
    </xf>
    <xf numFmtId="0" fontId="14" fillId="0" borderId="59" xfId="0" applyFont="1" applyBorder="1" applyAlignment="1">
      <alignment horizontal="center" vertical="center"/>
    </xf>
    <xf numFmtId="0" fontId="14" fillId="0" borderId="28" xfId="0" applyFont="1" applyBorder="1" applyAlignment="1">
      <alignment horizontal="center" vertical="center"/>
    </xf>
    <xf numFmtId="0" fontId="14" fillId="0" borderId="28" xfId="0" applyFont="1" applyBorder="1" applyAlignment="1">
      <alignment horizontal="center"/>
    </xf>
    <xf numFmtId="0" fontId="14" fillId="0" borderId="33" xfId="0" applyFont="1" applyBorder="1" applyAlignment="1">
      <alignment horizontal="center"/>
    </xf>
    <xf numFmtId="0" fontId="14" fillId="0" borderId="57" xfId="0" applyFont="1" applyBorder="1" applyAlignment="1">
      <alignment horizontal="center"/>
    </xf>
    <xf numFmtId="0" fontId="12" fillId="0" borderId="0" xfId="0" applyFont="1" applyFill="1" applyAlignment="1" applyProtection="1">
      <alignment horizontal="centerContinuous"/>
      <protection locked="0"/>
    </xf>
    <xf numFmtId="0" fontId="12" fillId="0" borderId="0" xfId="0" applyFont="1" applyFill="1" applyAlignment="1" applyProtection="1">
      <alignment/>
      <protection locked="0"/>
    </xf>
    <xf numFmtId="0" fontId="12" fillId="0" borderId="0" xfId="0" applyFont="1" applyFill="1" applyAlignment="1" applyProtection="1">
      <alignment horizontal="center"/>
      <protection locked="0"/>
    </xf>
    <xf numFmtId="0" fontId="14" fillId="0" borderId="0" xfId="0" applyFont="1" applyFill="1" applyAlignment="1" applyProtection="1">
      <alignment horizontal="centerContinuous"/>
      <protection locked="0"/>
    </xf>
    <xf numFmtId="0" fontId="14" fillId="0" borderId="0" xfId="0" applyFont="1" applyAlignment="1" applyProtection="1">
      <alignment horizontal="center"/>
      <protection locked="0"/>
    </xf>
    <xf numFmtId="0" fontId="14" fillId="0" borderId="0" xfId="0" applyFont="1" applyAlignment="1" applyProtection="1">
      <alignment/>
      <protection locked="0"/>
    </xf>
    <xf numFmtId="0" fontId="14" fillId="0" borderId="0" xfId="0" applyFont="1" applyAlignment="1" applyProtection="1">
      <alignment/>
      <protection locked="0"/>
    </xf>
    <xf numFmtId="0" fontId="14" fillId="0" borderId="0" xfId="0" applyFont="1" applyFill="1" applyAlignment="1" applyProtection="1">
      <alignment/>
      <protection locked="0"/>
    </xf>
    <xf numFmtId="0" fontId="12" fillId="0" borderId="0" xfId="0" applyFont="1" applyFill="1" applyAlignment="1" applyProtection="1">
      <alignment horizontal="left"/>
      <protection locked="0"/>
    </xf>
    <xf numFmtId="0" fontId="14" fillId="0" borderId="37" xfId="0" applyFont="1" applyFill="1" applyBorder="1" applyAlignment="1" applyProtection="1">
      <alignment horizontal="left" vertical="center" wrapText="1"/>
      <protection locked="0"/>
    </xf>
    <xf numFmtId="0" fontId="14" fillId="0" borderId="38"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center" vertical="top" wrapText="1"/>
      <protection locked="0"/>
    </xf>
    <xf numFmtId="0" fontId="14" fillId="0" borderId="63" xfId="0" applyFont="1" applyFill="1" applyBorder="1" applyAlignment="1" applyProtection="1">
      <alignment horizontal="center" vertical="top" wrapText="1"/>
      <protection locked="0"/>
    </xf>
    <xf numFmtId="0" fontId="14" fillId="0" borderId="65"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0" borderId="72"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top" wrapText="1"/>
      <protection locked="0"/>
    </xf>
    <xf numFmtId="0" fontId="14" fillId="0" borderId="27"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Continuous"/>
      <protection locked="0"/>
    </xf>
    <xf numFmtId="0" fontId="14" fillId="0" borderId="70" xfId="0" applyFont="1" applyFill="1" applyBorder="1" applyAlignment="1" applyProtection="1">
      <alignment horizontal="left" vertical="center" wrapText="1"/>
      <protection locked="0"/>
    </xf>
    <xf numFmtId="1" fontId="14" fillId="0" borderId="28"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49" xfId="0" applyFont="1" applyFill="1" applyBorder="1" applyAlignment="1" applyProtection="1">
      <alignment horizontal="center" vertical="center" wrapText="1"/>
      <protection locked="0"/>
    </xf>
    <xf numFmtId="49" fontId="14" fillId="0" borderId="64" xfId="0" applyNumberFormat="1" applyFont="1" applyBorder="1" applyAlignment="1">
      <alignment vertical="top" wrapText="1"/>
    </xf>
    <xf numFmtId="49" fontId="14" fillId="0" borderId="10" xfId="0" applyNumberFormat="1" applyFont="1" applyBorder="1" applyAlignment="1">
      <alignment horizontal="center"/>
    </xf>
    <xf numFmtId="0" fontId="14" fillId="0" borderId="54" xfId="0" applyFont="1" applyFill="1" applyBorder="1" applyAlignment="1" applyProtection="1">
      <alignment horizontal="center" vertical="center" wrapText="1"/>
      <protection locked="0"/>
    </xf>
    <xf numFmtId="0" fontId="14" fillId="0" borderId="55" xfId="0" applyFont="1" applyFill="1" applyBorder="1" applyAlignment="1" applyProtection="1">
      <alignment horizontal="center" vertical="center" wrapText="1"/>
      <protection locked="0"/>
    </xf>
    <xf numFmtId="0" fontId="14" fillId="0" borderId="68" xfId="0" applyFont="1" applyFill="1" applyBorder="1" applyAlignment="1" applyProtection="1">
      <alignment horizontal="center" vertical="center" wrapText="1"/>
      <protection locked="0"/>
    </xf>
    <xf numFmtId="49" fontId="14" fillId="0" borderId="26" xfId="0" applyNumberFormat="1" applyFont="1" applyBorder="1" applyAlignment="1">
      <alignment vertical="top" wrapText="1"/>
    </xf>
    <xf numFmtId="0" fontId="14" fillId="0" borderId="34"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33" xfId="0" applyFont="1" applyFill="1" applyBorder="1" applyAlignment="1">
      <alignment horizontal="center" vertical="center" wrapText="1"/>
    </xf>
    <xf numFmtId="49" fontId="14" fillId="0" borderId="0" xfId="0" applyNumberFormat="1" applyFont="1" applyFill="1" applyAlignment="1" applyProtection="1">
      <alignment/>
      <protection locked="0"/>
    </xf>
    <xf numFmtId="0" fontId="14" fillId="0" borderId="0" xfId="0" applyFont="1" applyFill="1" applyAlignment="1" applyProtection="1">
      <alignment horizontal="center"/>
      <protection locked="0"/>
    </xf>
    <xf numFmtId="0" fontId="14" fillId="0" borderId="0" xfId="0" applyFont="1" applyFill="1" applyAlignment="1" applyProtection="1">
      <alignment/>
      <protection locked="0"/>
    </xf>
    <xf numFmtId="0" fontId="14" fillId="0" borderId="23" xfId="0" applyFont="1" applyFill="1" applyBorder="1" applyAlignment="1" applyProtection="1">
      <alignment horizontal="left" vertical="center" wrapText="1"/>
      <protection locked="0"/>
    </xf>
    <xf numFmtId="0" fontId="14" fillId="0" borderId="33"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wrapText="1"/>
      <protection locked="0"/>
    </xf>
    <xf numFmtId="0" fontId="14" fillId="0" borderId="75"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14" fillId="0" borderId="34" xfId="0" applyFont="1" applyFill="1" applyBorder="1" applyAlignment="1" applyProtection="1">
      <alignment vertical="center"/>
      <protection locked="0"/>
    </xf>
    <xf numFmtId="0" fontId="14" fillId="0" borderId="28" xfId="0" applyFont="1" applyFill="1" applyBorder="1" applyAlignment="1" applyProtection="1">
      <alignment vertical="center"/>
      <protection locked="0"/>
    </xf>
    <xf numFmtId="0" fontId="14" fillId="0" borderId="38" xfId="0" applyFont="1" applyFill="1" applyBorder="1" applyAlignment="1" applyProtection="1">
      <alignment horizontal="left" vertical="center" wrapText="1"/>
      <protection locked="0"/>
    </xf>
    <xf numFmtId="0" fontId="14" fillId="0" borderId="63" xfId="0" applyFont="1" applyFill="1" applyBorder="1" applyAlignment="1" applyProtection="1">
      <alignment horizontal="left" vertical="center"/>
      <protection locked="0"/>
    </xf>
    <xf numFmtId="0" fontId="14" fillId="0" borderId="23" xfId="0" applyFont="1" applyFill="1" applyBorder="1" applyAlignment="1" applyProtection="1">
      <alignment horizontal="left" vertical="center" shrinkToFit="1"/>
      <protection locked="0"/>
    </xf>
    <xf numFmtId="0" fontId="14" fillId="0" borderId="63" xfId="0" applyFont="1" applyFill="1" applyBorder="1" applyAlignment="1" applyProtection="1">
      <alignment horizontal="left" vertical="center" shrinkToFit="1"/>
      <protection locked="0"/>
    </xf>
    <xf numFmtId="0" fontId="29" fillId="0" borderId="20" xfId="0" applyFont="1" applyBorder="1" applyAlignment="1" applyProtection="1">
      <alignment horizontal="center" vertical="center"/>
      <protection hidden="1"/>
    </xf>
    <xf numFmtId="0" fontId="29" fillId="0" borderId="21"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right"/>
      <protection locked="0"/>
    </xf>
    <xf numFmtId="0" fontId="14" fillId="0" borderId="15"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14" fillId="0" borderId="64" xfId="58" applyFont="1" applyBorder="1" applyAlignment="1" applyProtection="1">
      <alignment horizontal="justify" vertical="center" wrapText="1"/>
      <protection locked="0"/>
    </xf>
    <xf numFmtId="0" fontId="14" fillId="0" borderId="36" xfId="58" applyFont="1" applyBorder="1" applyAlignment="1" applyProtection="1">
      <alignment horizontal="justify" vertical="center" wrapText="1"/>
      <protection locked="0"/>
    </xf>
    <xf numFmtId="0" fontId="14" fillId="0" borderId="42" xfId="58" applyFont="1" applyBorder="1" applyAlignment="1" applyProtection="1">
      <alignment horizontal="justify" vertical="center" wrapText="1"/>
      <protection locked="0"/>
    </xf>
    <xf numFmtId="0" fontId="14" fillId="0" borderId="43" xfId="58" applyFont="1" applyFill="1" applyBorder="1" applyAlignment="1" applyProtection="1">
      <alignment horizontal="justify" vertical="center" wrapText="1"/>
      <protection locked="0"/>
    </xf>
    <xf numFmtId="0" fontId="12" fillId="0" borderId="44" xfId="58" applyFont="1" applyBorder="1" applyAlignment="1" applyProtection="1">
      <alignment horizontal="left" vertical="center" wrapText="1"/>
      <protection locked="0"/>
    </xf>
    <xf numFmtId="1" fontId="14" fillId="0" borderId="49" xfId="58" applyNumberFormat="1" applyFont="1" applyBorder="1" applyAlignment="1" applyProtection="1">
      <alignment horizontal="center" vertical="center"/>
      <protection hidden="1"/>
    </xf>
    <xf numFmtId="0" fontId="14" fillId="0" borderId="20" xfId="0" applyNumberFormat="1" applyFont="1" applyFill="1" applyBorder="1" applyAlignment="1" applyProtection="1">
      <alignment horizontal="center" vertical="center"/>
      <protection locked="0"/>
    </xf>
    <xf numFmtId="0" fontId="14" fillId="0" borderId="21" xfId="0" applyNumberFormat="1" applyFont="1" applyFill="1" applyBorder="1" applyAlignment="1" applyProtection="1">
      <alignment horizontal="center" vertical="center"/>
      <protection locked="0"/>
    </xf>
    <xf numFmtId="0" fontId="14" fillId="0" borderId="21" xfId="0" applyNumberFormat="1" applyFont="1" applyFill="1" applyBorder="1" applyAlignment="1" applyProtection="1">
      <alignment horizontal="center" vertical="center" wrapText="1"/>
      <protection locked="0"/>
    </xf>
    <xf numFmtId="0" fontId="14" fillId="0" borderId="75" xfId="0" applyNumberFormat="1" applyFont="1" applyFill="1" applyBorder="1" applyAlignment="1" applyProtection="1">
      <alignment horizontal="center" vertical="center" wrapText="1"/>
      <protection locked="0"/>
    </xf>
    <xf numFmtId="0" fontId="14" fillId="0" borderId="13"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protection locked="0"/>
    </xf>
    <xf numFmtId="0" fontId="14" fillId="0" borderId="24" xfId="0" applyNumberFormat="1" applyFont="1" applyFill="1" applyBorder="1" applyAlignment="1" applyProtection="1">
      <alignment horizontal="center" vertical="center"/>
      <protection locked="0"/>
    </xf>
    <xf numFmtId="0" fontId="14" fillId="0" borderId="30"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wrapText="1"/>
      <protection locked="0"/>
    </xf>
    <xf numFmtId="0" fontId="14" fillId="0" borderId="24" xfId="0" applyNumberFormat="1" applyFont="1" applyFill="1" applyBorder="1" applyAlignment="1" applyProtection="1">
      <alignment horizontal="center" vertical="center" wrapText="1"/>
      <protection locked="0"/>
    </xf>
    <xf numFmtId="0" fontId="14" fillId="0" borderId="34" xfId="0" applyNumberFormat="1" applyFont="1" applyFill="1" applyBorder="1" applyAlignment="1" applyProtection="1">
      <alignment horizontal="center" vertical="center" wrapText="1"/>
      <protection locked="0"/>
    </xf>
    <xf numFmtId="0" fontId="14" fillId="0" borderId="28" xfId="0" applyNumberFormat="1" applyFont="1" applyFill="1" applyBorder="1" applyAlignment="1" applyProtection="1">
      <alignment horizontal="center" vertical="center" wrapText="1"/>
      <protection locked="0"/>
    </xf>
    <xf numFmtId="0" fontId="14" fillId="0" borderId="28" xfId="0" applyNumberFormat="1" applyFont="1" applyFill="1" applyBorder="1" applyAlignment="1" applyProtection="1">
      <alignment horizontal="center" vertical="center"/>
      <protection locked="0"/>
    </xf>
    <xf numFmtId="0" fontId="14" fillId="0" borderId="32" xfId="0" applyNumberFormat="1" applyFont="1" applyFill="1" applyBorder="1" applyAlignment="1" applyProtection="1">
      <alignment horizontal="center" vertical="center" wrapText="1"/>
      <protection locked="0"/>
    </xf>
    <xf numFmtId="0" fontId="0" fillId="0" borderId="0" xfId="58" applyFont="1" applyBorder="1" applyAlignment="1" applyProtection="1">
      <alignment/>
      <protection locked="0"/>
    </xf>
    <xf numFmtId="10" fontId="12" fillId="0" borderId="0" xfId="58" applyNumberFormat="1" applyFont="1" applyBorder="1" applyAlignment="1" applyProtection="1">
      <alignment horizontal="center"/>
      <protection hidden="1"/>
    </xf>
    <xf numFmtId="0" fontId="14" fillId="0" borderId="0" xfId="58" applyFont="1" applyBorder="1" applyAlignment="1" applyProtection="1">
      <alignment horizontal="center"/>
      <protection locked="0"/>
    </xf>
    <xf numFmtId="0" fontId="0" fillId="0" borderId="30" xfId="58" applyFont="1" applyBorder="1" applyAlignment="1" applyProtection="1">
      <alignment horizontal="center"/>
      <protection locked="0"/>
    </xf>
    <xf numFmtId="0" fontId="0" fillId="0" borderId="40" xfId="58" applyFont="1" applyBorder="1" applyAlignment="1" applyProtection="1">
      <alignment horizontal="center"/>
      <protection locked="0"/>
    </xf>
    <xf numFmtId="0" fontId="12" fillId="0" borderId="68" xfId="58" applyFont="1" applyBorder="1" applyAlignment="1" applyProtection="1">
      <alignment horizontal="center"/>
      <protection locked="0"/>
    </xf>
    <xf numFmtId="0" fontId="14" fillId="0" borderId="61" xfId="0" applyFont="1" applyBorder="1" applyAlignment="1">
      <alignment horizontal="center"/>
    </xf>
    <xf numFmtId="0" fontId="14" fillId="0" borderId="60" xfId="0" applyFont="1" applyBorder="1" applyAlignment="1">
      <alignment horizontal="center"/>
    </xf>
    <xf numFmtId="0" fontId="14" fillId="0" borderId="62" xfId="0" applyFont="1" applyBorder="1" applyAlignment="1">
      <alignment horizontal="center"/>
    </xf>
    <xf numFmtId="0" fontId="14" fillId="0" borderId="54" xfId="0" applyFont="1" applyBorder="1" applyAlignment="1">
      <alignment horizontal="center"/>
    </xf>
    <xf numFmtId="0" fontId="14" fillId="0" borderId="77" xfId="0" applyFont="1" applyBorder="1" applyAlignment="1">
      <alignment horizontal="center"/>
    </xf>
    <xf numFmtId="0" fontId="14" fillId="0" borderId="55" xfId="0" applyFont="1" applyBorder="1" applyAlignment="1">
      <alignment horizontal="center"/>
    </xf>
    <xf numFmtId="0" fontId="14" fillId="0" borderId="68" xfId="0" applyFont="1" applyBorder="1" applyAlignment="1">
      <alignment horizont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75" xfId="0" applyBorder="1" applyAlignment="1">
      <alignment horizontal="center" vertical="center"/>
    </xf>
    <xf numFmtId="0" fontId="0" fillId="0" borderId="34" xfId="0" applyBorder="1" applyAlignment="1">
      <alignment horizontal="center"/>
    </xf>
    <xf numFmtId="0" fontId="0" fillId="0" borderId="32" xfId="0" applyBorder="1" applyAlignment="1">
      <alignment horizontal="center"/>
    </xf>
    <xf numFmtId="0" fontId="0" fillId="0" borderId="54" xfId="0" applyBorder="1" applyAlignment="1">
      <alignment horizontal="center"/>
    </xf>
    <xf numFmtId="0" fontId="0" fillId="0" borderId="68" xfId="0" applyBorder="1" applyAlignment="1">
      <alignment horizontal="center"/>
    </xf>
    <xf numFmtId="0" fontId="0" fillId="0" borderId="20" xfId="58" applyBorder="1" applyAlignment="1" applyProtection="1">
      <alignment horizontal="center" vertical="center"/>
      <protection locked="0"/>
    </xf>
    <xf numFmtId="0" fontId="0" fillId="0" borderId="75" xfId="58" applyBorder="1" applyAlignment="1" applyProtection="1">
      <alignment horizontal="center" vertical="center"/>
      <protection locked="0"/>
    </xf>
    <xf numFmtId="0" fontId="0" fillId="0" borderId="13" xfId="58" applyBorder="1" applyAlignment="1" applyProtection="1">
      <alignment horizontal="center" vertical="center"/>
      <protection locked="0"/>
    </xf>
    <xf numFmtId="0" fontId="0" fillId="0" borderId="24" xfId="58" applyBorder="1" applyAlignment="1" applyProtection="1">
      <alignment horizontal="center" vertical="center"/>
      <protection locked="0"/>
    </xf>
    <xf numFmtId="0" fontId="0" fillId="0" borderId="34" xfId="58" applyBorder="1" applyAlignment="1" applyProtection="1">
      <alignment horizontal="center" vertical="center"/>
      <protection locked="0"/>
    </xf>
    <xf numFmtId="0" fontId="0" fillId="0" borderId="32" xfId="58" applyBorder="1" applyAlignment="1" applyProtection="1">
      <alignment horizontal="center" vertical="center"/>
      <protection locked="0"/>
    </xf>
    <xf numFmtId="0" fontId="14" fillId="0" borderId="14"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8" xfId="0" applyFont="1" applyFill="1" applyBorder="1" applyAlignment="1" applyProtection="1">
      <alignment horizontal="center" vertical="center" wrapText="1"/>
      <protection locked="0"/>
    </xf>
    <xf numFmtId="0" fontId="14" fillId="0" borderId="35" xfId="0" applyFont="1" applyBorder="1" applyAlignment="1">
      <alignment horizontal="center" vertical="center"/>
    </xf>
    <xf numFmtId="0" fontId="14" fillId="0" borderId="12" xfId="0" applyFont="1" applyBorder="1" applyAlignment="1">
      <alignment horizontal="center" vertical="center"/>
    </xf>
    <xf numFmtId="0" fontId="14" fillId="0" borderId="25" xfId="0" applyFont="1" applyBorder="1" applyAlignment="1">
      <alignment horizontal="center" vertical="center"/>
    </xf>
    <xf numFmtId="0" fontId="14" fillId="0" borderId="78" xfId="0" applyFont="1" applyFill="1" applyBorder="1" applyAlignment="1" applyProtection="1">
      <alignment horizontal="center" vertical="center" wrapText="1"/>
      <protection locked="0"/>
    </xf>
    <xf numFmtId="0" fontId="14" fillId="0" borderId="72" xfId="0" applyFont="1" applyFill="1" applyBorder="1" applyAlignment="1" applyProtection="1">
      <alignment horizontal="center" vertical="center" wrapText="1"/>
      <protection locked="0"/>
    </xf>
    <xf numFmtId="0" fontId="14" fillId="0" borderId="79"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14" fillId="0" borderId="30" xfId="0" applyFont="1" applyBorder="1" applyAlignment="1">
      <alignment horizontal="center" vertical="center"/>
    </xf>
    <xf numFmtId="0" fontId="14" fillId="0" borderId="40" xfId="0" applyFont="1" applyBorder="1" applyAlignment="1">
      <alignment horizontal="center" vertical="center"/>
    </xf>
    <xf numFmtId="0" fontId="14" fillId="0" borderId="65" xfId="0" applyFont="1" applyFill="1" applyBorder="1" applyAlignment="1" applyProtection="1">
      <alignment horizontal="center" vertical="center" wrapText="1"/>
      <protection locked="0"/>
    </xf>
    <xf numFmtId="0" fontId="14" fillId="0" borderId="20"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64" xfId="0" applyFont="1" applyFill="1" applyBorder="1" applyAlignment="1" applyProtection="1">
      <alignment horizontal="center" vertical="center" wrapText="1"/>
      <protection locked="0"/>
    </xf>
    <xf numFmtId="0" fontId="14" fillId="0" borderId="42" xfId="0" applyFont="1" applyFill="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locked="0"/>
    </xf>
    <xf numFmtId="0" fontId="14" fillId="0" borderId="42" xfId="0" applyFont="1" applyBorder="1" applyAlignment="1" applyProtection="1">
      <alignment horizontal="center" vertical="center"/>
      <protection locked="0"/>
    </xf>
    <xf numFmtId="49" fontId="14" fillId="0" borderId="10" xfId="0" applyNumberFormat="1" applyFont="1" applyBorder="1" applyAlignment="1">
      <alignment vertical="top" wrapText="1"/>
    </xf>
    <xf numFmtId="49" fontId="14" fillId="0" borderId="11" xfId="0" applyNumberFormat="1" applyFont="1" applyBorder="1" applyAlignment="1">
      <alignment vertical="top" wrapText="1"/>
    </xf>
    <xf numFmtId="49" fontId="14" fillId="0" borderId="53" xfId="0" applyNumberFormat="1" applyFont="1" applyBorder="1" applyAlignment="1">
      <alignment vertical="top" wrapText="1"/>
    </xf>
    <xf numFmtId="49" fontId="14" fillId="0" borderId="38"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70" xfId="0" applyNumberFormat="1" applyFont="1" applyBorder="1" applyAlignment="1">
      <alignment horizontal="center" vertical="center"/>
    </xf>
    <xf numFmtId="0" fontId="14" fillId="0" borderId="58"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39" xfId="0" applyFont="1" applyBorder="1" applyAlignment="1">
      <alignment horizontal="center" vertical="center"/>
    </xf>
    <xf numFmtId="1" fontId="14" fillId="0" borderId="28" xfId="0" applyNumberFormat="1" applyFont="1" applyFill="1" applyBorder="1" applyAlignment="1" applyProtection="1">
      <alignment horizontal="center" vertical="center"/>
      <protection/>
    </xf>
    <xf numFmtId="0" fontId="67" fillId="0" borderId="41" xfId="0" applyFont="1" applyFill="1" applyBorder="1" applyAlignment="1" applyProtection="1">
      <alignment horizontal="left" vertical="center" wrapText="1"/>
      <protection locked="0"/>
    </xf>
    <xf numFmtId="0" fontId="1" fillId="0" borderId="0" xfId="0" applyFont="1" applyAlignment="1" applyProtection="1">
      <alignment/>
      <protection locked="0"/>
    </xf>
    <xf numFmtId="0" fontId="14" fillId="0" borderId="31" xfId="0" applyFont="1" applyBorder="1" applyAlignment="1" applyProtection="1">
      <alignment horizontal="center" vertical="center"/>
      <protection locked="0"/>
    </xf>
    <xf numFmtId="49" fontId="14" fillId="0" borderId="63" xfId="0" applyNumberFormat="1" applyFont="1" applyBorder="1" applyAlignment="1">
      <alignment horizontal="center" vertical="center"/>
    </xf>
    <xf numFmtId="0" fontId="14" fillId="0" borderId="33" xfId="0" applyFont="1" applyBorder="1" applyAlignment="1">
      <alignment horizontal="center" vertical="center"/>
    </xf>
    <xf numFmtId="0" fontId="2" fillId="0" borderId="0" xfId="58" applyFont="1" applyFill="1">
      <alignment/>
      <protection/>
    </xf>
    <xf numFmtId="0" fontId="21" fillId="0" borderId="0" xfId="58" applyFont="1" applyFill="1" applyAlignment="1">
      <alignment horizontal="center"/>
      <protection/>
    </xf>
    <xf numFmtId="0" fontId="18" fillId="0" borderId="0" xfId="58" applyFont="1" applyFill="1" applyAlignment="1">
      <alignment horizontal="left"/>
      <protection/>
    </xf>
    <xf numFmtId="0" fontId="0" fillId="0" borderId="0" xfId="58" applyFont="1" applyFill="1" applyAlignment="1">
      <alignment horizontal="left"/>
      <protection/>
    </xf>
    <xf numFmtId="0" fontId="2" fillId="0" borderId="0" xfId="58" applyFont="1" applyFill="1" applyAlignment="1">
      <alignment horizontal="left"/>
      <protection/>
    </xf>
    <xf numFmtId="0" fontId="17" fillId="0" borderId="0" xfId="58" applyFont="1" applyFill="1" applyAlignment="1">
      <alignment horizontal="left"/>
      <protection/>
    </xf>
    <xf numFmtId="0" fontId="2" fillId="0" borderId="0" xfId="58" applyFont="1" applyFill="1" applyAlignment="1">
      <alignment horizontal="center"/>
      <protection/>
    </xf>
    <xf numFmtId="0" fontId="4" fillId="0" borderId="0" xfId="58" applyFont="1" applyFill="1" applyAlignment="1">
      <alignment horizontal="center"/>
      <protection/>
    </xf>
    <xf numFmtId="0" fontId="15" fillId="0" borderId="0" xfId="0" applyFont="1" applyFill="1" applyAlignment="1" applyProtection="1">
      <alignment horizontal="center"/>
      <protection locked="0"/>
    </xf>
    <xf numFmtId="0" fontId="14" fillId="0" borderId="12"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14" fillId="0" borderId="58" xfId="0" applyFont="1" applyFill="1" applyBorder="1" applyAlignment="1" applyProtection="1">
      <alignment horizontal="center" vertical="center" wrapText="1"/>
      <protection locked="0"/>
    </xf>
    <xf numFmtId="0" fontId="14" fillId="0" borderId="59" xfId="0" applyFont="1" applyFill="1" applyBorder="1" applyAlignment="1" applyProtection="1">
      <alignment horizontal="center" vertical="center" wrapText="1"/>
      <protection locked="0"/>
    </xf>
    <xf numFmtId="1" fontId="12" fillId="0" borderId="31" xfId="0" applyNumberFormat="1" applyFont="1" applyFill="1" applyBorder="1" applyAlignment="1" applyProtection="1">
      <alignment horizontal="center" vertical="center"/>
      <protection hidden="1"/>
    </xf>
    <xf numFmtId="1" fontId="12" fillId="0" borderId="63" xfId="0" applyNumberFormat="1" applyFont="1" applyFill="1" applyBorder="1" applyAlignment="1" applyProtection="1">
      <alignment horizontal="center" vertical="center"/>
      <protection hidden="1"/>
    </xf>
    <xf numFmtId="1" fontId="12" fillId="0" borderId="59" xfId="0" applyNumberFormat="1" applyFont="1" applyFill="1" applyBorder="1" applyAlignment="1" applyProtection="1">
      <alignment horizontal="center" vertical="center"/>
      <protection hidden="1"/>
    </xf>
    <xf numFmtId="1" fontId="14" fillId="0" borderId="80" xfId="0" applyNumberFormat="1" applyFont="1" applyFill="1" applyBorder="1" applyAlignment="1" applyProtection="1">
      <alignment horizontal="center" vertical="center"/>
      <protection hidden="1"/>
    </xf>
    <xf numFmtId="1" fontId="14" fillId="0" borderId="27" xfId="0" applyNumberFormat="1" applyFont="1" applyFill="1" applyBorder="1" applyAlignment="1" applyProtection="1">
      <alignment horizontal="center" vertical="center"/>
      <protection hidden="1"/>
    </xf>
    <xf numFmtId="0" fontId="14" fillId="0" borderId="3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80" xfId="0" applyFont="1" applyFill="1" applyBorder="1" applyAlignment="1" applyProtection="1">
      <alignment horizontal="center" vertical="center"/>
      <protection hidden="1"/>
    </xf>
    <xf numFmtId="0" fontId="14" fillId="0" borderId="27" xfId="0" applyFont="1" applyFill="1" applyBorder="1" applyAlignment="1" applyProtection="1">
      <alignment horizontal="center" vertical="center"/>
      <protection hidden="1"/>
    </xf>
    <xf numFmtId="0" fontId="12" fillId="0" borderId="31" xfId="0" applyFont="1" applyFill="1" applyBorder="1" applyAlignment="1" applyProtection="1">
      <alignment horizontal="center" vertical="center"/>
      <protection hidden="1"/>
    </xf>
    <xf numFmtId="0" fontId="12" fillId="0" borderId="63" xfId="0" applyFont="1" applyFill="1" applyBorder="1" applyAlignment="1" applyProtection="1">
      <alignment horizontal="center" vertical="center"/>
      <protection hidden="1"/>
    </xf>
    <xf numFmtId="0" fontId="12" fillId="0" borderId="59"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28" xfId="0" applyFont="1" applyFill="1" applyBorder="1" applyAlignment="1" applyProtection="1">
      <alignment horizontal="center" vertical="center"/>
      <protection hidden="1"/>
    </xf>
    <xf numFmtId="1" fontId="14" fillId="0" borderId="14" xfId="0" applyNumberFormat="1" applyFont="1" applyFill="1" applyBorder="1" applyAlignment="1" applyProtection="1">
      <alignment horizontal="center" vertical="center"/>
      <protection hidden="1"/>
    </xf>
    <xf numFmtId="1" fontId="14" fillId="0" borderId="28" xfId="0" applyNumberFormat="1"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33"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14" fillId="0" borderId="0" xfId="0" applyFont="1" applyFill="1" applyAlignment="1" applyProtection="1">
      <alignment/>
      <protection locked="0"/>
    </xf>
    <xf numFmtId="0" fontId="14" fillId="0" borderId="34" xfId="0"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protection locked="0"/>
    </xf>
    <xf numFmtId="1" fontId="14" fillId="0" borderId="28"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14" fillId="0" borderId="46"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wrapText="1"/>
      <protection locked="0"/>
    </xf>
    <xf numFmtId="0" fontId="12" fillId="0" borderId="16" xfId="0" applyFont="1" applyFill="1" applyBorder="1" applyAlignment="1">
      <alignment horizontal="center" vertical="center"/>
    </xf>
    <xf numFmtId="0" fontId="12" fillId="0" borderId="33" xfId="0" applyFont="1" applyFill="1" applyBorder="1" applyAlignment="1">
      <alignment horizontal="center" vertical="center"/>
    </xf>
    <xf numFmtId="0" fontId="14" fillId="0" borderId="40"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53"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4" fillId="0" borderId="65" xfId="0" applyFont="1" applyFill="1" applyBorder="1" applyAlignment="1" applyProtection="1">
      <alignment horizontal="center" vertical="center" wrapText="1"/>
      <protection locked="0"/>
    </xf>
    <xf numFmtId="0" fontId="14" fillId="0" borderId="53" xfId="0" applyFont="1" applyFill="1" applyBorder="1" applyAlignment="1" applyProtection="1">
      <alignment horizontal="center"/>
      <protection locked="0"/>
    </xf>
    <xf numFmtId="0" fontId="14" fillId="0" borderId="39" xfId="0"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protection/>
    </xf>
    <xf numFmtId="1" fontId="14" fillId="0" borderId="28" xfId="0" applyNumberFormat="1" applyFont="1" applyFill="1" applyBorder="1" applyAlignment="1" applyProtection="1">
      <alignment horizontal="center" vertical="center"/>
      <protection/>
    </xf>
    <xf numFmtId="0" fontId="14" fillId="0" borderId="38"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63"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protection hidden="1"/>
    </xf>
    <xf numFmtId="1" fontId="14" fillId="0" borderId="78" xfId="0" applyNumberFormat="1" applyFont="1" applyFill="1" applyBorder="1" applyAlignment="1" applyProtection="1">
      <alignment horizontal="center" vertical="center"/>
      <protection hidden="1"/>
    </xf>
    <xf numFmtId="0" fontId="14" fillId="0" borderId="70"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protection locked="0"/>
    </xf>
    <xf numFmtId="0" fontId="14" fillId="0" borderId="21" xfId="0" applyFont="1" applyFill="1" applyBorder="1" applyAlignment="1" applyProtection="1">
      <alignment horizontal="center" vertical="center"/>
      <protection locked="0"/>
    </xf>
    <xf numFmtId="0" fontId="12" fillId="0" borderId="0" xfId="0" applyFont="1" applyFill="1" applyAlignment="1" applyProtection="1">
      <alignment/>
      <protection locked="0"/>
    </xf>
    <xf numFmtId="0" fontId="12" fillId="0" borderId="0" xfId="0" applyFont="1" applyFill="1" applyAlignment="1" applyProtection="1">
      <alignment/>
      <protection locked="0"/>
    </xf>
    <xf numFmtId="0" fontId="12" fillId="0" borderId="0" xfId="58" applyFont="1" applyFill="1" applyAlignment="1" applyProtection="1">
      <alignment horizontal="left"/>
      <protection locked="0"/>
    </xf>
    <xf numFmtId="0" fontId="14" fillId="0" borderId="0" xfId="58" applyFont="1" applyFill="1" applyAlignment="1" applyProtection="1">
      <alignment horizontal="left"/>
      <protection locked="0"/>
    </xf>
    <xf numFmtId="0" fontId="0" fillId="0" borderId="12" xfId="0" applyFont="1" applyFill="1" applyBorder="1" applyAlignment="1" applyProtection="1">
      <alignment horizontal="center" vertical="center"/>
      <protection locked="0"/>
    </xf>
    <xf numFmtId="0" fontId="4" fillId="0" borderId="0" xfId="0" applyFont="1" applyAlignment="1">
      <alignment horizontal="left"/>
    </xf>
    <xf numFmtId="0" fontId="12" fillId="0" borderId="0" xfId="58" applyFont="1" applyAlignment="1">
      <alignment horizontal="left" vertical="center"/>
      <protection/>
    </xf>
    <xf numFmtId="0" fontId="7" fillId="0" borderId="0" xfId="0" applyFont="1" applyAlignment="1" applyProtection="1">
      <alignment horizontal="left"/>
      <protection locked="0"/>
    </xf>
    <xf numFmtId="49" fontId="0" fillId="0" borderId="76" xfId="0" applyNumberFormat="1" applyFont="1" applyFill="1" applyBorder="1" applyAlignment="1" applyProtection="1">
      <alignment horizontal="center" vertical="center" wrapText="1"/>
      <protection locked="0"/>
    </xf>
    <xf numFmtId="49" fontId="0" fillId="0" borderId="65" xfId="0" applyNumberFormat="1" applyFont="1" applyFill="1" applyBorder="1" applyAlignment="1" applyProtection="1">
      <alignment horizontal="center" vertical="center" wrapText="1"/>
      <protection locked="0"/>
    </xf>
    <xf numFmtId="49" fontId="0" fillId="0" borderId="75" xfId="0" applyNumberFormat="1" applyFont="1" applyFill="1" applyBorder="1" applyAlignment="1" applyProtection="1">
      <alignment horizontal="center" vertical="center" wrapText="1"/>
      <protection locked="0"/>
    </xf>
    <xf numFmtId="49" fontId="0" fillId="0" borderId="18"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left"/>
      <protection locked="0"/>
    </xf>
    <xf numFmtId="0" fontId="12" fillId="0" borderId="34"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29" fillId="0" borderId="12" xfId="0" applyFont="1" applyFill="1" applyBorder="1" applyAlignment="1" applyProtection="1">
      <alignment horizontal="center"/>
      <protection locked="0"/>
    </xf>
    <xf numFmtId="0" fontId="29" fillId="0" borderId="28" xfId="0" applyFont="1" applyFill="1" applyBorder="1" applyAlignment="1" applyProtection="1">
      <alignment horizontal="center"/>
      <protection locked="0"/>
    </xf>
    <xf numFmtId="0" fontId="12" fillId="0" borderId="16" xfId="0" applyFont="1" applyBorder="1" applyAlignment="1">
      <alignment horizontal="center" vertical="center"/>
    </xf>
    <xf numFmtId="0" fontId="12" fillId="0" borderId="33" xfId="0" applyFont="1" applyBorder="1" applyAlignment="1">
      <alignment horizontal="center" vertical="center"/>
    </xf>
    <xf numFmtId="0" fontId="29" fillId="0" borderId="12"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1" fontId="14" fillId="0" borderId="21" xfId="0" applyNumberFormat="1" applyFont="1" applyFill="1" applyBorder="1" applyAlignment="1" applyProtection="1">
      <alignment horizontal="center" vertical="center"/>
      <protection hidden="1"/>
    </xf>
    <xf numFmtId="0" fontId="30" fillId="0" borderId="34" xfId="0" applyFont="1" applyFill="1" applyBorder="1" applyAlignment="1" applyProtection="1">
      <alignment horizontal="center" vertical="center"/>
      <protection hidden="1"/>
    </xf>
    <xf numFmtId="0" fontId="30" fillId="0" borderId="28" xfId="0" applyFont="1" applyFill="1" applyBorder="1" applyAlignment="1" applyProtection="1">
      <alignment horizontal="center" vertical="center"/>
      <protection hidden="1"/>
    </xf>
    <xf numFmtId="1" fontId="29" fillId="0" borderId="21" xfId="0" applyNumberFormat="1" applyFont="1" applyFill="1" applyBorder="1" applyAlignment="1" applyProtection="1">
      <alignment horizontal="center" vertical="center"/>
      <protection hidden="1"/>
    </xf>
    <xf numFmtId="1" fontId="29" fillId="0" borderId="28" xfId="0" applyNumberFormat="1"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hidden="1"/>
    </xf>
    <xf numFmtId="0" fontId="7" fillId="33" borderId="12"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protection locked="0"/>
    </xf>
    <xf numFmtId="0" fontId="14" fillId="0" borderId="12" xfId="0" applyFont="1" applyFill="1" applyBorder="1" applyAlignment="1" applyProtection="1">
      <alignment horizontal="center"/>
      <protection locked="0"/>
    </xf>
    <xf numFmtId="1" fontId="14" fillId="0" borderId="12" xfId="0" applyNumberFormat="1" applyFont="1" applyFill="1" applyBorder="1" applyAlignment="1" applyProtection="1">
      <alignment horizontal="center" vertical="center"/>
      <protection/>
    </xf>
    <xf numFmtId="0" fontId="30" fillId="0" borderId="22" xfId="0" applyFont="1" applyFill="1" applyBorder="1" applyAlignment="1" applyProtection="1">
      <alignment horizontal="center" vertical="center"/>
      <protection hidden="1"/>
    </xf>
    <xf numFmtId="0" fontId="30" fillId="0" borderId="33" xfId="0" applyFont="1" applyFill="1" applyBorder="1" applyAlignment="1" applyProtection="1">
      <alignment horizontal="center" vertical="center"/>
      <protection hidden="1"/>
    </xf>
    <xf numFmtId="0" fontId="29" fillId="0" borderId="12" xfId="0" applyFont="1" applyFill="1" applyBorder="1" applyAlignment="1" applyProtection="1">
      <alignment horizontal="center" vertical="center" wrapText="1"/>
      <protection locked="0"/>
    </xf>
    <xf numFmtId="0" fontId="29" fillId="0" borderId="28" xfId="0" applyFont="1" applyFill="1" applyBorder="1" applyAlignment="1" applyProtection="1">
      <alignment horizontal="center" vertical="center" wrapText="1"/>
      <protection locked="0"/>
    </xf>
    <xf numFmtId="0" fontId="29" fillId="0" borderId="13" xfId="0" applyFont="1" applyFill="1" applyBorder="1" applyAlignment="1" applyProtection="1">
      <alignment horizontal="center" vertical="center" wrapText="1"/>
      <protection locked="0"/>
    </xf>
    <xf numFmtId="0" fontId="29" fillId="0" borderId="34"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protection locked="0"/>
    </xf>
    <xf numFmtId="0" fontId="0" fillId="0" borderId="30"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protection locked="0"/>
    </xf>
    <xf numFmtId="0" fontId="14" fillId="0" borderId="13" xfId="0" applyFont="1" applyFill="1" applyBorder="1" applyAlignment="1" applyProtection="1">
      <alignment horizontal="center"/>
      <protection locked="0"/>
    </xf>
    <xf numFmtId="0" fontId="14" fillId="0" borderId="58" xfId="0" applyFont="1" applyFill="1" applyBorder="1" applyAlignment="1" applyProtection="1">
      <alignment horizontal="center"/>
      <protection locked="0"/>
    </xf>
    <xf numFmtId="0" fontId="14" fillId="0" borderId="18" xfId="0" applyFont="1" applyFill="1" applyBorder="1" applyAlignment="1" applyProtection="1">
      <alignment horizontal="center"/>
      <protection locked="0"/>
    </xf>
    <xf numFmtId="0" fontId="14" fillId="0" borderId="35" xfId="0" applyFont="1" applyFill="1" applyBorder="1" applyAlignment="1" applyProtection="1">
      <alignment horizontal="center"/>
      <protection locked="0"/>
    </xf>
    <xf numFmtId="0" fontId="14" fillId="0" borderId="16"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wrapText="1"/>
      <protection locked="0"/>
    </xf>
    <xf numFmtId="0" fontId="29" fillId="0" borderId="33"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protection locked="0"/>
    </xf>
    <xf numFmtId="0" fontId="14" fillId="0" borderId="40" xfId="0" applyFont="1" applyFill="1" applyBorder="1" applyAlignment="1" applyProtection="1">
      <alignment horizontal="center"/>
      <protection locked="0"/>
    </xf>
    <xf numFmtId="0" fontId="29" fillId="0" borderId="24" xfId="0" applyFont="1" applyFill="1" applyBorder="1" applyAlignment="1" applyProtection="1">
      <alignment horizontal="center"/>
      <protection locked="0"/>
    </xf>
    <xf numFmtId="0" fontId="29" fillId="0" borderId="32" xfId="0" applyFont="1" applyFill="1" applyBorder="1" applyAlignment="1" applyProtection="1">
      <alignment horizontal="center"/>
      <protection locked="0"/>
    </xf>
    <xf numFmtId="0" fontId="14" fillId="0" borderId="65" xfId="0" applyFont="1" applyFill="1" applyBorder="1" applyAlignment="1" applyProtection="1">
      <alignment horizontal="center"/>
      <protection locked="0"/>
    </xf>
    <xf numFmtId="0" fontId="14" fillId="0" borderId="66"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protection locked="0"/>
    </xf>
    <xf numFmtId="0" fontId="29" fillId="0" borderId="36"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46" xfId="0" applyFont="1" applyFill="1" applyBorder="1" applyAlignment="1" applyProtection="1">
      <alignment horizontal="center" vertical="center"/>
      <protection locked="0"/>
    </xf>
    <xf numFmtId="0" fontId="29" fillId="0" borderId="67" xfId="0" applyFont="1" applyFill="1" applyBorder="1" applyAlignment="1" applyProtection="1">
      <alignment horizontal="center" vertical="center"/>
      <protection locked="0"/>
    </xf>
    <xf numFmtId="0" fontId="29" fillId="0" borderId="51"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2" fillId="0" borderId="0" xfId="58" applyFont="1" applyAlignment="1" applyProtection="1">
      <alignment horizontal="left"/>
      <protection locked="0"/>
    </xf>
    <xf numFmtId="0" fontId="14" fillId="0" borderId="0" xfId="58" applyFont="1" applyAlignment="1" applyProtection="1">
      <alignment horizontal="left"/>
      <protection locked="0"/>
    </xf>
    <xf numFmtId="0" fontId="14" fillId="0" borderId="39"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 fontId="14" fillId="0" borderId="30" xfId="0" applyNumberFormat="1" applyFont="1" applyFill="1" applyBorder="1" applyAlignment="1" applyProtection="1">
      <alignment horizontal="center" vertical="center"/>
      <protection/>
    </xf>
    <xf numFmtId="0" fontId="14" fillId="0" borderId="1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49" fontId="7" fillId="0" borderId="76" xfId="0" applyNumberFormat="1" applyFont="1" applyBorder="1" applyAlignment="1" applyProtection="1">
      <alignment horizontal="center" vertical="center" wrapText="1"/>
      <protection locked="0"/>
    </xf>
    <xf numFmtId="49" fontId="7" fillId="0" borderId="65" xfId="0" applyNumberFormat="1" applyFont="1" applyBorder="1" applyAlignment="1" applyProtection="1">
      <alignment horizontal="center" vertical="center" wrapText="1"/>
      <protection locked="0"/>
    </xf>
    <xf numFmtId="49" fontId="7" fillId="0" borderId="75"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1" fontId="29" fillId="0" borderId="21" xfId="0" applyNumberFormat="1" applyFont="1" applyBorder="1" applyAlignment="1" applyProtection="1">
      <alignment horizontal="center" vertical="center"/>
      <protection hidden="1"/>
    </xf>
    <xf numFmtId="1" fontId="29" fillId="0" borderId="28" xfId="0" applyNumberFormat="1" applyFont="1" applyBorder="1" applyAlignment="1" applyProtection="1">
      <alignment horizontal="center" vertical="center"/>
      <protection hidden="1"/>
    </xf>
    <xf numFmtId="0" fontId="14" fillId="0" borderId="28" xfId="0" applyFont="1" applyFill="1" applyBorder="1" applyAlignment="1" applyProtection="1">
      <alignment horizontal="center"/>
      <protection locked="0"/>
    </xf>
    <xf numFmtId="0" fontId="14" fillId="0" borderId="14"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13"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protection hidden="1"/>
    </xf>
    <xf numFmtId="0" fontId="14" fillId="0" borderId="21"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49" fontId="7" fillId="0" borderId="76" xfId="0" applyNumberFormat="1" applyFont="1" applyBorder="1" applyAlignment="1" applyProtection="1">
      <alignment horizontal="center" wrapText="1"/>
      <protection locked="0"/>
    </xf>
    <xf numFmtId="49" fontId="7" fillId="0" borderId="65" xfId="0" applyNumberFormat="1" applyFont="1" applyBorder="1" applyAlignment="1" applyProtection="1">
      <alignment horizontal="center" wrapText="1"/>
      <protection locked="0"/>
    </xf>
    <xf numFmtId="49" fontId="7" fillId="0" borderId="75" xfId="0" applyNumberFormat="1" applyFont="1" applyBorder="1" applyAlignment="1" applyProtection="1">
      <alignment horizontal="center" wrapText="1"/>
      <protection locked="0"/>
    </xf>
    <xf numFmtId="49" fontId="7" fillId="0" borderId="18" xfId="0" applyNumberFormat="1" applyFont="1" applyBorder="1" applyAlignment="1" applyProtection="1">
      <alignment horizontal="center" wrapText="1"/>
      <protection locked="0"/>
    </xf>
    <xf numFmtId="0" fontId="12" fillId="0" borderId="31" xfId="0" applyFont="1" applyBorder="1" applyAlignment="1" applyProtection="1">
      <alignment horizontal="center" vertical="center"/>
      <protection hidden="1"/>
    </xf>
    <xf numFmtId="0" fontId="12" fillId="0" borderId="63" xfId="0" applyFont="1" applyBorder="1" applyAlignment="1" applyProtection="1">
      <alignment horizontal="center" vertical="center"/>
      <protection hidden="1"/>
    </xf>
    <xf numFmtId="0" fontId="12" fillId="0" borderId="59" xfId="0" applyFont="1" applyBorder="1" applyAlignment="1" applyProtection="1">
      <alignment horizontal="center" vertical="center"/>
      <protection hidden="1"/>
    </xf>
    <xf numFmtId="0" fontId="12" fillId="0" borderId="34"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0" fontId="30" fillId="0" borderId="34" xfId="0" applyFont="1" applyBorder="1" applyAlignment="1" applyProtection="1">
      <alignment horizontal="center" vertical="center"/>
      <protection hidden="1"/>
    </xf>
    <xf numFmtId="0" fontId="30" fillId="0" borderId="28" xfId="0" applyFont="1" applyBorder="1" applyAlignment="1" applyProtection="1">
      <alignment horizontal="center" vertical="center"/>
      <protection hidden="1"/>
    </xf>
    <xf numFmtId="0" fontId="14" fillId="0" borderId="1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53" xfId="0" applyFont="1" applyFill="1" applyBorder="1" applyAlignment="1" applyProtection="1">
      <alignment horizontal="center" vertical="center" wrapText="1"/>
      <protection locked="0"/>
    </xf>
    <xf numFmtId="1" fontId="14" fillId="0" borderId="21" xfId="0" applyNumberFormat="1" applyFont="1" applyFill="1" applyBorder="1" applyAlignment="1" applyProtection="1">
      <alignment horizontal="center" vertical="center"/>
      <protection/>
    </xf>
    <xf numFmtId="0" fontId="14" fillId="0" borderId="78"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14" fillId="0" borderId="33" xfId="0" applyFont="1" applyFill="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67"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0" xfId="0" applyFont="1" applyBorder="1" applyAlignment="1" applyProtection="1">
      <alignment/>
      <protection locked="0"/>
    </xf>
    <xf numFmtId="0" fontId="14" fillId="0" borderId="34"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protection locked="0"/>
    </xf>
    <xf numFmtId="0" fontId="14" fillId="0" borderId="22"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protection locked="0"/>
    </xf>
    <xf numFmtId="0" fontId="14" fillId="0" borderId="56" xfId="0" applyFont="1" applyFill="1" applyBorder="1" applyAlignment="1" applyProtection="1">
      <alignment horizontal="center" vertical="center" wrapText="1"/>
      <protection locked="0"/>
    </xf>
    <xf numFmtId="0" fontId="14" fillId="0" borderId="60" xfId="0" applyFont="1" applyFill="1" applyBorder="1" applyAlignment="1" applyProtection="1">
      <alignment horizontal="center" vertical="center" wrapText="1"/>
      <protection locked="0"/>
    </xf>
    <xf numFmtId="0" fontId="12" fillId="0" borderId="0" xfId="0" applyFont="1" applyAlignment="1" applyProtection="1">
      <alignment/>
      <protection locked="0"/>
    </xf>
    <xf numFmtId="0" fontId="15" fillId="0" borderId="0" xfId="0" applyFont="1" applyAlignment="1" applyProtection="1">
      <alignment horizontal="center"/>
      <protection locked="0"/>
    </xf>
    <xf numFmtId="0" fontId="14" fillId="0" borderId="74" xfId="0" applyFont="1" applyFill="1" applyBorder="1" applyAlignment="1" applyProtection="1">
      <alignment horizontal="center" vertical="center" wrapText="1"/>
      <protection locked="0"/>
    </xf>
    <xf numFmtId="0" fontId="14" fillId="0" borderId="8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protection locked="0"/>
    </xf>
    <xf numFmtId="0" fontId="30" fillId="0" borderId="22" xfId="0" applyFont="1" applyBorder="1" applyAlignment="1" applyProtection="1">
      <alignment horizontal="center" vertical="center"/>
      <protection hidden="1"/>
    </xf>
    <xf numFmtId="0" fontId="30" fillId="0" borderId="33" xfId="0" applyFont="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locked="0"/>
    </xf>
    <xf numFmtId="0" fontId="2" fillId="0" borderId="0" xfId="58" applyFont="1" applyProtection="1">
      <alignment/>
      <protection locked="0"/>
    </xf>
    <xf numFmtId="0" fontId="2" fillId="0" borderId="0" xfId="58" applyFont="1" applyAlignment="1" applyProtection="1">
      <alignment horizontal="left"/>
      <protection locked="0"/>
    </xf>
    <xf numFmtId="0" fontId="0" fillId="0" borderId="64" xfId="0" applyBorder="1" applyAlignment="1">
      <alignment horizontal="center" vertical="center"/>
    </xf>
    <xf numFmtId="0" fontId="0" fillId="0" borderId="37" xfId="0" applyBorder="1" applyAlignment="1">
      <alignment horizontal="center" vertical="center"/>
    </xf>
    <xf numFmtId="0" fontId="15" fillId="0" borderId="0" xfId="58" applyFont="1" applyAlignment="1" applyProtection="1">
      <alignment horizontal="center"/>
      <protection locked="0"/>
    </xf>
    <xf numFmtId="0" fontId="18" fillId="0" borderId="0" xfId="58" applyFont="1" applyAlignment="1" applyProtection="1">
      <alignment horizontal="left"/>
      <protection locked="0"/>
    </xf>
    <xf numFmtId="0" fontId="0" fillId="0" borderId="0" xfId="58" applyAlignment="1" applyProtection="1">
      <alignment horizontal="left"/>
      <protection locked="0"/>
    </xf>
    <xf numFmtId="0" fontId="0" fillId="0" borderId="38" xfId="0" applyFont="1" applyBorder="1" applyAlignment="1">
      <alignment horizontal="center" vertical="center" wrapText="1"/>
    </xf>
    <xf numFmtId="0" fontId="0" fillId="0" borderId="37" xfId="0" applyFont="1" applyBorder="1" applyAlignment="1">
      <alignment horizontal="center" vertical="center" wrapText="1"/>
    </xf>
    <xf numFmtId="0" fontId="25" fillId="0" borderId="0" xfId="0" applyFont="1" applyAlignment="1">
      <alignment horizontal="center"/>
    </xf>
    <xf numFmtId="0" fontId="26" fillId="0" borderId="0" xfId="0" applyFont="1" applyAlignment="1">
      <alignment horizontal="center"/>
    </xf>
    <xf numFmtId="0" fontId="0" fillId="0" borderId="50" xfId="58" applyFont="1" applyBorder="1" applyAlignment="1" applyProtection="1">
      <alignment horizontal="center" vertical="center" wrapText="1"/>
      <protection locked="0"/>
    </xf>
    <xf numFmtId="0" fontId="0" fillId="0" borderId="43" xfId="58" applyFont="1" applyBorder="1" applyAlignment="1" applyProtection="1">
      <alignment horizontal="center" vertical="center" wrapText="1"/>
      <protection locked="0"/>
    </xf>
    <xf numFmtId="0" fontId="0" fillId="0" borderId="46" xfId="58" applyBorder="1" applyAlignment="1" applyProtection="1">
      <alignment horizontal="center" vertical="center"/>
      <protection locked="0"/>
    </xf>
    <xf numFmtId="0" fontId="0" fillId="0" borderId="74" xfId="58" applyBorder="1" applyAlignment="1" applyProtection="1">
      <alignment horizontal="center" vertical="center"/>
      <protection locked="0"/>
    </xf>
    <xf numFmtId="0" fontId="14" fillId="0" borderId="50" xfId="58" applyFont="1" applyBorder="1" applyAlignment="1" applyProtection="1">
      <alignment horizontal="center" vertical="center"/>
      <protection locked="0"/>
    </xf>
    <xf numFmtId="0" fontId="14" fillId="0" borderId="17" xfId="58" applyFont="1" applyBorder="1" applyAlignment="1" applyProtection="1">
      <alignment horizontal="center" vertical="center"/>
      <protection locked="0"/>
    </xf>
    <xf numFmtId="10" fontId="14" fillId="0" borderId="50" xfId="58" applyNumberFormat="1" applyFont="1" applyBorder="1" applyAlignment="1" applyProtection="1">
      <alignment horizontal="center" vertical="center" wrapText="1"/>
      <protection hidden="1"/>
    </xf>
    <xf numFmtId="10" fontId="14" fillId="0" borderId="17" xfId="58" applyNumberFormat="1" applyFont="1" applyBorder="1" applyAlignment="1" applyProtection="1">
      <alignment horizontal="center" vertical="center" wrapText="1"/>
      <protection hidden="1"/>
    </xf>
    <xf numFmtId="2" fontId="14" fillId="0" borderId="50" xfId="58" applyNumberFormat="1" applyFont="1" applyBorder="1" applyAlignment="1" applyProtection="1">
      <alignment horizontal="center" vertical="center" wrapText="1"/>
      <protection locked="0"/>
    </xf>
    <xf numFmtId="2" fontId="14" fillId="0" borderId="17" xfId="58" applyNumberFormat="1" applyFont="1" applyBorder="1" applyAlignment="1" applyProtection="1">
      <alignment horizontal="center" vertical="center" wrapText="1"/>
      <protection locked="0"/>
    </xf>
    <xf numFmtId="0" fontId="14" fillId="0" borderId="53" xfId="58" applyFont="1" applyBorder="1" applyAlignment="1" applyProtection="1">
      <alignment horizontal="center" vertical="center"/>
      <protection locked="0"/>
    </xf>
    <xf numFmtId="0" fontId="0" fillId="0" borderId="50" xfId="58" applyFont="1" applyBorder="1" applyAlignment="1" applyProtection="1">
      <alignment horizontal="center" vertical="top" wrapText="1"/>
      <protection locked="0"/>
    </xf>
    <xf numFmtId="0" fontId="0" fillId="0" borderId="43" xfId="58" applyFont="1" applyBorder="1" applyAlignment="1" applyProtection="1">
      <alignment horizontal="center" vertical="top" wrapText="1"/>
      <protection locked="0"/>
    </xf>
    <xf numFmtId="0" fontId="0" fillId="0" borderId="47" xfId="58" applyFont="1" applyBorder="1" applyAlignment="1" applyProtection="1">
      <alignment horizontal="center" vertical="top" wrapText="1"/>
      <protection locked="0"/>
    </xf>
    <xf numFmtId="0" fontId="0" fillId="0" borderId="46" xfId="58" applyFont="1" applyBorder="1" applyAlignment="1" applyProtection="1">
      <alignment horizontal="center"/>
      <protection locked="0"/>
    </xf>
    <xf numFmtId="0" fontId="0" fillId="0" borderId="74" xfId="58" applyFont="1" applyBorder="1" applyAlignment="1" applyProtection="1">
      <alignment horizontal="center"/>
      <protection locked="0"/>
    </xf>
    <xf numFmtId="0" fontId="4" fillId="0" borderId="0" xfId="58" applyFont="1" applyAlignment="1" applyProtection="1">
      <alignment horizontal="left"/>
      <protection locked="0"/>
    </xf>
    <xf numFmtId="0" fontId="0" fillId="0" borderId="64" xfId="58" applyFont="1" applyBorder="1" applyAlignment="1" applyProtection="1">
      <alignment horizontal="center"/>
      <protection locked="0"/>
    </xf>
    <xf numFmtId="0" fontId="0" fillId="0" borderId="37" xfId="58" applyFont="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10" fontId="14" fillId="0" borderId="42" xfId="58" applyNumberFormat="1" applyFont="1" applyBorder="1" applyAlignment="1" applyProtection="1">
      <alignment horizontal="center" vertical="center" wrapText="1"/>
      <protection hidden="1"/>
    </xf>
    <xf numFmtId="2" fontId="14" fillId="0" borderId="11" xfId="58" applyNumberFormat="1" applyFont="1" applyBorder="1" applyAlignment="1" applyProtection="1">
      <alignment horizontal="center" vertical="center" wrapText="1"/>
      <protection locked="0"/>
    </xf>
    <xf numFmtId="0" fontId="0" fillId="0" borderId="38" xfId="58" applyFont="1" applyBorder="1" applyAlignment="1" applyProtection="1">
      <alignment horizontal="center"/>
      <protection locked="0"/>
    </xf>
    <xf numFmtId="0" fontId="2" fillId="0" borderId="0" xfId="58" applyFont="1">
      <alignment/>
      <protection/>
    </xf>
    <xf numFmtId="0" fontId="2" fillId="0" borderId="0" xfId="58" applyFont="1" applyAlignment="1">
      <alignment horizontal="left"/>
      <protection/>
    </xf>
    <xf numFmtId="0" fontId="15" fillId="0" borderId="0" xfId="58" applyFont="1" applyAlignment="1">
      <alignment horizontal="center"/>
      <protection/>
    </xf>
    <xf numFmtId="0" fontId="18" fillId="0" borderId="0" xfId="58" applyFont="1" applyAlignment="1">
      <alignment horizontal="left"/>
      <protection/>
    </xf>
    <xf numFmtId="0" fontId="0" fillId="0" borderId="0" xfId="58" applyAlignment="1">
      <alignment horizontal="left"/>
      <protection/>
    </xf>
    <xf numFmtId="0" fontId="1" fillId="0" borderId="14"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9" fontId="11" fillId="34" borderId="53" xfId="0" applyNumberFormat="1" applyFont="1" applyFill="1" applyBorder="1" applyAlignment="1">
      <alignment horizontal="center" vertical="center"/>
    </xf>
    <xf numFmtId="9" fontId="11" fillId="34" borderId="17" xfId="0" applyNumberFormat="1" applyFont="1" applyFill="1" applyBorder="1" applyAlignment="1">
      <alignment horizontal="center" vertical="center"/>
    </xf>
    <xf numFmtId="0" fontId="1" fillId="0" borderId="20"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protection locked="0"/>
    </xf>
    <xf numFmtId="0" fontId="1" fillId="0" borderId="28" xfId="0" applyFont="1" applyFill="1" applyBorder="1" applyAlignment="1" applyProtection="1">
      <alignment horizontal="center"/>
      <protection locked="0"/>
    </xf>
    <xf numFmtId="0" fontId="1" fillId="0" borderId="25"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protection locked="0"/>
    </xf>
    <xf numFmtId="0" fontId="1" fillId="0" borderId="15"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1" fillId="0" borderId="12"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13" fillId="0" borderId="14"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protection locked="0"/>
    </xf>
    <xf numFmtId="0" fontId="0" fillId="0" borderId="59" xfId="0" applyFont="1" applyFill="1" applyBorder="1" applyAlignment="1" applyProtection="1">
      <alignment horizontal="center"/>
      <protection locked="0"/>
    </xf>
    <xf numFmtId="0" fontId="1" fillId="0" borderId="58" xfId="0"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7" fillId="0" borderId="22" xfId="0" applyFont="1" applyFill="1" applyBorder="1" applyAlignment="1" applyProtection="1">
      <alignment horizontal="center"/>
      <protection locked="0"/>
    </xf>
    <xf numFmtId="0" fontId="7" fillId="0" borderId="33" xfId="0" applyFont="1" applyFill="1" applyBorder="1" applyAlignment="1" applyProtection="1">
      <alignment horizontal="center"/>
      <protection locked="0"/>
    </xf>
    <xf numFmtId="0" fontId="1" fillId="0" borderId="25"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28"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1" fillId="0" borderId="33"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22" xfId="0" applyFont="1" applyFill="1" applyBorder="1" applyAlignment="1" applyProtection="1">
      <alignment horizontal="center"/>
      <protection locked="0"/>
    </xf>
    <xf numFmtId="0" fontId="1" fillId="0" borderId="12"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59" xfId="0" applyFont="1" applyFill="1" applyBorder="1" applyAlignment="1" applyProtection="1">
      <alignment horizontal="center" vertical="center" wrapText="1"/>
      <protection locked="0"/>
    </xf>
    <xf numFmtId="0" fontId="68" fillId="0" borderId="63" xfId="0" applyFont="1" applyFill="1" applyBorder="1" applyAlignment="1" applyProtection="1">
      <alignment horizontal="left" vertical="center" wrapText="1"/>
      <protection locked="0"/>
    </xf>
    <xf numFmtId="0" fontId="26" fillId="0" borderId="12" xfId="58" applyNumberFormat="1" applyFont="1" applyBorder="1" applyAlignment="1">
      <alignment vertical="center" wrapText="1"/>
      <protection/>
    </xf>
    <xf numFmtId="0" fontId="27" fillId="33" borderId="12" xfId="58" applyFont="1" applyFill="1" applyBorder="1" applyAlignment="1">
      <alignment vertical="center" wrapText="1"/>
      <protection/>
    </xf>
    <xf numFmtId="0" fontId="27" fillId="0" borderId="12" xfId="58" applyFont="1" applyFill="1" applyBorder="1" applyAlignment="1">
      <alignment horizontal="justify" vertical="center" wrapText="1"/>
      <protection/>
    </xf>
    <xf numFmtId="0" fontId="26" fillId="0" borderId="12" xfId="58" applyFont="1"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S58"/>
  <sheetViews>
    <sheetView zoomScaleSheetLayoutView="70" zoomScalePageLayoutView="0" workbookViewId="0" topLeftCell="A1">
      <selection activeCell="B13" sqref="B13:AF13"/>
    </sheetView>
  </sheetViews>
  <sheetFormatPr defaultColWidth="9.140625" defaultRowHeight="12.75"/>
  <cols>
    <col min="1" max="1" width="9.140625" style="1" customWidth="1"/>
    <col min="2" max="2" width="16.8515625" style="1" customWidth="1"/>
    <col min="3" max="3" width="4.7109375" style="1" hidden="1" customWidth="1"/>
    <col min="4" max="4" width="9.140625" style="1" hidden="1" customWidth="1"/>
    <col min="5" max="5" width="6.140625" style="1" customWidth="1"/>
    <col min="6" max="13" width="1.8515625" style="1" customWidth="1"/>
    <col min="14" max="25" width="1.7109375" style="1" customWidth="1"/>
    <col min="26" max="33" width="1.8515625" style="1" customWidth="1"/>
    <col min="34" max="37" width="2.140625" style="1" customWidth="1"/>
    <col min="38" max="40" width="1.7109375" style="1" customWidth="1"/>
    <col min="41" max="41" width="3.7109375" style="1" customWidth="1"/>
    <col min="42" max="42" width="3.140625" style="1" customWidth="1"/>
    <col min="43" max="44" width="3.7109375" style="1" customWidth="1"/>
    <col min="45" max="45" width="3.140625" style="1" customWidth="1"/>
    <col min="46" max="46" width="0.2890625" style="1" hidden="1" customWidth="1"/>
    <col min="47" max="52" width="9.140625" style="1" hidden="1" customWidth="1"/>
    <col min="53" max="16384" width="9.140625" style="1" customWidth="1"/>
  </cols>
  <sheetData>
    <row r="1" spans="2:45" ht="12.75">
      <c r="B1" s="702" t="s">
        <v>56</v>
      </c>
      <c r="C1" s="702"/>
      <c r="D1" s="702"/>
      <c r="E1" s="702"/>
      <c r="F1" s="702"/>
      <c r="G1" s="702"/>
      <c r="H1" s="702"/>
      <c r="I1" s="702"/>
      <c r="J1" s="702"/>
      <c r="K1" s="702"/>
      <c r="L1" s="702"/>
      <c r="M1" s="702"/>
      <c r="N1" s="20"/>
      <c r="O1" s="20"/>
      <c r="P1" s="20"/>
      <c r="Q1" s="20"/>
      <c r="R1" s="20"/>
      <c r="S1" s="18"/>
      <c r="T1" s="18"/>
      <c r="U1" s="18"/>
      <c r="V1" s="18"/>
      <c r="W1" s="18"/>
      <c r="X1" s="18"/>
      <c r="Y1" s="18"/>
      <c r="Z1" s="18"/>
      <c r="AA1" s="18"/>
      <c r="AB1" s="21"/>
      <c r="AC1" s="35"/>
      <c r="AD1" s="35"/>
      <c r="AE1" s="35"/>
      <c r="AF1" s="35"/>
      <c r="AG1" s="35"/>
      <c r="AH1" s="35"/>
      <c r="AI1" s="35"/>
      <c r="AJ1" s="35"/>
      <c r="AK1" s="35"/>
      <c r="AL1" s="35"/>
      <c r="AM1" s="35"/>
      <c r="AN1" s="35"/>
      <c r="AO1" s="35"/>
      <c r="AP1" s="35"/>
      <c r="AQ1" s="35"/>
      <c r="AR1" s="35"/>
      <c r="AS1" s="35"/>
    </row>
    <row r="2" spans="2:45" ht="12.75">
      <c r="B2" s="702" t="s">
        <v>83</v>
      </c>
      <c r="C2" s="702"/>
      <c r="D2" s="702"/>
      <c r="E2" s="702"/>
      <c r="F2" s="702"/>
      <c r="G2" s="702"/>
      <c r="H2" s="702"/>
      <c r="I2" s="702"/>
      <c r="J2" s="702"/>
      <c r="K2" s="702"/>
      <c r="L2" s="702"/>
      <c r="M2" s="702"/>
      <c r="N2" s="20"/>
      <c r="O2" s="20"/>
      <c r="P2" s="20"/>
      <c r="Q2" s="20"/>
      <c r="R2" s="20"/>
      <c r="S2" s="18"/>
      <c r="T2" s="18"/>
      <c r="U2" s="18"/>
      <c r="V2" s="18"/>
      <c r="W2" s="18"/>
      <c r="X2" s="18"/>
      <c r="Y2" s="18"/>
      <c r="Z2" s="18"/>
      <c r="AA2" s="18"/>
      <c r="AB2" s="18"/>
      <c r="AC2" s="18"/>
      <c r="AD2" s="18"/>
      <c r="AE2" s="22"/>
      <c r="AF2" s="22"/>
      <c r="AG2" s="22"/>
      <c r="AH2" s="22"/>
      <c r="AI2" s="22"/>
      <c r="AJ2" s="22"/>
      <c r="AK2" s="22"/>
      <c r="AL2" s="22"/>
      <c r="AM2" s="22"/>
      <c r="AN2" s="22"/>
      <c r="AO2" s="22"/>
      <c r="AP2" s="22"/>
      <c r="AQ2" s="22"/>
      <c r="AR2" s="22"/>
      <c r="AS2" s="22"/>
    </row>
    <row r="3" spans="2:45" ht="12.75">
      <c r="B3" s="23"/>
      <c r="C3" s="20"/>
      <c r="D3" s="20"/>
      <c r="E3" s="20"/>
      <c r="F3" s="20"/>
      <c r="G3" s="20"/>
      <c r="H3" s="20"/>
      <c r="I3" s="20"/>
      <c r="J3" s="20"/>
      <c r="K3" s="20"/>
      <c r="L3" s="20"/>
      <c r="M3" s="20"/>
      <c r="N3" s="20"/>
      <c r="O3" s="20"/>
      <c r="P3" s="20"/>
      <c r="Q3" s="20"/>
      <c r="R3" s="20"/>
      <c r="S3" s="18"/>
      <c r="T3" s="18"/>
      <c r="U3" s="18"/>
      <c r="V3" s="18"/>
      <c r="W3" s="18"/>
      <c r="X3" s="18"/>
      <c r="Y3" s="18"/>
      <c r="Z3" s="18"/>
      <c r="AA3" s="18"/>
      <c r="AB3" s="18"/>
      <c r="AC3" s="18"/>
      <c r="AD3" s="18"/>
      <c r="AE3" s="22"/>
      <c r="AF3" s="22"/>
      <c r="AG3" s="22"/>
      <c r="AH3" s="22"/>
      <c r="AI3" s="22"/>
      <c r="AJ3" s="22"/>
      <c r="AK3" s="22"/>
      <c r="AL3" s="22"/>
      <c r="AM3" s="22"/>
      <c r="AN3" s="22"/>
      <c r="AO3" s="22"/>
      <c r="AP3" s="22"/>
      <c r="AQ3" s="22"/>
      <c r="AR3" s="22"/>
      <c r="AS3" s="22"/>
    </row>
    <row r="4" spans="2:45" ht="12.75">
      <c r="B4" s="23"/>
      <c r="C4" s="20"/>
      <c r="D4" s="20"/>
      <c r="E4" s="20"/>
      <c r="F4" s="20"/>
      <c r="G4" s="20"/>
      <c r="H4" s="20"/>
      <c r="I4" s="20"/>
      <c r="J4" s="20"/>
      <c r="K4" s="20"/>
      <c r="L4" s="20"/>
      <c r="M4" s="20"/>
      <c r="N4" s="20"/>
      <c r="O4" s="20"/>
      <c r="P4" s="20"/>
      <c r="Q4" s="20"/>
      <c r="R4" s="20"/>
      <c r="S4" s="18"/>
      <c r="T4" s="18"/>
      <c r="U4" s="18"/>
      <c r="V4" s="18"/>
      <c r="W4" s="18"/>
      <c r="X4" s="18"/>
      <c r="Y4" s="18"/>
      <c r="Z4" s="18"/>
      <c r="AA4" s="18"/>
      <c r="AB4" s="18"/>
      <c r="AC4" s="18"/>
      <c r="AD4" s="18"/>
      <c r="AE4" s="22"/>
      <c r="AF4" s="22"/>
      <c r="AG4" s="22"/>
      <c r="AH4" s="22"/>
      <c r="AI4" s="22"/>
      <c r="AJ4" s="22"/>
      <c r="AK4" s="22"/>
      <c r="AL4" s="22"/>
      <c r="AM4" s="22"/>
      <c r="AN4" s="22"/>
      <c r="AO4" s="22"/>
      <c r="AP4" s="22"/>
      <c r="AQ4" s="22"/>
      <c r="AR4" s="22"/>
      <c r="AS4" s="22"/>
    </row>
    <row r="5" spans="2:45" ht="12.75">
      <c r="B5" s="23"/>
      <c r="C5" s="20"/>
      <c r="D5" s="20"/>
      <c r="E5" s="20"/>
      <c r="F5" s="20"/>
      <c r="G5" s="20"/>
      <c r="H5" s="20"/>
      <c r="I5" s="20"/>
      <c r="J5" s="20"/>
      <c r="K5" s="20"/>
      <c r="L5" s="20"/>
      <c r="M5" s="20"/>
      <c r="N5" s="20"/>
      <c r="O5" s="20"/>
      <c r="P5" s="20"/>
      <c r="Q5" s="20"/>
      <c r="R5" s="20"/>
      <c r="S5" s="18"/>
      <c r="T5" s="18"/>
      <c r="U5" s="18"/>
      <c r="V5" s="18"/>
      <c r="W5" s="18"/>
      <c r="X5" s="18"/>
      <c r="Y5" s="18"/>
      <c r="Z5" s="18"/>
      <c r="AA5" s="18"/>
      <c r="AB5" s="18"/>
      <c r="AC5" s="18"/>
      <c r="AD5" s="18"/>
      <c r="AE5" s="22"/>
      <c r="AF5" s="22"/>
      <c r="AG5" s="22"/>
      <c r="AH5" s="22"/>
      <c r="AI5" s="22"/>
      <c r="AJ5" s="22"/>
      <c r="AK5" s="22"/>
      <c r="AL5" s="22"/>
      <c r="AM5" s="22"/>
      <c r="AN5" s="22"/>
      <c r="AO5" s="22"/>
      <c r="AP5" s="22"/>
      <c r="AQ5" s="22"/>
      <c r="AR5" s="22"/>
      <c r="AS5" s="22"/>
    </row>
    <row r="6" spans="2:45" ht="18" customHeight="1">
      <c r="B6" s="703" t="s">
        <v>28</v>
      </c>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703"/>
    </row>
    <row r="7" spans="2:45" ht="14.25" customHeight="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36"/>
      <c r="AM7" s="36"/>
      <c r="AN7" s="36"/>
      <c r="AO7" s="36"/>
      <c r="AP7" s="36"/>
      <c r="AQ7" s="36"/>
      <c r="AR7" s="36"/>
      <c r="AS7" s="24"/>
    </row>
    <row r="8" spans="2:45" ht="12.75">
      <c r="B8" s="704"/>
      <c r="C8" s="704"/>
      <c r="D8" s="704"/>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20"/>
      <c r="AH8" s="20"/>
      <c r="AI8" s="20"/>
      <c r="AJ8" s="20"/>
      <c r="AK8" s="20"/>
      <c r="AL8" s="20"/>
      <c r="AM8" s="20"/>
      <c r="AN8" s="20"/>
      <c r="AO8" s="20"/>
      <c r="AP8" s="20"/>
      <c r="AQ8" s="20"/>
      <c r="AR8" s="20"/>
      <c r="AS8" s="20"/>
    </row>
    <row r="9" spans="2:45" ht="12.75">
      <c r="B9" s="704" t="s">
        <v>112</v>
      </c>
      <c r="C9" s="705"/>
      <c r="D9" s="705"/>
      <c r="E9" s="705"/>
      <c r="F9" s="705"/>
      <c r="G9" s="705"/>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18"/>
      <c r="AH9" s="18"/>
      <c r="AI9" s="36"/>
      <c r="AJ9" s="36"/>
      <c r="AK9" s="36"/>
      <c r="AL9" s="36"/>
      <c r="AM9" s="36"/>
      <c r="AN9" s="36"/>
      <c r="AO9" s="36"/>
      <c r="AP9" s="36"/>
      <c r="AQ9" s="36"/>
      <c r="AR9" s="36"/>
      <c r="AS9" s="18"/>
    </row>
    <row r="10" spans="2:45" ht="12.75">
      <c r="B10" s="704" t="s">
        <v>102</v>
      </c>
      <c r="C10" s="704"/>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25"/>
      <c r="AH10" s="25"/>
      <c r="AI10" s="25"/>
      <c r="AJ10" s="25"/>
      <c r="AK10" s="25"/>
      <c r="AL10" s="25"/>
      <c r="AM10" s="25"/>
      <c r="AN10" s="25"/>
      <c r="AO10" s="25"/>
      <c r="AP10" s="25"/>
      <c r="AQ10" s="25"/>
      <c r="AR10" s="25"/>
      <c r="AS10" s="25"/>
    </row>
    <row r="11" spans="2:45" ht="12.75">
      <c r="B11" s="704" t="s">
        <v>118</v>
      </c>
      <c r="C11" s="704"/>
      <c r="D11" s="704"/>
      <c r="E11" s="704"/>
      <c r="F11" s="704"/>
      <c r="G11" s="704"/>
      <c r="H11" s="704"/>
      <c r="I11" s="704"/>
      <c r="J11" s="704"/>
      <c r="K11" s="704"/>
      <c r="L11" s="704"/>
      <c r="M11" s="704"/>
      <c r="N11" s="704"/>
      <c r="O11" s="20"/>
      <c r="P11" s="20"/>
      <c r="Q11" s="20"/>
      <c r="R11" s="20"/>
      <c r="S11" s="20"/>
      <c r="T11" s="20"/>
      <c r="U11" s="20"/>
      <c r="V11" s="20"/>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2:45" ht="12.75">
      <c r="B12" s="704" t="s">
        <v>26</v>
      </c>
      <c r="C12" s="704"/>
      <c r="D12" s="704"/>
      <c r="E12" s="704"/>
      <c r="F12" s="20"/>
      <c r="G12" s="20"/>
      <c r="H12" s="20"/>
      <c r="I12" s="20"/>
      <c r="J12" s="20"/>
      <c r="K12" s="20"/>
      <c r="L12" s="20"/>
      <c r="M12" s="20"/>
      <c r="N12" s="20"/>
      <c r="O12" s="20"/>
      <c r="P12" s="20"/>
      <c r="Q12" s="20"/>
      <c r="R12" s="20"/>
      <c r="S12" s="20"/>
      <c r="T12" s="20"/>
      <c r="U12" s="20"/>
      <c r="V12" s="20"/>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2:45" ht="12.75">
      <c r="B13" s="706" t="s">
        <v>349</v>
      </c>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27"/>
      <c r="AH13" s="27"/>
      <c r="AI13" s="27"/>
      <c r="AJ13" s="27"/>
      <c r="AK13" s="27"/>
      <c r="AL13" s="27"/>
      <c r="AM13" s="27"/>
      <c r="AN13" s="27"/>
      <c r="AO13" s="27"/>
      <c r="AP13" s="27"/>
      <c r="AQ13" s="27"/>
      <c r="AR13" s="27"/>
      <c r="AS13" s="27"/>
    </row>
    <row r="14" spans="2:45" ht="12.75">
      <c r="B14" s="26"/>
      <c r="C14" s="28"/>
      <c r="D14" s="28"/>
      <c r="E14" s="28"/>
      <c r="F14" s="28"/>
      <c r="G14" s="28"/>
      <c r="H14" s="28"/>
      <c r="I14" s="28"/>
      <c r="J14" s="28"/>
      <c r="K14" s="28"/>
      <c r="L14" s="28"/>
      <c r="M14" s="28"/>
      <c r="N14" s="28"/>
      <c r="O14" s="28"/>
      <c r="P14" s="28"/>
      <c r="Q14" s="28"/>
      <c r="R14" s="28"/>
      <c r="S14" s="28"/>
      <c r="T14" s="28"/>
      <c r="U14" s="28"/>
      <c r="V14" s="28"/>
      <c r="W14" s="28"/>
      <c r="X14" s="28"/>
      <c r="Y14" s="28"/>
      <c r="Z14" s="27"/>
      <c r="AA14" s="27"/>
      <c r="AB14" s="27"/>
      <c r="AC14" s="27"/>
      <c r="AD14" s="27"/>
      <c r="AE14" s="27"/>
      <c r="AF14" s="27"/>
      <c r="AG14" s="27"/>
      <c r="AH14" s="27"/>
      <c r="AI14" s="27"/>
      <c r="AJ14" s="27"/>
      <c r="AK14" s="27"/>
      <c r="AL14" s="27"/>
      <c r="AM14" s="27"/>
      <c r="AN14" s="27"/>
      <c r="AO14" s="27"/>
      <c r="AP14" s="27"/>
      <c r="AQ14" s="27"/>
      <c r="AR14" s="27"/>
      <c r="AS14" s="27"/>
    </row>
    <row r="15" spans="2:45" ht="12.75">
      <c r="B15" s="707" t="s">
        <v>84</v>
      </c>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29"/>
      <c r="AS15" s="29"/>
    </row>
    <row r="16" spans="2:45" ht="15.75" customHeight="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row>
    <row r="17" spans="2:45" ht="12.75">
      <c r="B17" s="36">
        <v>180</v>
      </c>
      <c r="C17" s="30"/>
      <c r="D17" s="30"/>
      <c r="E17" s="30" t="s">
        <v>190</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29"/>
      <c r="AS17" s="29"/>
    </row>
    <row r="18" spans="2:45" ht="12.75">
      <c r="B18" s="36">
        <v>10</v>
      </c>
      <c r="C18" s="30"/>
      <c r="D18" s="30"/>
      <c r="E18" s="30" t="s">
        <v>191</v>
      </c>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29"/>
      <c r="AS18" s="29"/>
    </row>
    <row r="19" spans="2:45" ht="12.75">
      <c r="B19" s="36"/>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29"/>
      <c r="AS19" s="29"/>
    </row>
    <row r="20" spans="2:45" s="318" customFormat="1" ht="12.75">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row>
    <row r="21" spans="2:45" s="318" customFormat="1" ht="12.75">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row>
    <row r="22" spans="2:45" s="318" customFormat="1" ht="12.75">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row>
    <row r="23" spans="2:45" s="318" customFormat="1" ht="12.7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row>
    <row r="24" spans="2:45" s="318" customFormat="1" ht="12.75" customHeight="1">
      <c r="B24" s="37"/>
      <c r="C24" s="37"/>
      <c r="D24" s="37"/>
      <c r="E24" s="319"/>
      <c r="F24" s="327"/>
      <c r="G24" s="327"/>
      <c r="H24" s="327"/>
      <c r="I24" s="327"/>
      <c r="J24" s="327"/>
      <c r="K24" s="327"/>
      <c r="L24" s="327"/>
      <c r="M24" s="327"/>
      <c r="N24" s="327"/>
      <c r="O24" s="327"/>
      <c r="P24" s="327"/>
      <c r="Q24" s="327"/>
      <c r="R24" s="327"/>
      <c r="S24" s="327"/>
      <c r="T24" s="327"/>
      <c r="U24" s="327"/>
      <c r="V24" s="327"/>
      <c r="W24" s="327"/>
      <c r="X24" s="327"/>
      <c r="Y24" s="327"/>
      <c r="Z24" s="328"/>
      <c r="AA24" s="328"/>
      <c r="AB24" s="328"/>
      <c r="AC24" s="328"/>
      <c r="AD24" s="327"/>
      <c r="AE24" s="327"/>
      <c r="AF24" s="327"/>
      <c r="AG24" s="327"/>
      <c r="AH24" s="327"/>
      <c r="AI24" s="327"/>
      <c r="AJ24" s="327"/>
      <c r="AK24" s="327"/>
      <c r="AL24" s="31"/>
      <c r="AM24" s="31"/>
      <c r="AN24" s="31"/>
      <c r="AO24" s="31"/>
      <c r="AP24" s="37"/>
      <c r="AQ24" s="37"/>
      <c r="AR24" s="37"/>
      <c r="AS24" s="37"/>
    </row>
    <row r="25" spans="2:45" s="318" customFormat="1" ht="25.5" customHeight="1">
      <c r="B25" s="37"/>
      <c r="C25" s="37"/>
      <c r="D25" s="37"/>
      <c r="E25" s="320"/>
      <c r="F25" s="327"/>
      <c r="G25" s="327"/>
      <c r="H25" s="327"/>
      <c r="I25" s="327"/>
      <c r="J25" s="327"/>
      <c r="K25" s="327"/>
      <c r="L25" s="327"/>
      <c r="M25" s="327"/>
      <c r="N25" s="327"/>
      <c r="O25" s="327"/>
      <c r="P25" s="327"/>
      <c r="Q25" s="327"/>
      <c r="R25" s="327"/>
      <c r="S25" s="327"/>
      <c r="T25" s="327"/>
      <c r="U25" s="327"/>
      <c r="V25" s="327"/>
      <c r="W25" s="327"/>
      <c r="X25" s="327"/>
      <c r="Y25" s="327"/>
      <c r="Z25" s="328"/>
      <c r="AA25" s="328"/>
      <c r="AB25" s="328"/>
      <c r="AC25" s="328"/>
      <c r="AD25" s="327"/>
      <c r="AE25" s="327"/>
      <c r="AF25" s="327"/>
      <c r="AG25" s="327"/>
      <c r="AH25" s="327"/>
      <c r="AI25" s="327"/>
      <c r="AJ25" s="327"/>
      <c r="AK25" s="327"/>
      <c r="AL25" s="37"/>
      <c r="AM25" s="37"/>
      <c r="AN25" s="37"/>
      <c r="AO25" s="37"/>
      <c r="AP25" s="37"/>
      <c r="AQ25" s="317"/>
      <c r="AR25" s="317"/>
      <c r="AS25" s="317"/>
    </row>
    <row r="26" spans="2:45" s="318" customFormat="1" ht="12.75">
      <c r="B26" s="37"/>
      <c r="C26" s="37"/>
      <c r="D26" s="37"/>
      <c r="E26" s="31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7"/>
      <c r="AM26" s="37"/>
      <c r="AN26" s="37"/>
      <c r="AO26" s="37"/>
      <c r="AP26" s="37"/>
      <c r="AQ26" s="317"/>
      <c r="AR26" s="317"/>
      <c r="AS26" s="317"/>
    </row>
    <row r="27" spans="2:45" s="318" customFormat="1" ht="12.75">
      <c r="B27" s="37"/>
      <c r="C27" s="37"/>
      <c r="D27" s="37"/>
      <c r="E27" s="31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7"/>
      <c r="AM27" s="37"/>
      <c r="AN27" s="37"/>
      <c r="AO27" s="37"/>
      <c r="AP27" s="37"/>
      <c r="AQ27" s="317"/>
      <c r="AR27" s="317"/>
      <c r="AS27" s="317"/>
    </row>
    <row r="28" spans="2:45" s="318" customFormat="1" ht="12.75">
      <c r="B28" s="37"/>
      <c r="C28" s="37"/>
      <c r="D28" s="37"/>
      <c r="E28" s="31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7"/>
      <c r="AM28" s="37"/>
      <c r="AN28" s="37"/>
      <c r="AO28" s="37"/>
      <c r="AP28" s="37"/>
      <c r="AQ28" s="317"/>
      <c r="AR28" s="317"/>
      <c r="AS28" s="317"/>
    </row>
    <row r="29" spans="2:45" s="318" customFormat="1" ht="12.75">
      <c r="B29" s="37"/>
      <c r="C29" s="37"/>
      <c r="D29" s="37"/>
      <c r="E29" s="321"/>
      <c r="F29" s="321"/>
      <c r="G29" s="321"/>
      <c r="H29" s="321"/>
      <c r="I29" s="321"/>
      <c r="J29" s="321"/>
      <c r="K29" s="321"/>
      <c r="L29" s="321"/>
      <c r="M29" s="321"/>
      <c r="N29" s="321"/>
      <c r="O29" s="321"/>
      <c r="P29" s="321"/>
      <c r="Q29" s="321"/>
      <c r="R29" s="321"/>
      <c r="S29" s="321"/>
      <c r="T29" s="321"/>
      <c r="U29" s="321"/>
      <c r="V29" s="321"/>
      <c r="W29" s="321"/>
      <c r="X29" s="321"/>
      <c r="Y29" s="321"/>
      <c r="Z29" s="330"/>
      <c r="AA29" s="330"/>
      <c r="AB29" s="330"/>
      <c r="AC29" s="330"/>
      <c r="AD29" s="321"/>
      <c r="AE29" s="321"/>
      <c r="AF29" s="321"/>
      <c r="AG29" s="321"/>
      <c r="AH29" s="321"/>
      <c r="AI29" s="37"/>
      <c r="AJ29" s="37"/>
      <c r="AK29" s="37"/>
      <c r="AL29" s="37"/>
      <c r="AM29" s="37"/>
      <c r="AN29" s="37"/>
      <c r="AO29" s="37"/>
      <c r="AP29" s="37"/>
      <c r="AQ29" s="37"/>
      <c r="AR29" s="37"/>
      <c r="AS29" s="37"/>
    </row>
    <row r="30" spans="2:45" s="318" customFormat="1" ht="12.75">
      <c r="B30" s="37"/>
      <c r="C30" s="37"/>
      <c r="D30" s="37"/>
      <c r="E30" s="321"/>
      <c r="F30" s="321"/>
      <c r="G30" s="321"/>
      <c r="H30" s="321"/>
      <c r="I30" s="321"/>
      <c r="J30" s="321"/>
      <c r="K30" s="321"/>
      <c r="L30" s="321"/>
      <c r="M30" s="321"/>
      <c r="N30" s="321"/>
      <c r="O30" s="321"/>
      <c r="P30" s="321"/>
      <c r="Q30" s="321"/>
      <c r="R30" s="321"/>
      <c r="S30" s="321"/>
      <c r="T30" s="321"/>
      <c r="U30" s="321"/>
      <c r="V30" s="321"/>
      <c r="W30" s="321"/>
      <c r="X30" s="321"/>
      <c r="Y30" s="321"/>
      <c r="Z30" s="32"/>
      <c r="AA30" s="32"/>
      <c r="AB30" s="32"/>
      <c r="AC30" s="32"/>
      <c r="AD30" s="321"/>
      <c r="AE30" s="321"/>
      <c r="AF30" s="321"/>
      <c r="AG30" s="321"/>
      <c r="AH30" s="321"/>
      <c r="AI30" s="37"/>
      <c r="AJ30" s="37"/>
      <c r="AK30" s="37"/>
      <c r="AL30" s="37"/>
      <c r="AM30" s="37"/>
      <c r="AN30" s="37"/>
      <c r="AO30" s="37"/>
      <c r="AP30" s="37"/>
      <c r="AQ30" s="37"/>
      <c r="AR30" s="37"/>
      <c r="AS30" s="37"/>
    </row>
    <row r="31" spans="2:45" s="318" customFormat="1" ht="12.75">
      <c r="B31" s="37"/>
      <c r="C31" s="37"/>
      <c r="D31" s="37"/>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7"/>
      <c r="AJ31" s="37"/>
      <c r="AK31" s="37"/>
      <c r="AL31" s="322"/>
      <c r="AM31" s="322"/>
      <c r="AN31" s="322"/>
      <c r="AO31" s="322"/>
      <c r="AP31" s="37"/>
      <c r="AQ31" s="37"/>
      <c r="AR31" s="37"/>
      <c r="AS31" s="37"/>
    </row>
    <row r="32" spans="2:45" s="318" customFormat="1" ht="12.75">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7"/>
      <c r="AM32" s="37"/>
      <c r="AN32" s="37"/>
      <c r="AO32" s="37"/>
      <c r="AP32" s="322"/>
      <c r="AQ32" s="322"/>
      <c r="AR32" s="37"/>
      <c r="AS32" s="37"/>
    </row>
    <row r="33" spans="2:45" s="318" customFormat="1" ht="12.7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19"/>
      <c r="AM33" s="319"/>
      <c r="AN33" s="319"/>
      <c r="AO33" s="319"/>
      <c r="AP33" s="37"/>
      <c r="AQ33" s="37"/>
      <c r="AR33" s="37"/>
      <c r="AS33" s="37"/>
    </row>
    <row r="34" spans="2:45" s="318" customFormat="1" ht="12.75">
      <c r="B34" s="319"/>
      <c r="C34" s="319"/>
      <c r="D34" s="319"/>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19"/>
      <c r="AF34" s="319"/>
      <c r="AG34" s="319"/>
      <c r="AH34" s="319"/>
      <c r="AI34" s="319"/>
      <c r="AJ34" s="319"/>
      <c r="AK34" s="319"/>
      <c r="AL34" s="319"/>
      <c r="AM34" s="319"/>
      <c r="AN34" s="319"/>
      <c r="AO34" s="319"/>
      <c r="AP34" s="319"/>
      <c r="AQ34" s="319"/>
      <c r="AR34" s="37"/>
      <c r="AS34" s="37"/>
    </row>
    <row r="35" spans="2:45" s="318" customFormat="1" ht="12.75">
      <c r="B35" s="319"/>
      <c r="C35" s="319"/>
      <c r="D35" s="319"/>
      <c r="E35" s="329"/>
      <c r="F35" s="329"/>
      <c r="G35" s="329"/>
      <c r="H35" s="329"/>
      <c r="I35" s="329"/>
      <c r="J35" s="329"/>
      <c r="K35" s="329"/>
      <c r="L35" s="329"/>
      <c r="M35" s="329"/>
      <c r="N35" s="329"/>
      <c r="O35" s="329"/>
      <c r="P35" s="329"/>
      <c r="Q35" s="329"/>
      <c r="R35" s="331"/>
      <c r="S35" s="331"/>
      <c r="T35" s="331"/>
      <c r="U35" s="331"/>
      <c r="V35" s="331"/>
      <c r="W35" s="331"/>
      <c r="X35" s="331"/>
      <c r="Y35" s="331"/>
      <c r="Z35" s="331"/>
      <c r="AA35" s="331"/>
      <c r="AB35" s="331"/>
      <c r="AC35" s="331"/>
      <c r="AD35" s="331"/>
      <c r="AE35" s="319"/>
      <c r="AF35" s="319"/>
      <c r="AG35" s="319"/>
      <c r="AH35" s="319"/>
      <c r="AI35" s="319"/>
      <c r="AJ35" s="319"/>
      <c r="AK35" s="319"/>
      <c r="AL35" s="319"/>
      <c r="AM35" s="319"/>
      <c r="AN35" s="319"/>
      <c r="AO35" s="319"/>
      <c r="AP35" s="319"/>
      <c r="AQ35" s="319"/>
      <c r="AR35" s="37"/>
      <c r="AS35" s="37"/>
    </row>
    <row r="36" spans="2:45" s="318" customFormat="1" ht="12.75">
      <c r="B36" s="319"/>
      <c r="C36" s="319"/>
      <c r="D36" s="319"/>
      <c r="E36" s="329"/>
      <c r="F36" s="329"/>
      <c r="G36" s="329"/>
      <c r="H36" s="329"/>
      <c r="I36" s="329"/>
      <c r="J36" s="329"/>
      <c r="K36" s="329"/>
      <c r="L36" s="329"/>
      <c r="M36" s="329"/>
      <c r="N36" s="329"/>
      <c r="O36" s="329"/>
      <c r="P36" s="329"/>
      <c r="Q36" s="329"/>
      <c r="R36" s="331"/>
      <c r="S36" s="331"/>
      <c r="T36" s="331"/>
      <c r="U36" s="331"/>
      <c r="V36" s="331"/>
      <c r="W36" s="331"/>
      <c r="X36" s="331"/>
      <c r="Y36" s="331"/>
      <c r="Z36" s="331"/>
      <c r="AA36" s="331"/>
      <c r="AB36" s="331"/>
      <c r="AC36" s="331"/>
      <c r="AD36" s="331"/>
      <c r="AE36" s="319"/>
      <c r="AF36" s="319"/>
      <c r="AG36" s="319"/>
      <c r="AH36" s="319"/>
      <c r="AI36" s="319"/>
      <c r="AJ36" s="319"/>
      <c r="AK36" s="319"/>
      <c r="AL36" s="319"/>
      <c r="AM36" s="319"/>
      <c r="AN36" s="319"/>
      <c r="AO36" s="319"/>
      <c r="AP36" s="319"/>
      <c r="AQ36" s="319"/>
      <c r="AR36" s="37"/>
      <c r="AS36" s="37"/>
    </row>
    <row r="37" spans="2:45" s="318" customFormat="1" ht="12.75">
      <c r="B37" s="319"/>
      <c r="C37" s="319"/>
      <c r="D37" s="319"/>
      <c r="E37" s="329"/>
      <c r="F37" s="329"/>
      <c r="G37" s="329"/>
      <c r="H37" s="329"/>
      <c r="I37" s="329"/>
      <c r="J37" s="329"/>
      <c r="K37" s="329"/>
      <c r="L37" s="329"/>
      <c r="M37" s="329"/>
      <c r="N37" s="329"/>
      <c r="O37" s="329"/>
      <c r="P37" s="329"/>
      <c r="Q37" s="329"/>
      <c r="R37" s="331"/>
      <c r="S37" s="331"/>
      <c r="T37" s="331"/>
      <c r="U37" s="331"/>
      <c r="V37" s="331"/>
      <c r="W37" s="331"/>
      <c r="X37" s="331"/>
      <c r="Y37" s="331"/>
      <c r="Z37" s="331"/>
      <c r="AA37" s="331"/>
      <c r="AB37" s="331"/>
      <c r="AC37" s="331"/>
      <c r="AD37" s="331"/>
      <c r="AE37" s="319"/>
      <c r="AF37" s="319"/>
      <c r="AG37" s="319"/>
      <c r="AH37" s="319"/>
      <c r="AI37" s="319"/>
      <c r="AJ37" s="319"/>
      <c r="AK37" s="319"/>
      <c r="AL37" s="319"/>
      <c r="AM37" s="319"/>
      <c r="AN37" s="319"/>
      <c r="AO37" s="319"/>
      <c r="AP37" s="319"/>
      <c r="AQ37" s="324"/>
      <c r="AR37" s="37"/>
      <c r="AS37" s="37"/>
    </row>
    <row r="38" spans="2:45" s="318" customFormat="1" ht="12.75">
      <c r="B38" s="319"/>
      <c r="C38" s="319"/>
      <c r="D38" s="319"/>
      <c r="E38" s="323"/>
      <c r="F38" s="323"/>
      <c r="G38" s="323"/>
      <c r="H38" s="323"/>
      <c r="I38" s="323"/>
      <c r="J38" s="323"/>
      <c r="K38" s="323"/>
      <c r="L38" s="323"/>
      <c r="M38" s="323"/>
      <c r="N38" s="323"/>
      <c r="O38" s="323"/>
      <c r="P38" s="323"/>
      <c r="Q38" s="323"/>
      <c r="R38" s="332"/>
      <c r="S38" s="332"/>
      <c r="T38" s="332"/>
      <c r="U38" s="332"/>
      <c r="V38" s="332"/>
      <c r="W38" s="332"/>
      <c r="X38" s="332"/>
      <c r="Y38" s="332"/>
      <c r="Z38" s="332"/>
      <c r="AA38" s="332"/>
      <c r="AB38" s="332"/>
      <c r="AC38" s="332"/>
      <c r="AD38" s="332"/>
      <c r="AE38" s="319"/>
      <c r="AF38" s="319"/>
      <c r="AG38" s="319"/>
      <c r="AH38" s="319"/>
      <c r="AI38" s="319"/>
      <c r="AJ38" s="319"/>
      <c r="AK38" s="319"/>
      <c r="AL38" s="319"/>
      <c r="AM38" s="319"/>
      <c r="AN38" s="319"/>
      <c r="AO38" s="319"/>
      <c r="AP38" s="319"/>
      <c r="AQ38" s="319"/>
      <c r="AR38" s="37"/>
      <c r="AS38" s="37"/>
    </row>
    <row r="39" spans="2:45" s="318" customFormat="1" ht="12.75">
      <c r="B39" s="319"/>
      <c r="C39" s="319"/>
      <c r="D39" s="319"/>
      <c r="E39" s="323"/>
      <c r="F39" s="323"/>
      <c r="G39" s="323"/>
      <c r="H39" s="323"/>
      <c r="I39" s="323"/>
      <c r="J39" s="323"/>
      <c r="K39" s="323"/>
      <c r="L39" s="323"/>
      <c r="M39" s="323"/>
      <c r="N39" s="323"/>
      <c r="O39" s="323"/>
      <c r="P39" s="323"/>
      <c r="Q39" s="323"/>
      <c r="R39" s="332"/>
      <c r="S39" s="332"/>
      <c r="T39" s="332"/>
      <c r="U39" s="332"/>
      <c r="V39" s="332"/>
      <c r="W39" s="332"/>
      <c r="X39" s="332"/>
      <c r="Y39" s="332"/>
      <c r="Z39" s="332"/>
      <c r="AA39" s="332"/>
      <c r="AB39" s="332"/>
      <c r="AC39" s="332"/>
      <c r="AD39" s="332"/>
      <c r="AE39" s="319"/>
      <c r="AF39" s="319"/>
      <c r="AG39" s="319"/>
      <c r="AH39" s="319"/>
      <c r="AI39" s="319"/>
      <c r="AJ39" s="319"/>
      <c r="AK39" s="319"/>
      <c r="AL39" s="37"/>
      <c r="AM39" s="37"/>
      <c r="AN39" s="37"/>
      <c r="AO39" s="37"/>
      <c r="AP39" s="319"/>
      <c r="AQ39" s="319"/>
      <c r="AR39" s="37"/>
      <c r="AS39" s="37"/>
    </row>
    <row r="40" spans="2:45" s="318" customFormat="1" ht="12.7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17"/>
      <c r="AM40" s="317"/>
      <c r="AN40" s="317"/>
      <c r="AO40" s="317"/>
      <c r="AP40" s="37"/>
      <c r="AQ40" s="37"/>
      <c r="AR40" s="37"/>
      <c r="AS40" s="37"/>
    </row>
    <row r="41" spans="2:45" s="318" customFormat="1" ht="12.75">
      <c r="B41" s="326"/>
      <c r="C41" s="326"/>
      <c r="D41" s="326"/>
      <c r="E41" s="326"/>
      <c r="F41" s="326"/>
      <c r="G41" s="326"/>
      <c r="H41" s="326"/>
      <c r="I41" s="326"/>
      <c r="J41" s="326"/>
      <c r="K41" s="326"/>
      <c r="L41" s="326"/>
      <c r="M41" s="326"/>
      <c r="N41" s="326"/>
      <c r="O41" s="326"/>
      <c r="P41" s="326"/>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7"/>
      <c r="AS41" s="37"/>
    </row>
    <row r="42" spans="2:45" s="318" customFormat="1" ht="12.75">
      <c r="B42" s="37"/>
      <c r="C42" s="317"/>
      <c r="D42" s="317"/>
      <c r="E42" s="326"/>
      <c r="F42" s="326"/>
      <c r="G42" s="326"/>
      <c r="H42" s="326"/>
      <c r="I42" s="326"/>
      <c r="J42" s="326"/>
      <c r="K42" s="326"/>
      <c r="L42" s="326"/>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7"/>
      <c r="AM42" s="37"/>
      <c r="AN42" s="37"/>
      <c r="AO42" s="37"/>
      <c r="AP42" s="317"/>
      <c r="AQ42" s="317"/>
      <c r="AR42" s="37"/>
      <c r="AS42" s="37"/>
    </row>
    <row r="43" spans="2:45" s="318" customFormat="1" ht="12.75">
      <c r="B43" s="37"/>
      <c r="C43" s="322"/>
      <c r="D43" s="322"/>
      <c r="E43" s="325"/>
      <c r="F43" s="322"/>
      <c r="G43" s="322"/>
      <c r="H43" s="322"/>
      <c r="I43" s="322"/>
      <c r="J43" s="322"/>
      <c r="K43" s="322"/>
      <c r="L43" s="322"/>
      <c r="M43" s="322"/>
      <c r="N43" s="322"/>
      <c r="O43" s="322"/>
      <c r="P43" s="322"/>
      <c r="Q43" s="322"/>
      <c r="R43" s="322"/>
      <c r="S43" s="322"/>
      <c r="T43" s="322"/>
      <c r="U43" s="322"/>
      <c r="V43" s="322"/>
      <c r="W43" s="322"/>
      <c r="X43" s="322"/>
      <c r="Y43" s="322"/>
      <c r="Z43" s="37"/>
      <c r="AA43" s="37"/>
      <c r="AB43" s="37"/>
      <c r="AC43" s="37"/>
      <c r="AD43" s="37"/>
      <c r="AE43" s="37"/>
      <c r="AF43" s="37"/>
      <c r="AG43" s="37"/>
      <c r="AH43" s="37"/>
      <c r="AI43" s="37"/>
      <c r="AJ43" s="37"/>
      <c r="AK43" s="37"/>
      <c r="AL43" s="317"/>
      <c r="AM43" s="317"/>
      <c r="AN43" s="317"/>
      <c r="AO43" s="317"/>
      <c r="AP43" s="37"/>
      <c r="AQ43" s="37"/>
      <c r="AR43" s="37"/>
      <c r="AS43" s="37"/>
    </row>
    <row r="44" spans="2:45" s="318" customFormat="1" ht="12.75">
      <c r="B44" s="37"/>
      <c r="C44" s="322"/>
      <c r="D44" s="322"/>
      <c r="E44" s="325"/>
      <c r="F44" s="322"/>
      <c r="G44" s="322"/>
      <c r="H44" s="322"/>
      <c r="I44" s="322"/>
      <c r="J44" s="322"/>
      <c r="K44" s="322"/>
      <c r="L44" s="322"/>
      <c r="M44" s="322"/>
      <c r="N44" s="322"/>
      <c r="O44" s="322"/>
      <c r="P44" s="322"/>
      <c r="Q44" s="322"/>
      <c r="R44" s="322"/>
      <c r="S44" s="322"/>
      <c r="T44" s="322"/>
      <c r="U44" s="322"/>
      <c r="V44" s="322"/>
      <c r="W44" s="322"/>
      <c r="X44" s="322"/>
      <c r="Y44" s="322"/>
      <c r="Z44" s="37"/>
      <c r="AA44" s="37"/>
      <c r="AB44" s="37"/>
      <c r="AC44" s="37"/>
      <c r="AD44" s="37"/>
      <c r="AE44" s="37"/>
      <c r="AF44" s="37"/>
      <c r="AG44" s="37"/>
      <c r="AH44" s="37"/>
      <c r="AI44" s="37"/>
      <c r="AJ44" s="37"/>
      <c r="AK44" s="37"/>
      <c r="AL44" s="317"/>
      <c r="AM44" s="317"/>
      <c r="AN44" s="317"/>
      <c r="AO44" s="317"/>
      <c r="AP44" s="37"/>
      <c r="AQ44" s="37"/>
      <c r="AR44" s="37"/>
      <c r="AS44" s="37"/>
    </row>
    <row r="45" spans="2:45" s="318" customFormat="1" ht="12.75">
      <c r="B45" s="37"/>
      <c r="C45" s="322"/>
      <c r="D45" s="322"/>
      <c r="E45" s="325"/>
      <c r="F45" s="322"/>
      <c r="G45" s="322"/>
      <c r="H45" s="322"/>
      <c r="I45" s="322"/>
      <c r="J45" s="322"/>
      <c r="K45" s="322"/>
      <c r="L45" s="322"/>
      <c r="M45" s="322"/>
      <c r="N45" s="322"/>
      <c r="O45" s="322"/>
      <c r="P45" s="322"/>
      <c r="Q45" s="322"/>
      <c r="R45" s="322"/>
      <c r="S45" s="322"/>
      <c r="T45" s="322"/>
      <c r="U45" s="322"/>
      <c r="V45" s="322"/>
      <c r="W45" s="322"/>
      <c r="X45" s="322"/>
      <c r="Y45" s="322"/>
      <c r="Z45" s="37"/>
      <c r="AA45" s="37"/>
      <c r="AB45" s="37"/>
      <c r="AC45" s="37"/>
      <c r="AD45" s="37"/>
      <c r="AE45" s="37"/>
      <c r="AF45" s="37"/>
      <c r="AG45" s="37"/>
      <c r="AH45" s="37"/>
      <c r="AI45" s="37"/>
      <c r="AJ45" s="37"/>
      <c r="AK45" s="37"/>
      <c r="AL45" s="317"/>
      <c r="AM45" s="317"/>
      <c r="AN45" s="317"/>
      <c r="AO45" s="317"/>
      <c r="AP45" s="37"/>
      <c r="AQ45" s="37"/>
      <c r="AR45" s="37"/>
      <c r="AS45" s="37"/>
    </row>
    <row r="46" spans="2:45" s="318" customFormat="1" ht="12.75">
      <c r="B46" s="37"/>
      <c r="C46" s="322"/>
      <c r="D46" s="322"/>
      <c r="E46" s="325"/>
      <c r="F46" s="322"/>
      <c r="G46" s="322"/>
      <c r="H46" s="322"/>
      <c r="I46" s="322"/>
      <c r="J46" s="322"/>
      <c r="K46" s="322"/>
      <c r="L46" s="322"/>
      <c r="M46" s="322"/>
      <c r="N46" s="322"/>
      <c r="O46" s="322"/>
      <c r="P46" s="322"/>
      <c r="Q46" s="322"/>
      <c r="R46" s="322"/>
      <c r="S46" s="322"/>
      <c r="T46" s="322"/>
      <c r="U46" s="322"/>
      <c r="V46" s="322"/>
      <c r="W46" s="322"/>
      <c r="X46" s="322"/>
      <c r="Y46" s="322"/>
      <c r="Z46" s="37"/>
      <c r="AA46" s="37"/>
      <c r="AB46" s="37"/>
      <c r="AC46" s="37"/>
      <c r="AD46" s="37"/>
      <c r="AE46" s="37"/>
      <c r="AF46" s="37"/>
      <c r="AG46" s="37"/>
      <c r="AH46" s="37"/>
      <c r="AI46" s="37"/>
      <c r="AJ46" s="37"/>
      <c r="AK46" s="37"/>
      <c r="AL46" s="317"/>
      <c r="AM46" s="317"/>
      <c r="AN46" s="317"/>
      <c r="AO46" s="317"/>
      <c r="AP46" s="37"/>
      <c r="AQ46" s="37"/>
      <c r="AR46" s="37"/>
      <c r="AS46" s="37"/>
    </row>
    <row r="47" spans="2:45" s="318" customFormat="1" ht="12.75">
      <c r="B47" s="37"/>
      <c r="C47" s="322"/>
      <c r="D47" s="322"/>
      <c r="E47" s="325"/>
      <c r="F47" s="322"/>
      <c r="G47" s="322"/>
      <c r="H47" s="322"/>
      <c r="I47" s="322"/>
      <c r="J47" s="322"/>
      <c r="K47" s="322"/>
      <c r="L47" s="322"/>
      <c r="M47" s="322"/>
      <c r="N47" s="322"/>
      <c r="O47" s="322"/>
      <c r="P47" s="322"/>
      <c r="Q47" s="322"/>
      <c r="R47" s="322"/>
      <c r="S47" s="322"/>
      <c r="T47" s="322"/>
      <c r="U47" s="322"/>
      <c r="V47" s="322"/>
      <c r="W47" s="322"/>
      <c r="X47" s="322"/>
      <c r="Y47" s="322"/>
      <c r="Z47" s="37"/>
      <c r="AA47" s="37"/>
      <c r="AB47" s="37"/>
      <c r="AC47" s="37"/>
      <c r="AD47" s="37"/>
      <c r="AE47" s="37"/>
      <c r="AF47" s="37"/>
      <c r="AG47" s="37"/>
      <c r="AH47" s="37"/>
      <c r="AI47" s="37"/>
      <c r="AJ47" s="37"/>
      <c r="AK47" s="37"/>
      <c r="AL47" s="317"/>
      <c r="AM47" s="317"/>
      <c r="AN47" s="317"/>
      <c r="AO47" s="317"/>
      <c r="AP47" s="37"/>
      <c r="AQ47" s="37"/>
      <c r="AR47" s="37"/>
      <c r="AS47" s="37"/>
    </row>
    <row r="48" spans="2:45" s="318" customFormat="1" ht="12.75">
      <c r="B48" s="37"/>
      <c r="C48" s="322"/>
      <c r="D48" s="322"/>
      <c r="E48" s="325"/>
      <c r="F48" s="322"/>
      <c r="G48" s="322"/>
      <c r="H48" s="322"/>
      <c r="I48" s="322"/>
      <c r="J48" s="322"/>
      <c r="K48" s="322"/>
      <c r="L48" s="322"/>
      <c r="M48" s="322"/>
      <c r="N48" s="322"/>
      <c r="O48" s="322"/>
      <c r="P48" s="322"/>
      <c r="Q48" s="322"/>
      <c r="R48" s="322"/>
      <c r="S48" s="322"/>
      <c r="T48" s="322"/>
      <c r="U48" s="322"/>
      <c r="V48" s="322"/>
      <c r="W48" s="322"/>
      <c r="X48" s="322"/>
      <c r="Y48" s="322"/>
      <c r="Z48" s="37"/>
      <c r="AA48" s="37"/>
      <c r="AB48" s="37"/>
      <c r="AC48" s="37"/>
      <c r="AD48" s="37"/>
      <c r="AE48" s="37"/>
      <c r="AF48" s="37"/>
      <c r="AG48" s="37"/>
      <c r="AH48" s="37"/>
      <c r="AI48" s="37"/>
      <c r="AJ48" s="37"/>
      <c r="AK48" s="37"/>
      <c r="AL48" s="317"/>
      <c r="AM48" s="317"/>
      <c r="AN48" s="317"/>
      <c r="AO48" s="317"/>
      <c r="AP48" s="37"/>
      <c r="AQ48" s="37"/>
      <c r="AR48" s="37"/>
      <c r="AS48" s="37"/>
    </row>
    <row r="49" spans="1:45" ht="12.75">
      <c r="A49" s="333"/>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29"/>
      <c r="AS49" s="29"/>
    </row>
    <row r="50" spans="1:45" ht="12.75">
      <c r="A50" s="333"/>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3"/>
      <c r="AR50" s="29"/>
      <c r="AS50" s="29"/>
    </row>
    <row r="51" spans="1:45" ht="12.75">
      <c r="A51" s="333"/>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29"/>
      <c r="AS51" s="29"/>
    </row>
    <row r="52" spans="1:45" ht="12.75">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29"/>
      <c r="AS52" s="29"/>
    </row>
    <row r="53" spans="1:45" ht="12.75">
      <c r="A53" s="333"/>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29"/>
      <c r="AS53" s="29"/>
    </row>
    <row r="54" spans="1:45" ht="12.75">
      <c r="A54" s="333"/>
      <c r="B54" s="333"/>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
      <c r="AS54" s="36"/>
    </row>
    <row r="55" spans="2:45" ht="12.75">
      <c r="B55" s="36"/>
      <c r="C55" s="34" t="s">
        <v>13</v>
      </c>
      <c r="D55" s="34"/>
      <c r="E55" s="36"/>
      <c r="F55" s="34"/>
      <c r="G55" s="34"/>
      <c r="H55" s="34"/>
      <c r="I55" s="36"/>
      <c r="J55" s="34"/>
      <c r="K55" s="34"/>
      <c r="L55" s="34"/>
      <c r="M55" s="34"/>
      <c r="N55" s="34"/>
      <c r="O55" s="34"/>
      <c r="P55" s="34"/>
      <c r="Q55" s="33"/>
      <c r="R55" s="33"/>
      <c r="S55" s="33"/>
      <c r="T55" s="33"/>
      <c r="U55" s="33"/>
      <c r="V55" s="33"/>
      <c r="W55" s="33"/>
      <c r="X55" s="33"/>
      <c r="Y55" s="33"/>
      <c r="Z55" s="33"/>
      <c r="AA55" s="33"/>
      <c r="AB55" s="36"/>
      <c r="AC55" s="36"/>
      <c r="AD55" s="36"/>
      <c r="AE55" s="36"/>
      <c r="AF55" s="36"/>
      <c r="AG55" s="36"/>
      <c r="AH55" s="708"/>
      <c r="AI55" s="709"/>
      <c r="AJ55" s="709"/>
      <c r="AK55" s="709"/>
      <c r="AL55" s="709"/>
      <c r="AM55" s="709"/>
      <c r="AN55" s="35"/>
      <c r="AO55" s="35"/>
      <c r="AP55" s="36"/>
      <c r="AQ55" s="36"/>
      <c r="AR55" s="36"/>
      <c r="AS55" s="36"/>
    </row>
    <row r="56" spans="3:44" ht="12.75">
      <c r="C56" s="12"/>
      <c r="D56" s="12"/>
      <c r="F56" s="12"/>
      <c r="G56" s="12"/>
      <c r="H56" s="12"/>
      <c r="J56" s="12"/>
      <c r="K56" s="12"/>
      <c r="L56" s="12"/>
      <c r="M56" s="12"/>
      <c r="N56" s="12"/>
      <c r="O56" s="12"/>
      <c r="P56" s="12"/>
      <c r="AF56" s="11"/>
      <c r="AG56" s="11"/>
      <c r="AH56" s="11"/>
      <c r="AI56" s="11"/>
      <c r="AJ56" s="11"/>
      <c r="AK56" s="11"/>
      <c r="AL56" s="6"/>
      <c r="AM56" s="6"/>
      <c r="AN56" s="6"/>
      <c r="AO56" s="6"/>
      <c r="AP56" s="11"/>
      <c r="AQ56" s="11"/>
      <c r="AR56" s="11"/>
    </row>
    <row r="57" spans="3:45" ht="12.75">
      <c r="C57" s="11"/>
      <c r="D57" s="4"/>
      <c r="F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6"/>
      <c r="AS57" s="6"/>
    </row>
    <row r="58" spans="2:45" ht="12.7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P58" s="6"/>
      <c r="AQ58" s="6"/>
      <c r="AR58" s="6"/>
      <c r="AS58" s="6"/>
    </row>
  </sheetData>
  <sheetProtection/>
  <mergeCells count="11">
    <mergeCell ref="B12:E12"/>
    <mergeCell ref="B13:AF13"/>
    <mergeCell ref="B15:AQ15"/>
    <mergeCell ref="B11:N11"/>
    <mergeCell ref="AH55:AM55"/>
    <mergeCell ref="B1:M1"/>
    <mergeCell ref="B2:M2"/>
    <mergeCell ref="B6:AS6"/>
    <mergeCell ref="B8:AF8"/>
    <mergeCell ref="B9:AF9"/>
    <mergeCell ref="B10:AF10"/>
  </mergeCells>
  <printOptions horizontalCentered="1" verticalCentered="1"/>
  <pageMargins left="0.5118110236220472" right="0.5118110236220472" top="0.7480314960629921" bottom="0.984251968503937" header="0.5118110236220472" footer="0.5118110236220472"/>
  <pageSetup fitToHeight="1" fitToWidth="1" horizontalDpi="600" verticalDpi="600" orientation="portrait" paperSize="9" scale="88"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B1:AF56"/>
  <sheetViews>
    <sheetView tabSelected="1" zoomScaleSheetLayoutView="100" zoomScalePageLayoutView="0" workbookViewId="0" topLeftCell="A7">
      <selection activeCell="B56" sqref="B56:R56"/>
    </sheetView>
  </sheetViews>
  <sheetFormatPr defaultColWidth="9.140625" defaultRowHeight="12.75"/>
  <cols>
    <col min="1" max="1" width="9.140625" style="41" customWidth="1"/>
    <col min="2" max="2" width="3.28125" style="41" customWidth="1"/>
    <col min="3" max="3" width="27.7109375" style="41" customWidth="1"/>
    <col min="4" max="4" width="11.28125" style="104" customWidth="1"/>
    <col min="5" max="5" width="3.00390625" style="41" customWidth="1"/>
    <col min="6" max="8" width="2.421875" style="41" customWidth="1"/>
    <col min="9" max="9" width="3.8515625" style="41" customWidth="1"/>
    <col min="10" max="10" width="6.7109375" style="41" customWidth="1"/>
    <col min="11" max="11" width="4.7109375" style="41" customWidth="1"/>
    <col min="12" max="12" width="3.00390625" style="41" customWidth="1"/>
    <col min="13" max="15" width="2.421875" style="41" customWidth="1"/>
    <col min="16" max="16" width="4.57421875" style="41" customWidth="1"/>
    <col min="17" max="17" width="6.7109375" style="41" customWidth="1"/>
    <col min="18" max="18" width="4.7109375" style="41" customWidth="1"/>
    <col min="19" max="19" width="0" style="41" hidden="1" customWidth="1"/>
    <col min="20" max="20" width="0" style="100" hidden="1" customWidth="1"/>
    <col min="21" max="23" width="0" style="41" hidden="1" customWidth="1"/>
    <col min="24" max="25" width="9.140625" style="41" customWidth="1"/>
    <col min="26" max="26" width="7.57421875" style="41" customWidth="1"/>
    <col min="27" max="16384" width="9.140625" style="41" customWidth="1"/>
  </cols>
  <sheetData>
    <row r="1" spans="2:32" ht="15" customHeight="1">
      <c r="B1" s="773" t="s">
        <v>56</v>
      </c>
      <c r="C1" s="773"/>
      <c r="D1" s="773"/>
      <c r="E1" s="38"/>
      <c r="F1" s="38"/>
      <c r="G1" s="38"/>
      <c r="H1" s="38"/>
      <c r="I1" s="38"/>
      <c r="J1" s="38"/>
      <c r="K1" s="38"/>
      <c r="L1" s="38"/>
      <c r="M1" s="38"/>
      <c r="N1" s="38"/>
      <c r="O1" s="38"/>
      <c r="P1" s="38"/>
      <c r="Q1" s="38"/>
      <c r="R1" s="39"/>
      <c r="S1" s="38"/>
      <c r="T1" s="40"/>
      <c r="U1" s="38"/>
      <c r="V1" s="38"/>
      <c r="W1" s="38"/>
      <c r="X1" s="38"/>
      <c r="Y1" s="38"/>
      <c r="Z1" s="38"/>
      <c r="AA1" s="38"/>
      <c r="AB1" s="38"/>
      <c r="AC1" s="38"/>
      <c r="AD1" s="38"/>
      <c r="AE1" s="38"/>
      <c r="AF1" s="38"/>
    </row>
    <row r="2" spans="2:32" ht="15" customHeight="1">
      <c r="B2" s="773" t="s">
        <v>25</v>
      </c>
      <c r="C2" s="773"/>
      <c r="D2" s="773"/>
      <c r="E2" s="38"/>
      <c r="F2" s="38"/>
      <c r="G2" s="38"/>
      <c r="H2" s="38"/>
      <c r="I2" s="38"/>
      <c r="J2" s="38"/>
      <c r="K2" s="38"/>
      <c r="L2" s="38"/>
      <c r="M2" s="38"/>
      <c r="N2" s="38"/>
      <c r="O2" s="38"/>
      <c r="P2" s="38"/>
      <c r="Q2" s="38"/>
      <c r="R2" s="39"/>
      <c r="S2" s="38"/>
      <c r="T2" s="40"/>
      <c r="U2" s="38"/>
      <c r="V2" s="38"/>
      <c r="W2" s="38"/>
      <c r="X2" s="38"/>
      <c r="Y2" s="38"/>
      <c r="Z2" s="38"/>
      <c r="AA2" s="38"/>
      <c r="AB2" s="38"/>
      <c r="AC2" s="38"/>
      <c r="AD2" s="38"/>
      <c r="AE2" s="38"/>
      <c r="AF2" s="38"/>
    </row>
    <row r="3" spans="2:32" ht="15.75">
      <c r="B3" s="710" t="s">
        <v>57</v>
      </c>
      <c r="C3" s="710"/>
      <c r="D3" s="710"/>
      <c r="E3" s="710"/>
      <c r="F3" s="710"/>
      <c r="G3" s="710"/>
      <c r="H3" s="710"/>
      <c r="I3" s="710"/>
      <c r="J3" s="710"/>
      <c r="K3" s="710"/>
      <c r="L3" s="710"/>
      <c r="M3" s="710"/>
      <c r="N3" s="710"/>
      <c r="O3" s="710"/>
      <c r="P3" s="710"/>
      <c r="Q3" s="710"/>
      <c r="R3" s="710"/>
      <c r="S3" s="710"/>
      <c r="T3" s="40"/>
      <c r="U3" s="38"/>
      <c r="V3" s="38"/>
      <c r="W3" s="38"/>
      <c r="X3" s="38"/>
      <c r="Y3" s="38"/>
      <c r="Z3" s="38"/>
      <c r="AA3" s="38"/>
      <c r="AB3" s="38"/>
      <c r="AC3" s="38"/>
      <c r="AD3" s="38"/>
      <c r="AE3" s="38"/>
      <c r="AF3" s="38"/>
    </row>
    <row r="4" spans="2:32" ht="12.75">
      <c r="B4" s="38"/>
      <c r="C4" s="38"/>
      <c r="D4" s="43"/>
      <c r="E4" s="38"/>
      <c r="F4" s="38"/>
      <c r="G4" s="38"/>
      <c r="H4" s="38"/>
      <c r="I4" s="38"/>
      <c r="J4" s="38"/>
      <c r="K4" s="38"/>
      <c r="L4" s="38"/>
      <c r="M4" s="38"/>
      <c r="N4" s="38"/>
      <c r="O4" s="38"/>
      <c r="P4" s="38"/>
      <c r="Q4" s="38"/>
      <c r="R4" s="38"/>
      <c r="S4" s="38"/>
      <c r="T4" s="40"/>
      <c r="U4" s="38"/>
      <c r="V4" s="38"/>
      <c r="W4" s="38"/>
      <c r="X4" s="38"/>
      <c r="Y4" s="38"/>
      <c r="Z4" s="38"/>
      <c r="AA4" s="38"/>
      <c r="AB4" s="38"/>
      <c r="AC4" s="38"/>
      <c r="AD4" s="38"/>
      <c r="AE4" s="38"/>
      <c r="AF4" s="38"/>
    </row>
    <row r="5" spans="2:32" ht="12.75">
      <c r="B5" s="775" t="s">
        <v>112</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row>
    <row r="6" spans="2:32" ht="12.75">
      <c r="B6" s="775" t="s">
        <v>102</v>
      </c>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row>
    <row r="7" spans="2:32" ht="12.75">
      <c r="B7" s="774" t="s">
        <v>118</v>
      </c>
      <c r="C7" s="774"/>
      <c r="D7" s="774"/>
      <c r="E7" s="774"/>
      <c r="F7" s="774"/>
      <c r="G7" s="774"/>
      <c r="H7" s="550"/>
      <c r="I7" s="550"/>
      <c r="J7" s="550"/>
      <c r="K7" s="548"/>
      <c r="L7" s="548"/>
      <c r="M7" s="548"/>
      <c r="N7" s="548"/>
      <c r="O7" s="548"/>
      <c r="P7" s="548"/>
      <c r="Q7" s="548"/>
      <c r="R7" s="551"/>
      <c r="S7" s="555"/>
      <c r="T7" s="585"/>
      <c r="U7" s="555"/>
      <c r="V7" s="555"/>
      <c r="W7" s="555"/>
      <c r="X7" s="555"/>
      <c r="Y7" s="555"/>
      <c r="Z7" s="555"/>
      <c r="AA7" s="555"/>
      <c r="AB7" s="555"/>
      <c r="AC7" s="555"/>
      <c r="AD7" s="555"/>
      <c r="AE7" s="555"/>
      <c r="AF7" s="555"/>
    </row>
    <row r="8" spans="2:32" ht="12.75">
      <c r="B8" s="774" t="s">
        <v>26</v>
      </c>
      <c r="C8" s="774"/>
      <c r="D8" s="774"/>
      <c r="E8" s="774"/>
      <c r="F8" s="774"/>
      <c r="G8" s="774"/>
      <c r="H8" s="549"/>
      <c r="I8" s="549"/>
      <c r="J8" s="549"/>
      <c r="K8" s="549"/>
      <c r="L8" s="549"/>
      <c r="M8" s="549"/>
      <c r="N8" s="549"/>
      <c r="O8" s="549"/>
      <c r="P8" s="549"/>
      <c r="Q8" s="549"/>
      <c r="R8" s="555"/>
      <c r="S8" s="555"/>
      <c r="T8" s="585"/>
      <c r="U8" s="555"/>
      <c r="V8" s="555"/>
      <c r="W8" s="555"/>
      <c r="X8" s="555"/>
      <c r="Y8" s="555"/>
      <c r="Z8" s="555"/>
      <c r="AA8" s="555"/>
      <c r="AB8" s="555"/>
      <c r="AC8" s="555"/>
      <c r="AD8" s="555"/>
      <c r="AE8" s="555"/>
      <c r="AF8" s="555"/>
    </row>
    <row r="9" spans="2:32" ht="12.75">
      <c r="B9" s="785" t="s">
        <v>349</v>
      </c>
      <c r="C9" s="785"/>
      <c r="D9" s="785"/>
      <c r="E9" s="785"/>
      <c r="F9" s="785"/>
      <c r="G9" s="785"/>
      <c r="H9" s="556"/>
      <c r="I9" s="556"/>
      <c r="J9" s="556"/>
      <c r="K9" s="556"/>
      <c r="L9" s="556"/>
      <c r="M9" s="556"/>
      <c r="N9" s="556"/>
      <c r="O9" s="556"/>
      <c r="P9" s="556"/>
      <c r="Q9" s="556"/>
      <c r="R9" s="555"/>
      <c r="S9" s="555"/>
      <c r="T9" s="585"/>
      <c r="U9" s="555"/>
      <c r="V9" s="555"/>
      <c r="W9" s="555"/>
      <c r="X9" s="555"/>
      <c r="Y9" s="555"/>
      <c r="Z9" s="555"/>
      <c r="AA9" s="555"/>
      <c r="AB9" s="555"/>
      <c r="AC9" s="555"/>
      <c r="AD9" s="555"/>
      <c r="AE9" s="555"/>
      <c r="AF9" s="555"/>
    </row>
    <row r="10" spans="2:32" ht="24" customHeight="1" thickBot="1">
      <c r="B10" s="44" t="s">
        <v>2</v>
      </c>
      <c r="C10" s="44"/>
      <c r="D10" s="44"/>
      <c r="E10" s="44"/>
      <c r="F10" s="44"/>
      <c r="G10" s="44"/>
      <c r="H10" s="44"/>
      <c r="I10" s="44"/>
      <c r="J10" s="44"/>
      <c r="K10" s="44"/>
      <c r="L10" s="44"/>
      <c r="M10" s="44"/>
      <c r="N10" s="44"/>
      <c r="O10" s="44"/>
      <c r="P10" s="44"/>
      <c r="Q10" s="44"/>
      <c r="R10" s="44"/>
      <c r="S10" s="38"/>
      <c r="T10" s="40"/>
      <c r="U10" s="38"/>
      <c r="V10" s="38"/>
      <c r="W10" s="38"/>
      <c r="X10" s="38"/>
      <c r="Y10" s="38"/>
      <c r="Z10" s="38"/>
      <c r="AA10" s="38"/>
      <c r="AB10" s="38"/>
      <c r="AC10" s="38"/>
      <c r="AD10" s="38"/>
      <c r="AE10" s="38"/>
      <c r="AF10" s="38"/>
    </row>
    <row r="11" spans="2:32" ht="12.75" customHeight="1">
      <c r="B11" s="755" t="s">
        <v>16</v>
      </c>
      <c r="C11" s="764" t="s">
        <v>3</v>
      </c>
      <c r="D11" s="755" t="s">
        <v>108</v>
      </c>
      <c r="E11" s="713" t="s">
        <v>0</v>
      </c>
      <c r="F11" s="726"/>
      <c r="G11" s="726"/>
      <c r="H11" s="726"/>
      <c r="I11" s="726"/>
      <c r="J11" s="726"/>
      <c r="K11" s="724"/>
      <c r="L11" s="739" t="s">
        <v>1</v>
      </c>
      <c r="M11" s="726"/>
      <c r="N11" s="726"/>
      <c r="O11" s="726"/>
      <c r="P11" s="726"/>
      <c r="Q11" s="726"/>
      <c r="R11" s="724"/>
      <c r="S11" s="38"/>
      <c r="T11" s="40"/>
      <c r="U11" s="38"/>
      <c r="V11" s="38"/>
      <c r="W11" s="38"/>
      <c r="X11" s="38"/>
      <c r="Y11" s="38"/>
      <c r="Z11" s="38"/>
      <c r="AA11" s="38"/>
      <c r="AB11" s="38"/>
      <c r="AC11" s="38"/>
      <c r="AD11" s="38"/>
      <c r="AE11" s="38"/>
      <c r="AF11" s="38"/>
    </row>
    <row r="12" spans="2:32" ht="12.75" customHeight="1">
      <c r="B12" s="756"/>
      <c r="C12" s="765"/>
      <c r="D12" s="756"/>
      <c r="E12" s="758" t="s">
        <v>6</v>
      </c>
      <c r="F12" s="711" t="s">
        <v>7</v>
      </c>
      <c r="G12" s="711" t="s">
        <v>8</v>
      </c>
      <c r="H12" s="711" t="s">
        <v>9</v>
      </c>
      <c r="I12" s="711" t="s">
        <v>43</v>
      </c>
      <c r="J12" s="711" t="s">
        <v>18</v>
      </c>
      <c r="K12" s="740" t="s">
        <v>19</v>
      </c>
      <c r="L12" s="754" t="s">
        <v>6</v>
      </c>
      <c r="M12" s="711" t="s">
        <v>7</v>
      </c>
      <c r="N12" s="711" t="s">
        <v>8</v>
      </c>
      <c r="O12" s="711" t="s">
        <v>9</v>
      </c>
      <c r="P12" s="711" t="s">
        <v>43</v>
      </c>
      <c r="Q12" s="711" t="s">
        <v>18</v>
      </c>
      <c r="R12" s="740" t="s">
        <v>19</v>
      </c>
      <c r="S12" s="38"/>
      <c r="T12" s="49" t="s">
        <v>78</v>
      </c>
      <c r="U12" s="777" t="s">
        <v>79</v>
      </c>
      <c r="V12" s="777"/>
      <c r="W12" s="777"/>
      <c r="X12" s="38"/>
      <c r="Y12" s="38"/>
      <c r="Z12" s="38"/>
      <c r="AA12" s="38"/>
      <c r="AB12" s="38"/>
      <c r="AC12" s="38"/>
      <c r="AD12" s="38"/>
      <c r="AE12" s="38"/>
      <c r="AF12" s="38"/>
    </row>
    <row r="13" spans="2:32" ht="27" customHeight="1" thickBot="1">
      <c r="B13" s="757"/>
      <c r="C13" s="770"/>
      <c r="D13" s="771"/>
      <c r="E13" s="759"/>
      <c r="F13" s="712"/>
      <c r="G13" s="712"/>
      <c r="H13" s="712"/>
      <c r="I13" s="712"/>
      <c r="J13" s="712"/>
      <c r="K13" s="753"/>
      <c r="L13" s="761"/>
      <c r="M13" s="712"/>
      <c r="N13" s="712"/>
      <c r="O13" s="712"/>
      <c r="P13" s="712"/>
      <c r="Q13" s="712"/>
      <c r="R13" s="753"/>
      <c r="S13" s="38"/>
      <c r="T13" s="49" t="s">
        <v>80</v>
      </c>
      <c r="U13" s="49" t="s">
        <v>81</v>
      </c>
      <c r="V13" s="49" t="s">
        <v>35</v>
      </c>
      <c r="W13" s="49" t="s">
        <v>82</v>
      </c>
      <c r="X13" s="38"/>
      <c r="Y13" s="38"/>
      <c r="Z13" s="38"/>
      <c r="AA13" s="38"/>
      <c r="AB13" s="38"/>
      <c r="AC13" s="38"/>
      <c r="AD13" s="38"/>
      <c r="AE13" s="38"/>
      <c r="AF13" s="38"/>
    </row>
    <row r="14" spans="2:32" ht="13.5" customHeight="1">
      <c r="B14" s="459">
        <v>1</v>
      </c>
      <c r="C14" s="557" t="s">
        <v>123</v>
      </c>
      <c r="D14" s="558" t="s">
        <v>89</v>
      </c>
      <c r="E14" s="460">
        <v>2</v>
      </c>
      <c r="F14" s="461">
        <v>1</v>
      </c>
      <c r="G14" s="461"/>
      <c r="H14" s="461"/>
      <c r="I14" s="476"/>
      <c r="J14" s="461" t="s">
        <v>10</v>
      </c>
      <c r="K14" s="462">
        <v>4</v>
      </c>
      <c r="L14" s="507"/>
      <c r="M14" s="475"/>
      <c r="N14" s="475"/>
      <c r="O14" s="475"/>
      <c r="P14" s="475"/>
      <c r="Q14" s="475"/>
      <c r="R14" s="477"/>
      <c r="S14" s="53"/>
      <c r="T14" s="49" t="s">
        <v>87</v>
      </c>
      <c r="U14" s="223">
        <f>SUM(V14:W14)</f>
        <v>42</v>
      </c>
      <c r="V14" s="223">
        <f>SUM(E14,L14)*14</f>
        <v>28</v>
      </c>
      <c r="W14" s="223">
        <f>SUM(F14:H14,M14:O14)*14</f>
        <v>14</v>
      </c>
      <c r="X14" s="38"/>
      <c r="Y14" s="38"/>
      <c r="Z14" s="54"/>
      <c r="AA14" s="38"/>
      <c r="AB14" s="38"/>
      <c r="AC14" s="38"/>
      <c r="AD14" s="38"/>
      <c r="AE14" s="38"/>
      <c r="AF14" s="38"/>
    </row>
    <row r="15" spans="2:32" ht="13.5" customHeight="1">
      <c r="B15" s="463">
        <v>2</v>
      </c>
      <c r="C15" s="511" t="s">
        <v>124</v>
      </c>
      <c r="D15" s="559" t="s">
        <v>103</v>
      </c>
      <c r="E15" s="465">
        <v>2</v>
      </c>
      <c r="F15" s="466">
        <v>2</v>
      </c>
      <c r="G15" s="466"/>
      <c r="H15" s="466"/>
      <c r="I15" s="481"/>
      <c r="J15" s="466" t="s">
        <v>10</v>
      </c>
      <c r="K15" s="467">
        <v>5</v>
      </c>
      <c r="L15" s="510"/>
      <c r="M15" s="438"/>
      <c r="N15" s="438"/>
      <c r="O15" s="438"/>
      <c r="P15" s="438"/>
      <c r="Q15" s="438"/>
      <c r="R15" s="482"/>
      <c r="S15" s="53"/>
      <c r="T15" s="49" t="s">
        <v>87</v>
      </c>
      <c r="U15" s="223">
        <f aca="true" t="shared" si="0" ref="U15:U27">SUM(V15:W15)</f>
        <v>56</v>
      </c>
      <c r="V15" s="223">
        <f aca="true" t="shared" si="1" ref="V15:V27">SUM(E15,L15)*14</f>
        <v>28</v>
      </c>
      <c r="W15" s="223">
        <f aca="true" t="shared" si="2" ref="W15:W27">SUM(F15:H15,M15:O15)*14</f>
        <v>28</v>
      </c>
      <c r="X15" s="38"/>
      <c r="Y15" s="38"/>
      <c r="Z15" s="54"/>
      <c r="AA15" s="38"/>
      <c r="AB15" s="38"/>
      <c r="AC15" s="38"/>
      <c r="AD15" s="38"/>
      <c r="AE15" s="38"/>
      <c r="AF15" s="38"/>
    </row>
    <row r="16" spans="2:32" ht="13.5" customHeight="1">
      <c r="B16" s="463">
        <v>3</v>
      </c>
      <c r="C16" s="511" t="s">
        <v>183</v>
      </c>
      <c r="D16" s="559" t="s">
        <v>114</v>
      </c>
      <c r="E16" s="465">
        <v>2</v>
      </c>
      <c r="F16" s="466">
        <v>1</v>
      </c>
      <c r="G16" s="466"/>
      <c r="H16" s="466"/>
      <c r="I16" s="481"/>
      <c r="J16" s="466" t="s">
        <v>10</v>
      </c>
      <c r="K16" s="467">
        <v>4</v>
      </c>
      <c r="L16" s="464"/>
      <c r="M16" s="466"/>
      <c r="N16" s="466"/>
      <c r="O16" s="438"/>
      <c r="P16" s="438"/>
      <c r="Q16" s="466"/>
      <c r="R16" s="467"/>
      <c r="S16" s="53"/>
      <c r="T16" s="49" t="s">
        <v>141</v>
      </c>
      <c r="U16" s="223">
        <f t="shared" si="0"/>
        <v>42</v>
      </c>
      <c r="V16" s="223">
        <f t="shared" si="1"/>
        <v>28</v>
      </c>
      <c r="W16" s="223">
        <f t="shared" si="2"/>
        <v>14</v>
      </c>
      <c r="X16" s="38"/>
      <c r="Y16" s="38"/>
      <c r="Z16" s="64"/>
      <c r="AA16" s="38"/>
      <c r="AB16" s="38"/>
      <c r="AC16" s="38"/>
      <c r="AD16" s="38"/>
      <c r="AE16" s="38"/>
      <c r="AF16" s="38"/>
    </row>
    <row r="17" spans="2:32" ht="13.5" customHeight="1">
      <c r="B17" s="463">
        <v>4</v>
      </c>
      <c r="C17" s="511" t="s">
        <v>125</v>
      </c>
      <c r="D17" s="559" t="s">
        <v>113</v>
      </c>
      <c r="E17" s="465">
        <v>2</v>
      </c>
      <c r="F17" s="466">
        <v>1</v>
      </c>
      <c r="G17" s="466"/>
      <c r="H17" s="466"/>
      <c r="I17" s="481"/>
      <c r="J17" s="466" t="s">
        <v>10</v>
      </c>
      <c r="K17" s="467">
        <v>5</v>
      </c>
      <c r="L17" s="464"/>
      <c r="M17" s="466"/>
      <c r="N17" s="466"/>
      <c r="O17" s="438"/>
      <c r="P17" s="438"/>
      <c r="Q17" s="466"/>
      <c r="R17" s="467"/>
      <c r="S17" s="53"/>
      <c r="T17" s="49" t="s">
        <v>141</v>
      </c>
      <c r="U17" s="223">
        <f t="shared" si="0"/>
        <v>42</v>
      </c>
      <c r="V17" s="223">
        <f t="shared" si="1"/>
        <v>28</v>
      </c>
      <c r="W17" s="223">
        <f t="shared" si="2"/>
        <v>14</v>
      </c>
      <c r="X17" s="38"/>
      <c r="Y17" s="38"/>
      <c r="Z17" s="54"/>
      <c r="AA17" s="38"/>
      <c r="AB17" s="38"/>
      <c r="AC17" s="38"/>
      <c r="AD17" s="38"/>
      <c r="AE17" s="38"/>
      <c r="AF17" s="38"/>
    </row>
    <row r="18" spans="2:32" ht="13.5" customHeight="1">
      <c r="B18" s="463">
        <v>5</v>
      </c>
      <c r="C18" s="511" t="s">
        <v>179</v>
      </c>
      <c r="D18" s="559" t="s">
        <v>192</v>
      </c>
      <c r="E18" s="465">
        <v>2</v>
      </c>
      <c r="F18" s="466">
        <v>1</v>
      </c>
      <c r="G18" s="466"/>
      <c r="H18" s="466"/>
      <c r="I18" s="481"/>
      <c r="J18" s="466" t="s">
        <v>10</v>
      </c>
      <c r="K18" s="467">
        <v>4</v>
      </c>
      <c r="L18" s="510"/>
      <c r="M18" s="438"/>
      <c r="N18" s="438"/>
      <c r="O18" s="438"/>
      <c r="P18" s="438"/>
      <c r="Q18" s="438"/>
      <c r="R18" s="482"/>
      <c r="S18" s="53"/>
      <c r="T18" s="49" t="s">
        <v>141</v>
      </c>
      <c r="U18" s="223">
        <f t="shared" si="0"/>
        <v>42</v>
      </c>
      <c r="V18" s="223">
        <f t="shared" si="1"/>
        <v>28</v>
      </c>
      <c r="W18" s="223">
        <f t="shared" si="2"/>
        <v>14</v>
      </c>
      <c r="X18" s="38"/>
      <c r="Y18" s="38"/>
      <c r="Z18" s="54"/>
      <c r="AA18" s="38"/>
      <c r="AB18" s="38"/>
      <c r="AC18" s="38"/>
      <c r="AD18" s="38"/>
      <c r="AE18" s="38"/>
      <c r="AF18" s="38"/>
    </row>
    <row r="19" spans="2:32" ht="13.5" customHeight="1">
      <c r="B19" s="463">
        <v>6</v>
      </c>
      <c r="C19" s="511" t="s">
        <v>234</v>
      </c>
      <c r="D19" s="494" t="s">
        <v>235</v>
      </c>
      <c r="E19" s="465">
        <v>1</v>
      </c>
      <c r="F19" s="466">
        <v>2</v>
      </c>
      <c r="G19" s="466"/>
      <c r="H19" s="466"/>
      <c r="I19" s="481"/>
      <c r="J19" s="466" t="s">
        <v>6</v>
      </c>
      <c r="K19" s="467">
        <v>3</v>
      </c>
      <c r="L19" s="510"/>
      <c r="M19" s="438"/>
      <c r="N19" s="438"/>
      <c r="O19" s="438"/>
      <c r="P19" s="438"/>
      <c r="Q19" s="438"/>
      <c r="R19" s="482"/>
      <c r="S19" s="53"/>
      <c r="T19" s="49" t="s">
        <v>87</v>
      </c>
      <c r="U19" s="223">
        <f t="shared" si="0"/>
        <v>42</v>
      </c>
      <c r="V19" s="223">
        <f t="shared" si="1"/>
        <v>14</v>
      </c>
      <c r="W19" s="223">
        <f t="shared" si="2"/>
        <v>28</v>
      </c>
      <c r="X19" s="38"/>
      <c r="Y19" s="38"/>
      <c r="Z19" s="54"/>
      <c r="AA19" s="38"/>
      <c r="AB19" s="38"/>
      <c r="AC19" s="38"/>
      <c r="AD19" s="38"/>
      <c r="AE19" s="38"/>
      <c r="AF19" s="38"/>
    </row>
    <row r="20" spans="2:32" ht="13.5" customHeight="1" thickBot="1">
      <c r="B20" s="512">
        <v>7</v>
      </c>
      <c r="C20" s="496" t="s">
        <v>122</v>
      </c>
      <c r="D20" s="560" t="s">
        <v>237</v>
      </c>
      <c r="E20" s="525"/>
      <c r="F20" s="516">
        <v>1</v>
      </c>
      <c r="G20" s="516"/>
      <c r="H20" s="516"/>
      <c r="I20" s="506"/>
      <c r="J20" s="516" t="s">
        <v>6</v>
      </c>
      <c r="K20" s="517">
        <v>2</v>
      </c>
      <c r="L20" s="561"/>
      <c r="M20" s="490"/>
      <c r="N20" s="490"/>
      <c r="O20" s="490"/>
      <c r="P20" s="490"/>
      <c r="Q20" s="490"/>
      <c r="R20" s="562"/>
      <c r="S20" s="53"/>
      <c r="T20" s="49" t="s">
        <v>6</v>
      </c>
      <c r="U20" s="223">
        <f t="shared" si="0"/>
        <v>14</v>
      </c>
      <c r="V20" s="223">
        <f t="shared" si="1"/>
        <v>0</v>
      </c>
      <c r="W20" s="223">
        <f t="shared" si="2"/>
        <v>14</v>
      </c>
      <c r="X20" s="38"/>
      <c r="Y20" s="38"/>
      <c r="Z20" s="54"/>
      <c r="AA20" s="38"/>
      <c r="AB20" s="38"/>
      <c r="AC20" s="38"/>
      <c r="AD20" s="38"/>
      <c r="AE20" s="38"/>
      <c r="AF20" s="38"/>
    </row>
    <row r="21" spans="2:32" ht="36" customHeight="1">
      <c r="B21" s="563">
        <v>8</v>
      </c>
      <c r="C21" s="479" t="s">
        <v>139</v>
      </c>
      <c r="D21" s="563" t="s">
        <v>238</v>
      </c>
      <c r="E21" s="564"/>
      <c r="F21" s="565"/>
      <c r="G21" s="565"/>
      <c r="H21" s="565"/>
      <c r="I21" s="566"/>
      <c r="J21" s="565"/>
      <c r="K21" s="509"/>
      <c r="L21" s="460">
        <v>2</v>
      </c>
      <c r="M21" s="461">
        <v>1</v>
      </c>
      <c r="N21" s="461"/>
      <c r="O21" s="475"/>
      <c r="P21" s="476"/>
      <c r="Q21" s="461" t="s">
        <v>10</v>
      </c>
      <c r="R21" s="462">
        <v>4</v>
      </c>
      <c r="S21" s="53"/>
      <c r="T21" s="49" t="s">
        <v>141</v>
      </c>
      <c r="U21" s="223">
        <f t="shared" si="0"/>
        <v>42</v>
      </c>
      <c r="V21" s="223">
        <f t="shared" si="1"/>
        <v>28</v>
      </c>
      <c r="W21" s="223">
        <f t="shared" si="2"/>
        <v>14</v>
      </c>
      <c r="X21" s="38"/>
      <c r="Y21" s="38"/>
      <c r="Z21" s="54"/>
      <c r="AA21" s="38"/>
      <c r="AB21" s="38"/>
      <c r="AC21" s="38"/>
      <c r="AD21" s="38"/>
      <c r="AE21" s="38"/>
      <c r="AF21" s="38"/>
    </row>
    <row r="22" spans="2:32" ht="27" customHeight="1">
      <c r="B22" s="463">
        <v>9</v>
      </c>
      <c r="C22" s="479" t="s">
        <v>137</v>
      </c>
      <c r="D22" s="463" t="s">
        <v>332</v>
      </c>
      <c r="E22" s="564"/>
      <c r="F22" s="565"/>
      <c r="G22" s="565"/>
      <c r="H22" s="565"/>
      <c r="I22" s="490"/>
      <c r="J22" s="565"/>
      <c r="K22" s="509"/>
      <c r="L22" s="465">
        <v>2</v>
      </c>
      <c r="M22" s="466">
        <v>1</v>
      </c>
      <c r="N22" s="466"/>
      <c r="O22" s="438"/>
      <c r="P22" s="481"/>
      <c r="Q22" s="466" t="s">
        <v>10</v>
      </c>
      <c r="R22" s="467">
        <v>4</v>
      </c>
      <c r="S22" s="53"/>
      <c r="T22" s="49" t="s">
        <v>141</v>
      </c>
      <c r="U22" s="223">
        <f t="shared" si="0"/>
        <v>42</v>
      </c>
      <c r="V22" s="223">
        <f t="shared" si="1"/>
        <v>28</v>
      </c>
      <c r="W22" s="223">
        <f t="shared" si="2"/>
        <v>14</v>
      </c>
      <c r="X22" s="38"/>
      <c r="Y22" s="38"/>
      <c r="Z22" s="54"/>
      <c r="AA22" s="38"/>
      <c r="AB22" s="38"/>
      <c r="AC22" s="38"/>
      <c r="AD22" s="38"/>
      <c r="AE22" s="38"/>
      <c r="AF22" s="38"/>
    </row>
    <row r="23" spans="2:32" ht="13.5" customHeight="1">
      <c r="B23" s="463">
        <v>10</v>
      </c>
      <c r="C23" s="479" t="s">
        <v>105</v>
      </c>
      <c r="D23" s="463" t="s">
        <v>180</v>
      </c>
      <c r="E23" s="564"/>
      <c r="F23" s="565"/>
      <c r="G23" s="565"/>
      <c r="H23" s="565"/>
      <c r="I23" s="490"/>
      <c r="J23" s="565"/>
      <c r="K23" s="509"/>
      <c r="L23" s="465">
        <v>1</v>
      </c>
      <c r="M23" s="466">
        <v>2</v>
      </c>
      <c r="N23" s="466"/>
      <c r="O23" s="438"/>
      <c r="P23" s="481"/>
      <c r="Q23" s="466" t="s">
        <v>10</v>
      </c>
      <c r="R23" s="467">
        <v>4</v>
      </c>
      <c r="S23" s="53"/>
      <c r="T23" s="49" t="s">
        <v>7</v>
      </c>
      <c r="U23" s="223">
        <f t="shared" si="0"/>
        <v>42</v>
      </c>
      <c r="V23" s="223">
        <f t="shared" si="1"/>
        <v>14</v>
      </c>
      <c r="W23" s="223">
        <f t="shared" si="2"/>
        <v>28</v>
      </c>
      <c r="X23" s="38"/>
      <c r="Y23" s="38"/>
      <c r="Z23" s="54"/>
      <c r="AA23" s="38"/>
      <c r="AB23" s="38"/>
      <c r="AC23" s="38"/>
      <c r="AD23" s="38"/>
      <c r="AE23" s="38"/>
      <c r="AF23" s="38"/>
    </row>
    <row r="24" spans="2:32" ht="24" customHeight="1">
      <c r="B24" s="463">
        <v>11</v>
      </c>
      <c r="C24" s="479" t="s">
        <v>236</v>
      </c>
      <c r="D24" s="463" t="s">
        <v>162</v>
      </c>
      <c r="E24" s="564"/>
      <c r="F24" s="565"/>
      <c r="G24" s="466"/>
      <c r="H24" s="466"/>
      <c r="I24" s="490"/>
      <c r="J24" s="466"/>
      <c r="K24" s="522"/>
      <c r="L24" s="465">
        <v>1</v>
      </c>
      <c r="M24" s="466">
        <v>2</v>
      </c>
      <c r="N24" s="466"/>
      <c r="O24" s="438"/>
      <c r="P24" s="481"/>
      <c r="Q24" s="466" t="s">
        <v>10</v>
      </c>
      <c r="R24" s="467">
        <v>4</v>
      </c>
      <c r="S24" s="53"/>
      <c r="T24" s="49" t="s">
        <v>7</v>
      </c>
      <c r="U24" s="223">
        <f t="shared" si="0"/>
        <v>42</v>
      </c>
      <c r="V24" s="223">
        <f t="shared" si="1"/>
        <v>14</v>
      </c>
      <c r="W24" s="223">
        <f t="shared" si="2"/>
        <v>28</v>
      </c>
      <c r="X24" s="38"/>
      <c r="Y24" s="38"/>
      <c r="Z24" s="54"/>
      <c r="AA24" s="38"/>
      <c r="AB24" s="38"/>
      <c r="AC24" s="38"/>
      <c r="AD24" s="38"/>
      <c r="AE24" s="38"/>
      <c r="AF24" s="38"/>
    </row>
    <row r="25" spans="2:32" ht="13.5" customHeight="1">
      <c r="B25" s="463">
        <v>12</v>
      </c>
      <c r="C25" s="479" t="s">
        <v>334</v>
      </c>
      <c r="D25" s="463" t="s">
        <v>335</v>
      </c>
      <c r="E25" s="564"/>
      <c r="F25" s="565"/>
      <c r="G25" s="565"/>
      <c r="H25" s="565"/>
      <c r="I25" s="490"/>
      <c r="J25" s="565"/>
      <c r="K25" s="509"/>
      <c r="L25" s="465">
        <v>2</v>
      </c>
      <c r="M25" s="466">
        <v>1</v>
      </c>
      <c r="N25" s="466"/>
      <c r="O25" s="438"/>
      <c r="P25" s="481"/>
      <c r="Q25" s="466" t="s">
        <v>10</v>
      </c>
      <c r="R25" s="467">
        <v>4</v>
      </c>
      <c r="S25" s="53"/>
      <c r="T25" s="49" t="s">
        <v>87</v>
      </c>
      <c r="U25" s="223">
        <f t="shared" si="0"/>
        <v>42</v>
      </c>
      <c r="V25" s="223">
        <f t="shared" si="1"/>
        <v>28</v>
      </c>
      <c r="W25" s="223">
        <f t="shared" si="2"/>
        <v>14</v>
      </c>
      <c r="X25" s="38"/>
      <c r="Y25" s="38"/>
      <c r="Z25" s="54"/>
      <c r="AA25" s="38"/>
      <c r="AB25" s="38"/>
      <c r="AC25" s="38"/>
      <c r="AD25" s="38"/>
      <c r="AE25" s="38"/>
      <c r="AF25" s="38"/>
    </row>
    <row r="26" spans="2:32" ht="13.5" customHeight="1">
      <c r="B26" s="463">
        <v>13</v>
      </c>
      <c r="C26" s="479" t="s">
        <v>127</v>
      </c>
      <c r="D26" s="463" t="s">
        <v>336</v>
      </c>
      <c r="E26" s="564"/>
      <c r="F26" s="565"/>
      <c r="G26" s="565"/>
      <c r="H26" s="565"/>
      <c r="I26" s="490"/>
      <c r="J26" s="565"/>
      <c r="K26" s="509"/>
      <c r="L26" s="465">
        <v>2</v>
      </c>
      <c r="M26" s="466">
        <v>2</v>
      </c>
      <c r="N26" s="466"/>
      <c r="O26" s="438"/>
      <c r="P26" s="481"/>
      <c r="Q26" s="466" t="s">
        <v>6</v>
      </c>
      <c r="R26" s="467">
        <v>5</v>
      </c>
      <c r="S26" s="53"/>
      <c r="T26" s="49" t="s">
        <v>7</v>
      </c>
      <c r="U26" s="223">
        <f t="shared" si="0"/>
        <v>56</v>
      </c>
      <c r="V26" s="223">
        <f t="shared" si="1"/>
        <v>28</v>
      </c>
      <c r="W26" s="223">
        <f t="shared" si="2"/>
        <v>28</v>
      </c>
      <c r="X26" s="38"/>
      <c r="Y26" s="38"/>
      <c r="Z26" s="54"/>
      <c r="AA26" s="38"/>
      <c r="AB26" s="38"/>
      <c r="AC26" s="38"/>
      <c r="AD26" s="38"/>
      <c r="AE26" s="38"/>
      <c r="AF26" s="38"/>
    </row>
    <row r="27" spans="2:32" ht="13.5" customHeight="1" thickBot="1">
      <c r="B27" s="512">
        <v>14</v>
      </c>
      <c r="C27" s="487" t="s">
        <v>122</v>
      </c>
      <c r="D27" s="567" t="s">
        <v>337</v>
      </c>
      <c r="E27" s="488"/>
      <c r="F27" s="516"/>
      <c r="G27" s="568"/>
      <c r="H27" s="568"/>
      <c r="I27" s="506"/>
      <c r="J27" s="568"/>
      <c r="K27" s="514"/>
      <c r="L27" s="525"/>
      <c r="M27" s="516"/>
      <c r="N27" s="516">
        <v>1</v>
      </c>
      <c r="O27" s="506"/>
      <c r="P27" s="506"/>
      <c r="Q27" s="516" t="s">
        <v>6</v>
      </c>
      <c r="R27" s="517">
        <v>2</v>
      </c>
      <c r="S27" s="53"/>
      <c r="T27" s="49" t="s">
        <v>6</v>
      </c>
      <c r="U27" s="223">
        <f t="shared" si="0"/>
        <v>14</v>
      </c>
      <c r="V27" s="223">
        <f t="shared" si="1"/>
        <v>0</v>
      </c>
      <c r="W27" s="223">
        <f t="shared" si="2"/>
        <v>14</v>
      </c>
      <c r="X27" s="38"/>
      <c r="Y27" s="38"/>
      <c r="Z27" s="38"/>
      <c r="AA27" s="38"/>
      <c r="AB27" s="38"/>
      <c r="AC27" s="38"/>
      <c r="AD27" s="38"/>
      <c r="AE27" s="38"/>
      <c r="AF27" s="38"/>
    </row>
    <row r="28" spans="2:32" ht="13.5" customHeight="1">
      <c r="B28" s="720" t="s">
        <v>20</v>
      </c>
      <c r="C28" s="721"/>
      <c r="D28" s="721"/>
      <c r="E28" s="527">
        <f>SUM(E14:E27)</f>
        <v>11</v>
      </c>
      <c r="F28" s="528">
        <f>SUM(F14:F27)</f>
        <v>9</v>
      </c>
      <c r="G28" s="528"/>
      <c r="H28" s="528"/>
      <c r="I28" s="718"/>
      <c r="J28" s="713" t="s">
        <v>331</v>
      </c>
      <c r="K28" s="737">
        <f>SUM(K14:K27)</f>
        <v>27</v>
      </c>
      <c r="L28" s="529">
        <f>SUM(L14:L27)</f>
        <v>10</v>
      </c>
      <c r="M28" s="530">
        <f>SUM(M14:M27)</f>
        <v>9</v>
      </c>
      <c r="N28" s="530">
        <f>SUM(N14:N27)</f>
        <v>1</v>
      </c>
      <c r="O28" s="530"/>
      <c r="P28" s="769"/>
      <c r="Q28" s="772" t="s">
        <v>222</v>
      </c>
      <c r="R28" s="768">
        <f>SUM(R14:R27)</f>
        <v>27</v>
      </c>
      <c r="S28" s="38"/>
      <c r="T28" s="381" t="s">
        <v>34</v>
      </c>
      <c r="U28" s="49">
        <f>SUM(U14:U27)</f>
        <v>560</v>
      </c>
      <c r="V28" s="49">
        <f>SUM(V14:V27)</f>
        <v>294</v>
      </c>
      <c r="W28" s="49">
        <f>SUM(W14:W27)</f>
        <v>266</v>
      </c>
      <c r="X28" s="38"/>
      <c r="Y28" s="38"/>
      <c r="Z28" s="38"/>
      <c r="AA28" s="38"/>
      <c r="AB28" s="38"/>
      <c r="AC28" s="38"/>
      <c r="AD28" s="38"/>
      <c r="AE28" s="38"/>
      <c r="AF28" s="38"/>
    </row>
    <row r="29" spans="2:32" ht="13.5" customHeight="1" thickBot="1">
      <c r="B29" s="722"/>
      <c r="C29" s="723"/>
      <c r="D29" s="723"/>
      <c r="E29" s="715">
        <f>SUM(E28:H28)</f>
        <v>20</v>
      </c>
      <c r="F29" s="716"/>
      <c r="G29" s="716"/>
      <c r="H29" s="717"/>
      <c r="I29" s="719"/>
      <c r="J29" s="749"/>
      <c r="K29" s="738"/>
      <c r="L29" s="715">
        <f>SUM(L28:O28)</f>
        <v>20</v>
      </c>
      <c r="M29" s="716"/>
      <c r="N29" s="716"/>
      <c r="O29" s="717"/>
      <c r="P29" s="719"/>
      <c r="Q29" s="749"/>
      <c r="R29" s="738"/>
      <c r="S29" s="38"/>
      <c r="T29" s="76"/>
      <c r="U29" s="54"/>
      <c r="V29" s="54"/>
      <c r="W29" s="38"/>
      <c r="X29" s="38"/>
      <c r="Y29" s="38"/>
      <c r="Z29" s="38"/>
      <c r="AA29" s="38"/>
      <c r="AB29" s="38"/>
      <c r="AC29" s="38"/>
      <c r="AD29" s="38"/>
      <c r="AE29" s="38"/>
      <c r="AF29" s="38"/>
    </row>
    <row r="30" spans="2:32" ht="13.5" customHeight="1" thickBot="1">
      <c r="B30" s="531"/>
      <c r="C30" s="531"/>
      <c r="D30" s="532"/>
      <c r="E30" s="569"/>
      <c r="F30" s="569"/>
      <c r="G30" s="569"/>
      <c r="H30" s="569"/>
      <c r="I30" s="569"/>
      <c r="J30" s="569"/>
      <c r="K30" s="569"/>
      <c r="L30" s="569"/>
      <c r="M30" s="569"/>
      <c r="N30" s="569"/>
      <c r="O30" s="569"/>
      <c r="P30" s="569"/>
      <c r="Q30" s="569"/>
      <c r="R30" s="569"/>
      <c r="S30" s="38"/>
      <c r="T30" s="76"/>
      <c r="U30" s="54"/>
      <c r="V30" s="54"/>
      <c r="W30" s="38"/>
      <c r="X30" s="38"/>
      <c r="Y30" s="38"/>
      <c r="Z30" s="38"/>
      <c r="AA30" s="38"/>
      <c r="AB30" s="38"/>
      <c r="AC30" s="38"/>
      <c r="AD30" s="38"/>
      <c r="AE30" s="38"/>
      <c r="AF30" s="38"/>
    </row>
    <row r="31" spans="2:32" ht="13.5" customHeight="1">
      <c r="B31" s="755" t="s">
        <v>16</v>
      </c>
      <c r="C31" s="713" t="s">
        <v>11</v>
      </c>
      <c r="D31" s="755" t="s">
        <v>91</v>
      </c>
      <c r="E31" s="739" t="s">
        <v>0</v>
      </c>
      <c r="F31" s="726"/>
      <c r="G31" s="726"/>
      <c r="H31" s="726"/>
      <c r="I31" s="726"/>
      <c r="J31" s="726"/>
      <c r="K31" s="724"/>
      <c r="L31" s="713" t="s">
        <v>1</v>
      </c>
      <c r="M31" s="726"/>
      <c r="N31" s="726"/>
      <c r="O31" s="726"/>
      <c r="P31" s="726"/>
      <c r="Q31" s="726"/>
      <c r="R31" s="724"/>
      <c r="S31" s="38"/>
      <c r="T31" s="76"/>
      <c r="U31" s="54"/>
      <c r="V31" s="54"/>
      <c r="W31" s="38"/>
      <c r="X31" s="38"/>
      <c r="Y31" s="38"/>
      <c r="Z31" s="38"/>
      <c r="AA31" s="38"/>
      <c r="AB31" s="38"/>
      <c r="AC31" s="38"/>
      <c r="AD31" s="38"/>
      <c r="AE31" s="38"/>
      <c r="AF31" s="38"/>
    </row>
    <row r="32" spans="2:32" ht="13.5" customHeight="1">
      <c r="B32" s="756"/>
      <c r="C32" s="758"/>
      <c r="D32" s="756"/>
      <c r="E32" s="754" t="s">
        <v>6</v>
      </c>
      <c r="F32" s="711" t="s">
        <v>7</v>
      </c>
      <c r="G32" s="711" t="s">
        <v>8</v>
      </c>
      <c r="H32" s="711" t="s">
        <v>9</v>
      </c>
      <c r="I32" s="711" t="s">
        <v>43</v>
      </c>
      <c r="J32" s="711" t="s">
        <v>18</v>
      </c>
      <c r="K32" s="740" t="s">
        <v>19</v>
      </c>
      <c r="L32" s="758" t="s">
        <v>6</v>
      </c>
      <c r="M32" s="711" t="s">
        <v>7</v>
      </c>
      <c r="N32" s="711" t="s">
        <v>8</v>
      </c>
      <c r="O32" s="711" t="s">
        <v>9</v>
      </c>
      <c r="P32" s="711" t="s">
        <v>43</v>
      </c>
      <c r="Q32" s="711" t="s">
        <v>18</v>
      </c>
      <c r="R32" s="740" t="s">
        <v>19</v>
      </c>
      <c r="S32" s="38"/>
      <c r="T32" s="49" t="s">
        <v>78</v>
      </c>
      <c r="U32" s="777" t="s">
        <v>79</v>
      </c>
      <c r="V32" s="777"/>
      <c r="W32" s="777"/>
      <c r="X32" s="38"/>
      <c r="Y32" s="38"/>
      <c r="Z32" s="38"/>
      <c r="AA32" s="38"/>
      <c r="AB32" s="38"/>
      <c r="AC32" s="38"/>
      <c r="AD32" s="38"/>
      <c r="AE32" s="38"/>
      <c r="AF32" s="38"/>
    </row>
    <row r="33" spans="2:32" ht="13.5" customHeight="1" thickBot="1">
      <c r="B33" s="757"/>
      <c r="C33" s="759"/>
      <c r="D33" s="760"/>
      <c r="E33" s="761"/>
      <c r="F33" s="712"/>
      <c r="G33" s="712"/>
      <c r="H33" s="712"/>
      <c r="I33" s="712"/>
      <c r="J33" s="712"/>
      <c r="K33" s="753"/>
      <c r="L33" s="759"/>
      <c r="M33" s="712"/>
      <c r="N33" s="712"/>
      <c r="O33" s="712"/>
      <c r="P33" s="712"/>
      <c r="Q33" s="712"/>
      <c r="R33" s="753"/>
      <c r="S33" s="38"/>
      <c r="T33" s="49" t="s">
        <v>80</v>
      </c>
      <c r="U33" s="49" t="s">
        <v>81</v>
      </c>
      <c r="V33" s="49" t="s">
        <v>35</v>
      </c>
      <c r="W33" s="49" t="s">
        <v>82</v>
      </c>
      <c r="X33" s="38"/>
      <c r="Y33" s="54"/>
      <c r="Z33" s="54"/>
      <c r="AA33" s="38"/>
      <c r="AB33" s="38"/>
      <c r="AC33" s="38"/>
      <c r="AD33" s="38"/>
      <c r="AE33" s="38"/>
      <c r="AF33" s="38"/>
    </row>
    <row r="34" spans="2:32" ht="13.5" customHeight="1">
      <c r="B34" s="459">
        <v>15</v>
      </c>
      <c r="C34" s="472" t="s">
        <v>36</v>
      </c>
      <c r="D34" s="459" t="s">
        <v>242</v>
      </c>
      <c r="E34" s="739"/>
      <c r="F34" s="726"/>
      <c r="G34" s="726">
        <v>2</v>
      </c>
      <c r="H34" s="726"/>
      <c r="I34" s="762"/>
      <c r="J34" s="726" t="s">
        <v>6</v>
      </c>
      <c r="K34" s="724">
        <v>3</v>
      </c>
      <c r="L34" s="713"/>
      <c r="M34" s="748"/>
      <c r="N34" s="726"/>
      <c r="O34" s="726"/>
      <c r="P34" s="726"/>
      <c r="Q34" s="726"/>
      <c r="R34" s="724"/>
      <c r="S34" s="54"/>
      <c r="T34" s="750" t="s">
        <v>6</v>
      </c>
      <c r="U34" s="745">
        <f>SUM(V34:W34)</f>
        <v>28</v>
      </c>
      <c r="V34" s="745">
        <f>SUM(E34,L34)*14</f>
        <v>0</v>
      </c>
      <c r="W34" s="745">
        <f>SUM(F34:H35,M34:O35)*14</f>
        <v>28</v>
      </c>
      <c r="X34" s="38"/>
      <c r="Y34" s="54"/>
      <c r="Z34" s="54"/>
      <c r="AA34" s="38"/>
      <c r="AB34" s="38"/>
      <c r="AC34" s="38"/>
      <c r="AD34" s="38"/>
      <c r="AE34" s="38"/>
      <c r="AF34" s="38"/>
    </row>
    <row r="35" spans="2:32" ht="13.5" customHeight="1" thickBot="1">
      <c r="B35" s="512">
        <v>16</v>
      </c>
      <c r="C35" s="487" t="s">
        <v>37</v>
      </c>
      <c r="D35" s="512" t="s">
        <v>338</v>
      </c>
      <c r="E35" s="742"/>
      <c r="F35" s="727"/>
      <c r="G35" s="727"/>
      <c r="H35" s="727"/>
      <c r="I35" s="763"/>
      <c r="J35" s="727"/>
      <c r="K35" s="725"/>
      <c r="L35" s="714"/>
      <c r="M35" s="749"/>
      <c r="N35" s="727"/>
      <c r="O35" s="727"/>
      <c r="P35" s="727"/>
      <c r="Q35" s="727"/>
      <c r="R35" s="725"/>
      <c r="S35" s="38"/>
      <c r="T35" s="750"/>
      <c r="U35" s="746">
        <f>SUM(V35:W35)</f>
        <v>0</v>
      </c>
      <c r="V35" s="746"/>
      <c r="W35" s="746"/>
      <c r="X35" s="38"/>
      <c r="Y35" s="64"/>
      <c r="Z35" s="54"/>
      <c r="AA35" s="38"/>
      <c r="AB35" s="38"/>
      <c r="AC35" s="38"/>
      <c r="AD35" s="38"/>
      <c r="AE35" s="38"/>
      <c r="AF35" s="38"/>
    </row>
    <row r="36" spans="2:32" ht="13.5" customHeight="1">
      <c r="B36" s="459">
        <v>17</v>
      </c>
      <c r="C36" s="479" t="s">
        <v>36</v>
      </c>
      <c r="D36" s="563" t="s">
        <v>243</v>
      </c>
      <c r="E36" s="739"/>
      <c r="F36" s="726"/>
      <c r="G36" s="726"/>
      <c r="H36" s="726"/>
      <c r="I36" s="743"/>
      <c r="J36" s="726"/>
      <c r="K36" s="724"/>
      <c r="L36" s="713"/>
      <c r="M36" s="748"/>
      <c r="N36" s="726">
        <v>2</v>
      </c>
      <c r="O36" s="726"/>
      <c r="P36" s="762"/>
      <c r="Q36" s="726" t="s">
        <v>6</v>
      </c>
      <c r="R36" s="724">
        <v>3</v>
      </c>
      <c r="S36" s="38"/>
      <c r="T36" s="750" t="s">
        <v>6</v>
      </c>
      <c r="U36" s="745">
        <f>SUM(V36:W36)</f>
        <v>28</v>
      </c>
      <c r="V36" s="745">
        <f>SUM(E36,L36)*14</f>
        <v>0</v>
      </c>
      <c r="W36" s="745">
        <f>SUM(F36:H37,M36:O37)*14</f>
        <v>28</v>
      </c>
      <c r="X36" s="38"/>
      <c r="Y36" s="64"/>
      <c r="Z36" s="54"/>
      <c r="AA36" s="38"/>
      <c r="AB36" s="38"/>
      <c r="AC36" s="38"/>
      <c r="AD36" s="38"/>
      <c r="AE36" s="38"/>
      <c r="AF36" s="38"/>
    </row>
    <row r="37" spans="2:32" ht="13.5" customHeight="1" thickBot="1">
      <c r="B37" s="512">
        <v>18</v>
      </c>
      <c r="C37" s="570" t="s">
        <v>37</v>
      </c>
      <c r="D37" s="512" t="s">
        <v>339</v>
      </c>
      <c r="E37" s="742"/>
      <c r="F37" s="727"/>
      <c r="G37" s="727"/>
      <c r="H37" s="727"/>
      <c r="I37" s="744"/>
      <c r="J37" s="727"/>
      <c r="K37" s="725"/>
      <c r="L37" s="714"/>
      <c r="M37" s="749"/>
      <c r="N37" s="727"/>
      <c r="O37" s="727"/>
      <c r="P37" s="763"/>
      <c r="Q37" s="727"/>
      <c r="R37" s="725"/>
      <c r="S37" s="38"/>
      <c r="T37" s="750"/>
      <c r="U37" s="746">
        <f>SUM(V37:W37)</f>
        <v>0</v>
      </c>
      <c r="V37" s="746"/>
      <c r="W37" s="746"/>
      <c r="X37" s="38"/>
      <c r="Y37" s="64"/>
      <c r="Z37" s="54"/>
      <c r="AA37" s="38"/>
      <c r="AB37" s="38"/>
      <c r="AC37" s="38"/>
      <c r="AD37" s="38"/>
      <c r="AE37" s="38"/>
      <c r="AF37" s="38"/>
    </row>
    <row r="38" spans="2:32" ht="13.5" customHeight="1">
      <c r="B38" s="720" t="s">
        <v>21</v>
      </c>
      <c r="C38" s="747"/>
      <c r="D38" s="747"/>
      <c r="E38" s="527"/>
      <c r="F38" s="528"/>
      <c r="G38" s="528">
        <f>SUM(G34:G37)</f>
        <v>2</v>
      </c>
      <c r="H38" s="528"/>
      <c r="I38" s="718"/>
      <c r="J38" s="748" t="s">
        <v>109</v>
      </c>
      <c r="K38" s="737">
        <f>SUM(K34:K37)</f>
        <v>3</v>
      </c>
      <c r="L38" s="527"/>
      <c r="M38" s="528"/>
      <c r="N38" s="528">
        <f>SUM(N34:N37)</f>
        <v>2</v>
      </c>
      <c r="O38" s="528"/>
      <c r="P38" s="718"/>
      <c r="Q38" s="748" t="s">
        <v>109</v>
      </c>
      <c r="R38" s="737">
        <f>SUM(R34:R37)</f>
        <v>3</v>
      </c>
      <c r="S38" s="38"/>
      <c r="T38" s="381" t="s">
        <v>34</v>
      </c>
      <c r="U38" s="49">
        <f>SUM(U34:U37)</f>
        <v>56</v>
      </c>
      <c r="V38" s="49">
        <f>SUM(V34:V37)</f>
        <v>0</v>
      </c>
      <c r="W38" s="49">
        <f>SUM(W34:W37)</f>
        <v>56</v>
      </c>
      <c r="X38" s="38"/>
      <c r="Y38" s="38"/>
      <c r="Z38" s="38"/>
      <c r="AA38" s="38"/>
      <c r="AB38" s="38"/>
      <c r="AC38" s="38"/>
      <c r="AD38" s="38"/>
      <c r="AE38" s="38"/>
      <c r="AF38" s="38"/>
    </row>
    <row r="39" spans="2:32" ht="13.5" customHeight="1" thickBot="1">
      <c r="B39" s="722"/>
      <c r="C39" s="723"/>
      <c r="D39" s="723"/>
      <c r="E39" s="715">
        <f>SUM(E38:H38)</f>
        <v>2</v>
      </c>
      <c r="F39" s="716"/>
      <c r="G39" s="716"/>
      <c r="H39" s="717"/>
      <c r="I39" s="719"/>
      <c r="J39" s="749"/>
      <c r="K39" s="738"/>
      <c r="L39" s="715">
        <f>SUM(L38:O38)</f>
        <v>2</v>
      </c>
      <c r="M39" s="716"/>
      <c r="N39" s="716"/>
      <c r="O39" s="717"/>
      <c r="P39" s="719"/>
      <c r="Q39" s="749"/>
      <c r="R39" s="738"/>
      <c r="S39" s="38"/>
      <c r="T39" s="40"/>
      <c r="U39" s="38"/>
      <c r="V39" s="38"/>
      <c r="W39" s="38"/>
      <c r="X39" s="38"/>
      <c r="Y39" s="38"/>
      <c r="Z39" s="38"/>
      <c r="AA39" s="38"/>
      <c r="AB39" s="38"/>
      <c r="AC39" s="38"/>
      <c r="AD39" s="38"/>
      <c r="AE39" s="38"/>
      <c r="AF39" s="38"/>
    </row>
    <row r="40" spans="2:32" ht="13.5" customHeight="1" thickBot="1">
      <c r="B40" s="526"/>
      <c r="C40" s="526"/>
      <c r="D40" s="526"/>
      <c r="E40" s="572"/>
      <c r="F40" s="572"/>
      <c r="G40" s="572"/>
      <c r="H40" s="572"/>
      <c r="I40" s="572"/>
      <c r="J40" s="526"/>
      <c r="K40" s="573"/>
      <c r="L40" s="572"/>
      <c r="M40" s="572"/>
      <c r="N40" s="572"/>
      <c r="O40" s="572"/>
      <c r="P40" s="572"/>
      <c r="Q40" s="526"/>
      <c r="R40" s="573"/>
      <c r="S40" s="38"/>
      <c r="X40" s="38"/>
      <c r="Y40" s="38"/>
      <c r="Z40" s="38"/>
      <c r="AA40" s="38"/>
      <c r="AB40" s="38"/>
      <c r="AC40" s="38"/>
      <c r="AD40" s="38"/>
      <c r="AE40" s="38"/>
      <c r="AF40" s="38"/>
    </row>
    <row r="41" spans="2:32" ht="13.5" customHeight="1">
      <c r="B41" s="526"/>
      <c r="C41" s="534" t="s">
        <v>90</v>
      </c>
      <c r="D41" s="532"/>
      <c r="E41" s="527">
        <f>SUM(E28,E38)</f>
        <v>11</v>
      </c>
      <c r="F41" s="528">
        <f>SUM(F28,F38)</f>
        <v>9</v>
      </c>
      <c r="G41" s="528">
        <f>SUM(G28,G38)</f>
        <v>2</v>
      </c>
      <c r="H41" s="528"/>
      <c r="I41" s="735"/>
      <c r="J41" s="733" t="s">
        <v>224</v>
      </c>
      <c r="K41" s="751">
        <f>IF((K28+K38)&lt;&gt;30,"NU",30)</f>
        <v>30</v>
      </c>
      <c r="L41" s="527">
        <f>SUM(L28,L38)</f>
        <v>10</v>
      </c>
      <c r="M41" s="528">
        <f>SUM(M28,M38)</f>
        <v>9</v>
      </c>
      <c r="N41" s="528">
        <f>SUM(N28,N38)</f>
        <v>3</v>
      </c>
      <c r="O41" s="528"/>
      <c r="P41" s="735"/>
      <c r="Q41" s="733" t="s">
        <v>224</v>
      </c>
      <c r="R41" s="751">
        <f>IF((R28+R38)&lt;&gt;30,"NU",30)</f>
        <v>30</v>
      </c>
      <c r="S41" s="38"/>
      <c r="T41" s="781" t="s">
        <v>115</v>
      </c>
      <c r="U41" s="782"/>
      <c r="V41" s="81" t="s">
        <v>116</v>
      </c>
      <c r="W41" s="81" t="s">
        <v>117</v>
      </c>
      <c r="X41" s="38"/>
      <c r="Y41" s="38"/>
      <c r="Z41" s="38"/>
      <c r="AA41" s="38"/>
      <c r="AB41" s="38"/>
      <c r="AC41" s="38"/>
      <c r="AD41" s="38"/>
      <c r="AE41" s="38"/>
      <c r="AF41" s="38"/>
    </row>
    <row r="42" spans="2:32" ht="13.5" customHeight="1" thickBot="1">
      <c r="B42" s="526"/>
      <c r="C42" s="531"/>
      <c r="D42" s="532"/>
      <c r="E42" s="730">
        <f>SUM(E41:H41)</f>
        <v>22</v>
      </c>
      <c r="F42" s="731"/>
      <c r="G42" s="731"/>
      <c r="H42" s="732"/>
      <c r="I42" s="736"/>
      <c r="J42" s="734"/>
      <c r="K42" s="752"/>
      <c r="L42" s="730">
        <f>SUM(L41:O41)</f>
        <v>22</v>
      </c>
      <c r="M42" s="731"/>
      <c r="N42" s="731"/>
      <c r="O42" s="732"/>
      <c r="P42" s="736"/>
      <c r="Q42" s="734"/>
      <c r="R42" s="752"/>
      <c r="S42" s="38"/>
      <c r="T42" s="783"/>
      <c r="U42" s="784"/>
      <c r="V42" s="224">
        <f>SUM(E41:I41)</f>
        <v>22</v>
      </c>
      <c r="W42" s="224">
        <f>SUM(L41:P41)</f>
        <v>22</v>
      </c>
      <c r="X42" s="38"/>
      <c r="Y42" s="38"/>
      <c r="Z42" s="38"/>
      <c r="AA42" s="38"/>
      <c r="AB42" s="38"/>
      <c r="AC42" s="38"/>
      <c r="AD42" s="38"/>
      <c r="AE42" s="38"/>
      <c r="AF42" s="38"/>
    </row>
    <row r="43" spans="2:32" ht="12.75" customHeight="1" thickBot="1">
      <c r="B43" s="526"/>
      <c r="C43" s="526"/>
      <c r="D43" s="526"/>
      <c r="E43" s="574"/>
      <c r="F43" s="574"/>
      <c r="G43" s="574"/>
      <c r="H43" s="574"/>
      <c r="I43" s="574"/>
      <c r="J43" s="574"/>
      <c r="K43" s="574"/>
      <c r="L43" s="574"/>
      <c r="M43" s="574"/>
      <c r="N43" s="574"/>
      <c r="O43" s="574"/>
      <c r="P43" s="574"/>
      <c r="Q43" s="574"/>
      <c r="R43" s="574"/>
      <c r="S43" s="38"/>
      <c r="T43" s="40"/>
      <c r="U43" s="38"/>
      <c r="V43" s="38"/>
      <c r="W43" s="38"/>
      <c r="X43" s="38"/>
      <c r="Y43" s="38"/>
      <c r="Z43" s="38"/>
      <c r="AA43" s="38"/>
      <c r="AB43" s="38"/>
      <c r="AC43" s="38"/>
      <c r="AD43" s="38"/>
      <c r="AE43" s="38"/>
      <c r="AF43" s="38"/>
    </row>
    <row r="44" spans="2:32" ht="12.75" customHeight="1">
      <c r="B44" s="755" t="s">
        <v>16</v>
      </c>
      <c r="C44" s="764" t="s">
        <v>12</v>
      </c>
      <c r="D44" s="755" t="s">
        <v>322</v>
      </c>
      <c r="E44" s="739" t="s">
        <v>4</v>
      </c>
      <c r="F44" s="726"/>
      <c r="G44" s="726"/>
      <c r="H44" s="726"/>
      <c r="I44" s="726"/>
      <c r="J44" s="726"/>
      <c r="K44" s="724"/>
      <c r="L44" s="739" t="s">
        <v>5</v>
      </c>
      <c r="M44" s="726"/>
      <c r="N44" s="726"/>
      <c r="O44" s="726"/>
      <c r="P44" s="726"/>
      <c r="Q44" s="726"/>
      <c r="R44" s="724"/>
      <c r="S44" s="38"/>
      <c r="T44" s="40"/>
      <c r="U44" s="38"/>
      <c r="V44" s="38"/>
      <c r="W44" s="38"/>
      <c r="X44" s="38"/>
      <c r="Y44" s="38"/>
      <c r="Z44" s="38"/>
      <c r="AA44" s="38"/>
      <c r="AB44" s="38"/>
      <c r="AC44" s="38"/>
      <c r="AD44" s="38"/>
      <c r="AE44" s="38"/>
      <c r="AF44" s="38"/>
    </row>
    <row r="45" spans="2:32" ht="12.75" customHeight="1">
      <c r="B45" s="756"/>
      <c r="C45" s="765"/>
      <c r="D45" s="756"/>
      <c r="E45" s="754" t="s">
        <v>6</v>
      </c>
      <c r="F45" s="711" t="s">
        <v>7</v>
      </c>
      <c r="G45" s="711" t="s">
        <v>8</v>
      </c>
      <c r="H45" s="711" t="s">
        <v>9</v>
      </c>
      <c r="I45" s="711" t="s">
        <v>42</v>
      </c>
      <c r="J45" s="711" t="s">
        <v>18</v>
      </c>
      <c r="K45" s="740" t="s">
        <v>19</v>
      </c>
      <c r="L45" s="754" t="s">
        <v>6</v>
      </c>
      <c r="M45" s="711" t="s">
        <v>7</v>
      </c>
      <c r="N45" s="711" t="s">
        <v>8</v>
      </c>
      <c r="O45" s="711" t="s">
        <v>9</v>
      </c>
      <c r="P45" s="711" t="s">
        <v>42</v>
      </c>
      <c r="Q45" s="711" t="s">
        <v>18</v>
      </c>
      <c r="R45" s="740" t="s">
        <v>19</v>
      </c>
      <c r="S45" s="38"/>
      <c r="T45" s="49" t="s">
        <v>78</v>
      </c>
      <c r="U45" s="777" t="s">
        <v>79</v>
      </c>
      <c r="V45" s="777"/>
      <c r="W45" s="777"/>
      <c r="X45" s="38"/>
      <c r="Y45" s="38"/>
      <c r="Z45" s="38"/>
      <c r="AA45" s="38"/>
      <c r="AB45" s="38"/>
      <c r="AC45" s="38"/>
      <c r="AD45" s="38"/>
      <c r="AE45" s="38"/>
      <c r="AF45" s="38"/>
    </row>
    <row r="46" spans="2:32" ht="12.75" customHeight="1" thickBot="1">
      <c r="B46" s="757"/>
      <c r="C46" s="766"/>
      <c r="D46" s="767"/>
      <c r="E46" s="742"/>
      <c r="F46" s="727"/>
      <c r="G46" s="727"/>
      <c r="H46" s="727"/>
      <c r="I46" s="727"/>
      <c r="J46" s="727"/>
      <c r="K46" s="725"/>
      <c r="L46" s="742"/>
      <c r="M46" s="727"/>
      <c r="N46" s="727"/>
      <c r="O46" s="727"/>
      <c r="P46" s="727"/>
      <c r="Q46" s="727"/>
      <c r="R46" s="725"/>
      <c r="S46" s="38"/>
      <c r="T46" s="49" t="s">
        <v>80</v>
      </c>
      <c r="U46" s="49" t="s">
        <v>81</v>
      </c>
      <c r="V46" s="49" t="s">
        <v>35</v>
      </c>
      <c r="W46" s="49" t="s">
        <v>82</v>
      </c>
      <c r="X46" s="38"/>
      <c r="Y46" s="38"/>
      <c r="Z46" s="38"/>
      <c r="AA46" s="38"/>
      <c r="AB46" s="38"/>
      <c r="AC46" s="38"/>
      <c r="AD46" s="38"/>
      <c r="AE46" s="38"/>
      <c r="AF46" s="38"/>
    </row>
    <row r="47" spans="2:32" s="94" customFormat="1" ht="12.75" customHeight="1" thickBot="1">
      <c r="B47" s="575">
        <v>19</v>
      </c>
      <c r="C47" s="576" t="s">
        <v>44</v>
      </c>
      <c r="D47" s="577" t="s">
        <v>89</v>
      </c>
      <c r="E47" s="644">
        <v>2</v>
      </c>
      <c r="F47" s="645">
        <v>2</v>
      </c>
      <c r="G47" s="646"/>
      <c r="H47" s="646"/>
      <c r="I47" s="646"/>
      <c r="J47" s="646" t="s">
        <v>10</v>
      </c>
      <c r="K47" s="647">
        <v>5</v>
      </c>
      <c r="L47" s="578"/>
      <c r="M47" s="579"/>
      <c r="N47" s="579"/>
      <c r="O47" s="579"/>
      <c r="P47" s="579"/>
      <c r="Q47" s="579"/>
      <c r="R47" s="580"/>
      <c r="S47" s="77"/>
      <c r="T47" s="381" t="s">
        <v>87</v>
      </c>
      <c r="U47" s="49">
        <f>SUM(V47:W47)</f>
        <v>56</v>
      </c>
      <c r="V47" s="49">
        <f>SUM(E47,L47)*14</f>
        <v>28</v>
      </c>
      <c r="W47" s="49">
        <f>SUM(F47:G47,M47:N47)*14</f>
        <v>28</v>
      </c>
      <c r="X47" s="77"/>
      <c r="Y47" s="77"/>
      <c r="Z47" s="77"/>
      <c r="AA47" s="77"/>
      <c r="AB47" s="77"/>
      <c r="AC47" s="77"/>
      <c r="AD47" s="77"/>
      <c r="AE47" s="77"/>
      <c r="AF47" s="77"/>
    </row>
    <row r="48" spans="2:32" s="94" customFormat="1" ht="12.75" customHeight="1" thickBot="1">
      <c r="B48" s="563">
        <v>20</v>
      </c>
      <c r="C48" s="581" t="s">
        <v>324</v>
      </c>
      <c r="D48" s="541" t="s">
        <v>323</v>
      </c>
      <c r="E48" s="641"/>
      <c r="F48" s="642"/>
      <c r="G48" s="642"/>
      <c r="H48" s="642"/>
      <c r="I48" s="642"/>
      <c r="J48" s="642"/>
      <c r="K48" s="643"/>
      <c r="L48" s="582">
        <v>2</v>
      </c>
      <c r="M48" s="583">
        <v>2</v>
      </c>
      <c r="N48" s="583"/>
      <c r="O48" s="583"/>
      <c r="P48" s="583"/>
      <c r="Q48" s="583" t="s">
        <v>10</v>
      </c>
      <c r="R48" s="584">
        <v>5</v>
      </c>
      <c r="S48" s="77"/>
      <c r="T48" s="381" t="s">
        <v>87</v>
      </c>
      <c r="U48" s="49">
        <f>SUM(V48:W48)</f>
        <v>56</v>
      </c>
      <c r="V48" s="49">
        <f>SUM(E48,L48)*14</f>
        <v>28</v>
      </c>
      <c r="W48" s="49">
        <f>SUM(F48:G48,M48:N48)*14</f>
        <v>28</v>
      </c>
      <c r="X48" s="77"/>
      <c r="Y48" s="77"/>
      <c r="Z48" s="77"/>
      <c r="AA48" s="77"/>
      <c r="AB48" s="77"/>
      <c r="AC48" s="77"/>
      <c r="AD48" s="77"/>
      <c r="AE48" s="77"/>
      <c r="AF48" s="77"/>
    </row>
    <row r="49" spans="2:32" ht="12.75">
      <c r="B49" s="720" t="s">
        <v>47</v>
      </c>
      <c r="C49" s="747"/>
      <c r="D49" s="747"/>
      <c r="E49" s="527">
        <f>SUM(E47:E48)</f>
        <v>2</v>
      </c>
      <c r="F49" s="528">
        <f>SUM(F47:F48)</f>
        <v>2</v>
      </c>
      <c r="G49" s="528"/>
      <c r="H49" s="528"/>
      <c r="I49" s="728"/>
      <c r="J49" s="748" t="s">
        <v>93</v>
      </c>
      <c r="K49" s="737">
        <f>SUM(K47:K48)</f>
        <v>5</v>
      </c>
      <c r="L49" s="527">
        <f>SUM(L47:L48)</f>
        <v>2</v>
      </c>
      <c r="M49" s="528">
        <f>SUM(M47:M48)</f>
        <v>2</v>
      </c>
      <c r="N49" s="528"/>
      <c r="O49" s="528"/>
      <c r="P49" s="728"/>
      <c r="Q49" s="748" t="s">
        <v>93</v>
      </c>
      <c r="R49" s="737">
        <f>SUM(R47:R48)</f>
        <v>5</v>
      </c>
      <c r="S49" s="38"/>
      <c r="T49" s="381" t="s">
        <v>34</v>
      </c>
      <c r="U49" s="49">
        <f>SUM(U47:U48)</f>
        <v>112</v>
      </c>
      <c r="V49" s="49">
        <f>SUM(V47:V48)</f>
        <v>56</v>
      </c>
      <c r="W49" s="49">
        <f>SUM(W47:W48)</f>
        <v>56</v>
      </c>
      <c r="X49" s="38"/>
      <c r="Y49" s="38"/>
      <c r="Z49" s="38"/>
      <c r="AA49" s="38"/>
      <c r="AB49" s="38"/>
      <c r="AC49" s="38"/>
      <c r="AD49" s="38"/>
      <c r="AE49" s="38"/>
      <c r="AF49" s="38"/>
    </row>
    <row r="50" spans="2:32" ht="13.5" thickBot="1">
      <c r="B50" s="722"/>
      <c r="C50" s="723"/>
      <c r="D50" s="723"/>
      <c r="E50" s="730">
        <f>SUM(E49:I49)</f>
        <v>4</v>
      </c>
      <c r="F50" s="731"/>
      <c r="G50" s="731"/>
      <c r="H50" s="732"/>
      <c r="I50" s="729"/>
      <c r="J50" s="749"/>
      <c r="K50" s="738"/>
      <c r="L50" s="730">
        <f>SUM(L49:P49)</f>
        <v>4</v>
      </c>
      <c r="M50" s="731"/>
      <c r="N50" s="731"/>
      <c r="O50" s="732"/>
      <c r="P50" s="729"/>
      <c r="Q50" s="749"/>
      <c r="R50" s="738"/>
      <c r="S50" s="38"/>
      <c r="T50" s="40"/>
      <c r="U50" s="38"/>
      <c r="V50" s="38"/>
      <c r="W50" s="38"/>
      <c r="X50" s="38"/>
      <c r="Y50" s="38"/>
      <c r="Z50" s="38"/>
      <c r="AA50" s="38"/>
      <c r="AB50" s="38"/>
      <c r="AC50" s="38"/>
      <c r="AD50" s="38"/>
      <c r="AE50" s="38"/>
      <c r="AF50" s="38"/>
    </row>
    <row r="51" spans="2:32" ht="12.75">
      <c r="B51" s="526"/>
      <c r="C51" s="741" t="s">
        <v>340</v>
      </c>
      <c r="D51" s="741"/>
      <c r="E51" s="741"/>
      <c r="F51" s="741"/>
      <c r="G51" s="741"/>
      <c r="H51" s="741"/>
      <c r="I51" s="741"/>
      <c r="J51" s="741"/>
      <c r="K51" s="741"/>
      <c r="L51" s="741"/>
      <c r="M51" s="741"/>
      <c r="N51" s="741"/>
      <c r="O51" s="741"/>
      <c r="P51" s="741"/>
      <c r="Q51" s="741"/>
      <c r="R51" s="741"/>
      <c r="S51" s="38"/>
      <c r="T51" s="40"/>
      <c r="U51" s="38"/>
      <c r="V51" s="38"/>
      <c r="W51" s="38"/>
      <c r="X51" s="38"/>
      <c r="Y51" s="38"/>
      <c r="Z51" s="38"/>
      <c r="AA51" s="38"/>
      <c r="AB51" s="38"/>
      <c r="AC51" s="38"/>
      <c r="AD51" s="38"/>
      <c r="AE51" s="38"/>
      <c r="AF51" s="38"/>
    </row>
    <row r="52" spans="2:18" ht="12.75">
      <c r="B52" s="84"/>
      <c r="C52" s="99"/>
      <c r="D52" s="99"/>
      <c r="E52" s="99"/>
      <c r="F52" s="99"/>
      <c r="G52" s="99"/>
      <c r="H52" s="99"/>
      <c r="I52" s="99"/>
      <c r="J52" s="99"/>
      <c r="K52" s="99"/>
      <c r="L52" s="99"/>
      <c r="M52" s="99"/>
      <c r="N52" s="99"/>
      <c r="O52" s="99"/>
      <c r="P52" s="99"/>
      <c r="Q52" s="99"/>
      <c r="R52" s="99"/>
    </row>
    <row r="53" spans="2:18" ht="12.75">
      <c r="B53" s="101"/>
      <c r="C53" s="101"/>
      <c r="D53" s="102"/>
      <c r="E53" s="101"/>
      <c r="F53" s="101"/>
      <c r="G53" s="101"/>
      <c r="H53" s="101"/>
      <c r="I53" s="101"/>
      <c r="J53" s="101"/>
      <c r="K53" s="101"/>
      <c r="L53" s="101"/>
      <c r="M53" s="101"/>
      <c r="N53" s="101"/>
      <c r="O53" s="101"/>
      <c r="P53" s="101"/>
      <c r="Q53" s="101"/>
      <c r="R53" s="101"/>
    </row>
    <row r="54" spans="2:19" ht="12.75">
      <c r="B54" s="778" t="s">
        <v>356</v>
      </c>
      <c r="C54" s="778"/>
      <c r="D54" s="778"/>
      <c r="E54" s="778"/>
      <c r="F54" s="778"/>
      <c r="G54" s="778"/>
      <c r="H54" s="778"/>
      <c r="I54" s="778"/>
      <c r="J54" s="778"/>
      <c r="K54" s="778"/>
      <c r="L54" s="778"/>
      <c r="M54" s="778"/>
      <c r="N54" s="778"/>
      <c r="O54" s="778"/>
      <c r="P54" s="778"/>
      <c r="Q54" s="778"/>
      <c r="R54" s="778"/>
      <c r="S54" s="367"/>
    </row>
    <row r="55" spans="2:19" ht="12.75">
      <c r="B55" s="779" t="s">
        <v>357</v>
      </c>
      <c r="C55" s="779"/>
      <c r="D55" s="779"/>
      <c r="E55" s="779"/>
      <c r="F55" s="779"/>
      <c r="G55" s="779"/>
      <c r="H55" s="779"/>
      <c r="I55" s="779"/>
      <c r="J55" s="779"/>
      <c r="K55" s="779"/>
      <c r="L55" s="779"/>
      <c r="M55" s="779"/>
      <c r="N55" s="779"/>
      <c r="O55" s="779"/>
      <c r="P55" s="779"/>
      <c r="Q55" s="779"/>
      <c r="R55" s="779"/>
      <c r="S55" s="385"/>
    </row>
    <row r="56" spans="2:19" ht="12.75">
      <c r="B56" s="780" t="s">
        <v>358</v>
      </c>
      <c r="C56" s="780"/>
      <c r="D56" s="780"/>
      <c r="E56" s="780"/>
      <c r="F56" s="780"/>
      <c r="G56" s="780"/>
      <c r="H56" s="780"/>
      <c r="I56" s="780"/>
      <c r="J56" s="780"/>
      <c r="K56" s="780"/>
      <c r="L56" s="780"/>
      <c r="M56" s="780"/>
      <c r="N56" s="780"/>
      <c r="O56" s="780"/>
      <c r="P56" s="780"/>
      <c r="Q56" s="780"/>
      <c r="R56" s="780"/>
      <c r="S56" s="367"/>
    </row>
  </sheetData>
  <sheetProtection/>
  <mergeCells count="144">
    <mergeCell ref="B54:R54"/>
    <mergeCell ref="B55:R55"/>
    <mergeCell ref="B56:R56"/>
    <mergeCell ref="T41:U42"/>
    <mergeCell ref="U45:W45"/>
    <mergeCell ref="B9:G9"/>
    <mergeCell ref="F34:F35"/>
    <mergeCell ref="L36:L37"/>
    <mergeCell ref="H34:H35"/>
    <mergeCell ref="L32:L33"/>
    <mergeCell ref="O36:O37"/>
    <mergeCell ref="V36:V37"/>
    <mergeCell ref="B5:AF5"/>
    <mergeCell ref="U12:W12"/>
    <mergeCell ref="U32:W32"/>
    <mergeCell ref="J34:J35"/>
    <mergeCell ref="B6:AF6"/>
    <mergeCell ref="M36:M37"/>
    <mergeCell ref="L11:R11"/>
    <mergeCell ref="Q12:Q13"/>
    <mergeCell ref="B1:D1"/>
    <mergeCell ref="B2:D2"/>
    <mergeCell ref="M34:M35"/>
    <mergeCell ref="K34:K35"/>
    <mergeCell ref="B7:G7"/>
    <mergeCell ref="G12:G13"/>
    <mergeCell ref="K12:K13"/>
    <mergeCell ref="G34:G35"/>
    <mergeCell ref="J28:J29"/>
    <mergeCell ref="B8:G8"/>
    <mergeCell ref="R45:R46"/>
    <mergeCell ref="J38:J39"/>
    <mergeCell ref="I45:I46"/>
    <mergeCell ref="K38:K39"/>
    <mergeCell ref="P32:P33"/>
    <mergeCell ref="Q36:Q37"/>
    <mergeCell ref="P36:P37"/>
    <mergeCell ref="R36:R37"/>
    <mergeCell ref="N34:N35"/>
    <mergeCell ref="O32:O33"/>
    <mergeCell ref="P12:P13"/>
    <mergeCell ref="L31:R31"/>
    <mergeCell ref="Q28:Q29"/>
    <mergeCell ref="R12:R13"/>
    <mergeCell ref="M12:M13"/>
    <mergeCell ref="N12:N13"/>
    <mergeCell ref="B11:B13"/>
    <mergeCell ref="C11:C13"/>
    <mergeCell ref="D11:D13"/>
    <mergeCell ref="E12:E13"/>
    <mergeCell ref="E11:K11"/>
    <mergeCell ref="M32:M33"/>
    <mergeCell ref="I12:I13"/>
    <mergeCell ref="K28:K29"/>
    <mergeCell ref="I28:I29"/>
    <mergeCell ref="J12:J13"/>
    <mergeCell ref="G32:G33"/>
    <mergeCell ref="H32:H33"/>
    <mergeCell ref="O12:O13"/>
    <mergeCell ref="R28:R29"/>
    <mergeCell ref="L12:L13"/>
    <mergeCell ref="P28:P29"/>
    <mergeCell ref="L29:O29"/>
    <mergeCell ref="Q32:Q33"/>
    <mergeCell ref="I32:I33"/>
    <mergeCell ref="H12:H13"/>
    <mergeCell ref="B44:B46"/>
    <mergeCell ref="H45:H46"/>
    <mergeCell ref="C44:C46"/>
    <mergeCell ref="D44:D46"/>
    <mergeCell ref="E42:H42"/>
    <mergeCell ref="G45:G46"/>
    <mergeCell ref="E45:E46"/>
    <mergeCell ref="F45:F46"/>
    <mergeCell ref="F12:F13"/>
    <mergeCell ref="E29:H29"/>
    <mergeCell ref="N36:N37"/>
    <mergeCell ref="B31:B33"/>
    <mergeCell ref="C31:C33"/>
    <mergeCell ref="D31:D33"/>
    <mergeCell ref="E31:K31"/>
    <mergeCell ref="E32:E33"/>
    <mergeCell ref="F32:F33"/>
    <mergeCell ref="I34:I35"/>
    <mergeCell ref="K32:K33"/>
    <mergeCell ref="J32:J33"/>
    <mergeCell ref="R32:R33"/>
    <mergeCell ref="L45:L46"/>
    <mergeCell ref="O45:O46"/>
    <mergeCell ref="Q34:Q35"/>
    <mergeCell ref="R38:R39"/>
    <mergeCell ref="R41:R42"/>
    <mergeCell ref="Q45:Q46"/>
    <mergeCell ref="O34:O35"/>
    <mergeCell ref="B49:D50"/>
    <mergeCell ref="Q41:Q42"/>
    <mergeCell ref="K41:K42"/>
    <mergeCell ref="Q49:Q50"/>
    <mergeCell ref="M45:M46"/>
    <mergeCell ref="E50:H50"/>
    <mergeCell ref="L44:R44"/>
    <mergeCell ref="P45:P46"/>
    <mergeCell ref="N45:N46"/>
    <mergeCell ref="J49:J50"/>
    <mergeCell ref="W34:W35"/>
    <mergeCell ref="U34:U35"/>
    <mergeCell ref="V34:V35"/>
    <mergeCell ref="W36:W37"/>
    <mergeCell ref="B38:D39"/>
    <mergeCell ref="E34:E35"/>
    <mergeCell ref="Q38:Q39"/>
    <mergeCell ref="T36:T37"/>
    <mergeCell ref="U36:U37"/>
    <mergeCell ref="T34:T35"/>
    <mergeCell ref="C51:R51"/>
    <mergeCell ref="R49:R50"/>
    <mergeCell ref="K36:K37"/>
    <mergeCell ref="E36:E37"/>
    <mergeCell ref="F36:F37"/>
    <mergeCell ref="G36:G37"/>
    <mergeCell ref="H36:H37"/>
    <mergeCell ref="I36:I37"/>
    <mergeCell ref="J36:J37"/>
    <mergeCell ref="L42:O42"/>
    <mergeCell ref="I49:I50"/>
    <mergeCell ref="L50:O50"/>
    <mergeCell ref="P49:P50"/>
    <mergeCell ref="J41:J42"/>
    <mergeCell ref="I41:I42"/>
    <mergeCell ref="P41:P42"/>
    <mergeCell ref="J45:J46"/>
    <mergeCell ref="K49:K50"/>
    <mergeCell ref="E44:K44"/>
    <mergeCell ref="K45:K46"/>
    <mergeCell ref="B3:S3"/>
    <mergeCell ref="N32:N33"/>
    <mergeCell ref="L34:L35"/>
    <mergeCell ref="E39:H39"/>
    <mergeCell ref="I38:I39"/>
    <mergeCell ref="L39:O39"/>
    <mergeCell ref="P38:P39"/>
    <mergeCell ref="B28:D29"/>
    <mergeCell ref="R34:R35"/>
    <mergeCell ref="P34:P35"/>
  </mergeCells>
  <printOptions/>
  <pageMargins left="0.5118110236220472" right="0.5118110236220472" top="0.7480314960629921" bottom="0.984251968503937" header="0.5118110236220472" footer="0.5118110236220472"/>
  <pageSetup horizontalDpi="600" verticalDpi="600" orientation="portrait" paperSize="9" scale="83" r:id="rId1"/>
  <headerFooter alignWithMargins="0">
    <oddFooter>&amp;C2</oddFooter>
  </headerFooter>
  <ignoredErrors>
    <ignoredError sqref="E50 L50" formulaRange="1"/>
  </ignoredErrors>
</worksheet>
</file>

<file path=xl/worksheets/sheet3.xml><?xml version="1.0" encoding="utf-8"?>
<worksheet xmlns="http://schemas.openxmlformats.org/spreadsheetml/2006/main" xmlns:r="http://schemas.openxmlformats.org/officeDocument/2006/relationships">
  <dimension ref="B1:AF60"/>
  <sheetViews>
    <sheetView zoomScaleSheetLayoutView="100" zoomScalePageLayoutView="0" workbookViewId="0" topLeftCell="A4">
      <selection activeCell="AB31" sqref="AB31"/>
    </sheetView>
  </sheetViews>
  <sheetFormatPr defaultColWidth="9.140625" defaultRowHeight="12.75"/>
  <cols>
    <col min="1" max="1" width="9.140625" style="41" customWidth="1"/>
    <col min="2" max="2" width="3.28125" style="41" customWidth="1"/>
    <col min="3" max="3" width="27.7109375" style="41" customWidth="1"/>
    <col min="4" max="4" width="9.7109375" style="104" customWidth="1"/>
    <col min="5" max="5" width="2.7109375" style="41" customWidth="1"/>
    <col min="6" max="7" width="2.421875" style="41" customWidth="1"/>
    <col min="8" max="8" width="3.00390625" style="41" customWidth="1"/>
    <col min="9" max="9" width="3.7109375" style="41" customWidth="1"/>
    <col min="10" max="10" width="6.7109375" style="41" customWidth="1"/>
    <col min="11" max="11" width="4.7109375" style="41" customWidth="1"/>
    <col min="12" max="12" width="2.7109375" style="41" customWidth="1"/>
    <col min="13" max="15" width="2.421875" style="41" customWidth="1"/>
    <col min="16" max="16" width="3.8515625" style="41" customWidth="1"/>
    <col min="17" max="17" width="6.7109375" style="41" customWidth="1"/>
    <col min="18" max="18" width="4.7109375" style="41" customWidth="1"/>
    <col min="19" max="19" width="10.140625" style="41" hidden="1" customWidth="1"/>
    <col min="20" max="20" width="0" style="107" hidden="1" customWidth="1"/>
    <col min="21" max="23" width="0" style="41" hidden="1" customWidth="1"/>
    <col min="24" max="16384" width="9.140625" style="41" customWidth="1"/>
  </cols>
  <sheetData>
    <row r="1" spans="2:18" ht="12.75">
      <c r="B1" s="773" t="s">
        <v>56</v>
      </c>
      <c r="C1" s="773"/>
      <c r="D1" s="773"/>
      <c r="E1" s="105"/>
      <c r="F1" s="105"/>
      <c r="G1" s="105"/>
      <c r="H1" s="105"/>
      <c r="I1" s="105"/>
      <c r="J1" s="105"/>
      <c r="K1" s="105"/>
      <c r="L1" s="105"/>
      <c r="M1" s="105"/>
      <c r="N1" s="105"/>
      <c r="O1" s="105"/>
      <c r="P1" s="105"/>
      <c r="Q1" s="105"/>
      <c r="R1" s="106"/>
    </row>
    <row r="2" spans="2:18" ht="12.75">
      <c r="B2" s="773" t="s">
        <v>25</v>
      </c>
      <c r="C2" s="773"/>
      <c r="D2" s="773"/>
      <c r="E2" s="105"/>
      <c r="F2" s="105"/>
      <c r="G2" s="105"/>
      <c r="H2" s="105"/>
      <c r="I2" s="105"/>
      <c r="J2" s="105"/>
      <c r="K2" s="105"/>
      <c r="L2" s="105"/>
      <c r="M2" s="105"/>
      <c r="N2" s="105"/>
      <c r="O2" s="105"/>
      <c r="P2" s="105"/>
      <c r="Q2" s="105"/>
      <c r="R2" s="101"/>
    </row>
    <row r="3" spans="2:19" ht="15.75">
      <c r="B3" s="710" t="s">
        <v>57</v>
      </c>
      <c r="C3" s="710"/>
      <c r="D3" s="710"/>
      <c r="E3" s="710"/>
      <c r="F3" s="710"/>
      <c r="G3" s="710"/>
      <c r="H3" s="710"/>
      <c r="I3" s="710"/>
      <c r="J3" s="710"/>
      <c r="K3" s="710"/>
      <c r="L3" s="710"/>
      <c r="M3" s="710"/>
      <c r="N3" s="710"/>
      <c r="O3" s="710"/>
      <c r="P3" s="710"/>
      <c r="Q3" s="710"/>
      <c r="S3" s="108"/>
    </row>
    <row r="4" spans="2:19" ht="12.75">
      <c r="B4" s="105"/>
      <c r="C4" s="105"/>
      <c r="D4" s="42"/>
      <c r="E4" s="109"/>
      <c r="F4" s="109"/>
      <c r="G4" s="109"/>
      <c r="H4" s="109"/>
      <c r="I4" s="109"/>
      <c r="J4" s="109"/>
      <c r="K4" s="109"/>
      <c r="L4" s="109"/>
      <c r="M4" s="109"/>
      <c r="N4" s="109"/>
      <c r="O4" s="109"/>
      <c r="P4" s="109"/>
      <c r="Q4" s="109"/>
      <c r="R4" s="101"/>
      <c r="S4" s="110"/>
    </row>
    <row r="5" spans="2:32" ht="12.75">
      <c r="B5" s="843" t="s">
        <v>112</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row>
    <row r="6" spans="2:32" ht="12.75">
      <c r="B6" s="843" t="s">
        <v>102</v>
      </c>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row>
    <row r="7" spans="2:32" ht="12.75">
      <c r="B7" s="774" t="s">
        <v>118</v>
      </c>
      <c r="C7" s="774"/>
      <c r="D7" s="774"/>
      <c r="E7" s="774"/>
      <c r="F7" s="774"/>
      <c r="G7" s="774"/>
      <c r="H7" s="550"/>
      <c r="I7" s="550"/>
      <c r="J7" s="550"/>
      <c r="K7" s="548"/>
      <c r="L7" s="548"/>
      <c r="M7" s="548"/>
      <c r="N7" s="548"/>
      <c r="O7" s="548"/>
      <c r="P7" s="548"/>
      <c r="Q7" s="548"/>
      <c r="R7" s="551"/>
      <c r="S7" s="552"/>
      <c r="T7" s="553"/>
      <c r="U7" s="554"/>
      <c r="V7" s="554"/>
      <c r="W7" s="554"/>
      <c r="X7" s="554"/>
      <c r="Y7" s="554"/>
      <c r="Z7" s="554"/>
      <c r="AA7" s="554"/>
      <c r="AB7" s="554"/>
      <c r="AC7" s="554"/>
      <c r="AD7" s="554"/>
      <c r="AE7" s="554"/>
      <c r="AF7" s="554"/>
    </row>
    <row r="8" spans="2:32" ht="12.75">
      <c r="B8" s="774" t="s">
        <v>26</v>
      </c>
      <c r="C8" s="774"/>
      <c r="D8" s="774"/>
      <c r="E8" s="774"/>
      <c r="F8" s="774"/>
      <c r="G8" s="774"/>
      <c r="H8" s="549"/>
      <c r="I8" s="549"/>
      <c r="J8" s="549"/>
      <c r="K8" s="549"/>
      <c r="L8" s="549"/>
      <c r="M8" s="549"/>
      <c r="N8" s="549"/>
      <c r="O8" s="549"/>
      <c r="P8" s="549"/>
      <c r="Q8" s="549"/>
      <c r="R8" s="555"/>
      <c r="S8" s="554"/>
      <c r="T8" s="553"/>
      <c r="U8" s="554"/>
      <c r="V8" s="554"/>
      <c r="W8" s="554"/>
      <c r="X8" s="554"/>
      <c r="Y8" s="554"/>
      <c r="Z8" s="554"/>
      <c r="AA8" s="554"/>
      <c r="AB8" s="554"/>
      <c r="AC8" s="554"/>
      <c r="AD8" s="554"/>
      <c r="AE8" s="554"/>
      <c r="AF8" s="554"/>
    </row>
    <row r="9" spans="2:32" ht="12.75">
      <c r="B9" s="785" t="s">
        <v>349</v>
      </c>
      <c r="C9" s="785"/>
      <c r="D9" s="785"/>
      <c r="E9" s="785"/>
      <c r="F9" s="785"/>
      <c r="G9" s="785"/>
      <c r="H9" s="556"/>
      <c r="I9" s="556"/>
      <c r="J9" s="556"/>
      <c r="K9" s="556"/>
      <c r="L9" s="556"/>
      <c r="M9" s="556"/>
      <c r="N9" s="556"/>
      <c r="O9" s="556"/>
      <c r="P9" s="556"/>
      <c r="Q9" s="556"/>
      <c r="R9" s="555"/>
      <c r="S9" s="554"/>
      <c r="T9" s="553"/>
      <c r="U9" s="554"/>
      <c r="V9" s="554"/>
      <c r="W9" s="554"/>
      <c r="X9" s="554"/>
      <c r="Y9" s="554"/>
      <c r="Z9" s="554"/>
      <c r="AA9" s="554"/>
      <c r="AB9" s="554"/>
      <c r="AC9" s="554"/>
      <c r="AD9" s="554"/>
      <c r="AE9" s="554"/>
      <c r="AF9" s="554"/>
    </row>
    <row r="10" spans="2:32" ht="23.25" customHeight="1" thickBot="1">
      <c r="B10" s="44" t="s">
        <v>14</v>
      </c>
      <c r="C10" s="44"/>
      <c r="D10" s="44"/>
      <c r="E10" s="44"/>
      <c r="F10" s="44"/>
      <c r="G10" s="44"/>
      <c r="H10" s="44"/>
      <c r="I10" s="44"/>
      <c r="J10" s="44"/>
      <c r="K10" s="44"/>
      <c r="L10" s="44"/>
      <c r="M10" s="44"/>
      <c r="N10" s="44"/>
      <c r="O10" s="44"/>
      <c r="P10" s="44"/>
      <c r="Q10" s="44"/>
      <c r="R10" s="44"/>
      <c r="S10" s="113"/>
      <c r="T10" s="112"/>
      <c r="U10" s="113"/>
      <c r="V10" s="113"/>
      <c r="W10" s="113"/>
      <c r="X10" s="113"/>
      <c r="Y10" s="113"/>
      <c r="Z10" s="113"/>
      <c r="AA10" s="113"/>
      <c r="AB10" s="113"/>
      <c r="AC10" s="113"/>
      <c r="AD10" s="113"/>
      <c r="AE10" s="113"/>
      <c r="AF10" s="113"/>
    </row>
    <row r="11" spans="2:32" ht="12.75" customHeight="1">
      <c r="B11" s="755" t="s">
        <v>16</v>
      </c>
      <c r="C11" s="713" t="s">
        <v>3</v>
      </c>
      <c r="D11" s="755" t="s">
        <v>108</v>
      </c>
      <c r="E11" s="739" t="s">
        <v>38</v>
      </c>
      <c r="F11" s="726"/>
      <c r="G11" s="726"/>
      <c r="H11" s="726"/>
      <c r="I11" s="726"/>
      <c r="J11" s="726"/>
      <c r="K11" s="724"/>
      <c r="L11" s="739" t="s">
        <v>39</v>
      </c>
      <c r="M11" s="726"/>
      <c r="N11" s="726"/>
      <c r="O11" s="726"/>
      <c r="P11" s="726"/>
      <c r="Q11" s="726"/>
      <c r="R11" s="724"/>
      <c r="S11" s="113"/>
      <c r="T11" s="112"/>
      <c r="U11" s="113"/>
      <c r="V11" s="113"/>
      <c r="W11" s="113"/>
      <c r="X11" s="113"/>
      <c r="Y11" s="113"/>
      <c r="Z11" s="113"/>
      <c r="AA11" s="113"/>
      <c r="AB11" s="113"/>
      <c r="AC11" s="113"/>
      <c r="AD11" s="113"/>
      <c r="AE11" s="113"/>
      <c r="AF11" s="113"/>
    </row>
    <row r="12" spans="2:32" ht="12.75" customHeight="1">
      <c r="B12" s="756"/>
      <c r="C12" s="758"/>
      <c r="D12" s="756"/>
      <c r="E12" s="754" t="s">
        <v>6</v>
      </c>
      <c r="F12" s="711" t="s">
        <v>7</v>
      </c>
      <c r="G12" s="711" t="s">
        <v>8</v>
      </c>
      <c r="H12" s="711" t="s">
        <v>9</v>
      </c>
      <c r="I12" s="711" t="s">
        <v>43</v>
      </c>
      <c r="J12" s="711" t="s">
        <v>18</v>
      </c>
      <c r="K12" s="740" t="s">
        <v>19</v>
      </c>
      <c r="L12" s="754" t="s">
        <v>6</v>
      </c>
      <c r="M12" s="711" t="s">
        <v>7</v>
      </c>
      <c r="N12" s="711" t="s">
        <v>8</v>
      </c>
      <c r="O12" s="711" t="s">
        <v>9</v>
      </c>
      <c r="P12" s="711" t="s">
        <v>43</v>
      </c>
      <c r="Q12" s="711" t="s">
        <v>18</v>
      </c>
      <c r="R12" s="740" t="s">
        <v>19</v>
      </c>
      <c r="S12" s="113"/>
      <c r="T12" s="114" t="s">
        <v>78</v>
      </c>
      <c r="U12" s="846" t="s">
        <v>79</v>
      </c>
      <c r="V12" s="846"/>
      <c r="W12" s="846"/>
      <c r="X12" s="113"/>
      <c r="Y12" s="113"/>
      <c r="Z12" s="113"/>
      <c r="AA12" s="113"/>
      <c r="AB12" s="113"/>
      <c r="AC12" s="113"/>
      <c r="AD12" s="113"/>
      <c r="AE12" s="113"/>
      <c r="AF12" s="113"/>
    </row>
    <row r="13" spans="2:32" ht="23.25" customHeight="1" thickBot="1">
      <c r="B13" s="757"/>
      <c r="C13" s="759"/>
      <c r="D13" s="771"/>
      <c r="E13" s="761"/>
      <c r="F13" s="712"/>
      <c r="G13" s="712"/>
      <c r="H13" s="712"/>
      <c r="I13" s="712"/>
      <c r="J13" s="712"/>
      <c r="K13" s="753"/>
      <c r="L13" s="761"/>
      <c r="M13" s="712"/>
      <c r="N13" s="712"/>
      <c r="O13" s="712"/>
      <c r="P13" s="712"/>
      <c r="Q13" s="712"/>
      <c r="R13" s="753"/>
      <c r="S13" s="113"/>
      <c r="T13" s="114" t="s">
        <v>80</v>
      </c>
      <c r="U13" s="114" t="s">
        <v>81</v>
      </c>
      <c r="V13" s="114" t="s">
        <v>35</v>
      </c>
      <c r="W13" s="114" t="s">
        <v>82</v>
      </c>
      <c r="X13" s="113"/>
      <c r="Y13" s="113"/>
      <c r="Z13" s="113"/>
      <c r="AA13" s="113"/>
      <c r="AB13" s="113"/>
      <c r="AC13" s="113"/>
      <c r="AD13" s="113"/>
      <c r="AE13" s="113"/>
      <c r="AF13" s="113"/>
    </row>
    <row r="14" spans="2:32" ht="24" customHeight="1">
      <c r="B14" s="459">
        <v>1</v>
      </c>
      <c r="C14" s="491" t="s">
        <v>140</v>
      </c>
      <c r="D14" s="492" t="s">
        <v>145</v>
      </c>
      <c r="E14" s="474">
        <v>2</v>
      </c>
      <c r="F14" s="475">
        <v>1</v>
      </c>
      <c r="G14" s="475"/>
      <c r="H14" s="475"/>
      <c r="I14" s="476"/>
      <c r="J14" s="475" t="s">
        <v>10</v>
      </c>
      <c r="K14" s="477">
        <v>5</v>
      </c>
      <c r="L14" s="507"/>
      <c r="M14" s="475"/>
      <c r="N14" s="475"/>
      <c r="O14" s="475"/>
      <c r="P14" s="475"/>
      <c r="Q14" s="475"/>
      <c r="R14" s="477"/>
      <c r="S14" s="120"/>
      <c r="T14" s="121" t="s">
        <v>141</v>
      </c>
      <c r="U14" s="225">
        <f aca="true" t="shared" si="0" ref="U14:U24">SUM(V14:W14)</f>
        <v>42</v>
      </c>
      <c r="V14" s="225">
        <f aca="true" t="shared" si="1" ref="V14:V24">SUM(E14,L14)*14</f>
        <v>28</v>
      </c>
      <c r="W14" s="225">
        <f aca="true" t="shared" si="2" ref="W14:W24">SUM(F14:H14,M14:O14)*14</f>
        <v>14</v>
      </c>
      <c r="X14" s="113"/>
      <c r="Y14" s="113"/>
      <c r="Z14" s="113"/>
      <c r="AA14" s="113"/>
      <c r="AB14" s="113"/>
      <c r="AC14" s="113"/>
      <c r="AD14" s="113"/>
      <c r="AE14" s="113"/>
      <c r="AF14" s="113"/>
    </row>
    <row r="15" spans="2:32" ht="13.5" customHeight="1">
      <c r="B15" s="463">
        <v>2</v>
      </c>
      <c r="C15" s="508" t="s">
        <v>104</v>
      </c>
      <c r="D15" s="509" t="s">
        <v>163</v>
      </c>
      <c r="E15" s="437">
        <v>2</v>
      </c>
      <c r="F15" s="438">
        <v>1</v>
      </c>
      <c r="G15" s="438"/>
      <c r="H15" s="438"/>
      <c r="I15" s="481"/>
      <c r="J15" s="438" t="s">
        <v>10</v>
      </c>
      <c r="K15" s="482">
        <v>5</v>
      </c>
      <c r="L15" s="510"/>
      <c r="M15" s="438"/>
      <c r="N15" s="438"/>
      <c r="O15" s="438"/>
      <c r="P15" s="438"/>
      <c r="Q15" s="438"/>
      <c r="R15" s="482"/>
      <c r="S15" s="120"/>
      <c r="T15" s="121" t="s">
        <v>87</v>
      </c>
      <c r="U15" s="225">
        <f t="shared" si="0"/>
        <v>42</v>
      </c>
      <c r="V15" s="225">
        <f t="shared" si="1"/>
        <v>28</v>
      </c>
      <c r="W15" s="225">
        <f t="shared" si="2"/>
        <v>14</v>
      </c>
      <c r="X15" s="113"/>
      <c r="Y15" s="113"/>
      <c r="Z15" s="113"/>
      <c r="AA15" s="113"/>
      <c r="AB15" s="113"/>
      <c r="AC15" s="113"/>
      <c r="AD15" s="113"/>
      <c r="AE15" s="113"/>
      <c r="AF15" s="113"/>
    </row>
    <row r="16" spans="2:32" ht="24" customHeight="1">
      <c r="B16" s="463">
        <v>3</v>
      </c>
      <c r="C16" s="511" t="s">
        <v>152</v>
      </c>
      <c r="D16" s="509" t="s">
        <v>164</v>
      </c>
      <c r="E16" s="437">
        <v>2</v>
      </c>
      <c r="F16" s="438">
        <v>2</v>
      </c>
      <c r="G16" s="438"/>
      <c r="H16" s="438"/>
      <c r="I16" s="481"/>
      <c r="J16" s="438" t="s">
        <v>10</v>
      </c>
      <c r="K16" s="482">
        <v>5</v>
      </c>
      <c r="L16" s="510"/>
      <c r="M16" s="438"/>
      <c r="N16" s="438"/>
      <c r="O16" s="438"/>
      <c r="P16" s="438"/>
      <c r="Q16" s="438"/>
      <c r="R16" s="482"/>
      <c r="S16" s="120"/>
      <c r="T16" s="121" t="s">
        <v>87</v>
      </c>
      <c r="U16" s="225">
        <f t="shared" si="0"/>
        <v>56</v>
      </c>
      <c r="V16" s="225">
        <f t="shared" si="1"/>
        <v>28</v>
      </c>
      <c r="W16" s="225">
        <f t="shared" si="2"/>
        <v>28</v>
      </c>
      <c r="X16" s="113"/>
      <c r="Y16" s="113"/>
      <c r="Z16" s="113"/>
      <c r="AA16" s="113"/>
      <c r="AB16" s="113"/>
      <c r="AC16" s="113"/>
      <c r="AD16" s="113"/>
      <c r="AE16" s="113"/>
      <c r="AF16" s="113"/>
    </row>
    <row r="17" spans="2:32" ht="13.5" customHeight="1">
      <c r="B17" s="463">
        <v>4</v>
      </c>
      <c r="C17" s="508" t="s">
        <v>175</v>
      </c>
      <c r="D17" s="509" t="s">
        <v>165</v>
      </c>
      <c r="E17" s="437">
        <v>2</v>
      </c>
      <c r="F17" s="438">
        <v>1</v>
      </c>
      <c r="G17" s="466"/>
      <c r="H17" s="466"/>
      <c r="I17" s="481"/>
      <c r="J17" s="466" t="s">
        <v>10</v>
      </c>
      <c r="K17" s="467">
        <v>5</v>
      </c>
      <c r="L17" s="464"/>
      <c r="M17" s="466"/>
      <c r="N17" s="466"/>
      <c r="O17" s="466"/>
      <c r="P17" s="438"/>
      <c r="Q17" s="466"/>
      <c r="R17" s="467"/>
      <c r="S17" s="120"/>
      <c r="T17" s="121" t="s">
        <v>7</v>
      </c>
      <c r="U17" s="225">
        <f t="shared" si="0"/>
        <v>42</v>
      </c>
      <c r="V17" s="225">
        <f t="shared" si="1"/>
        <v>28</v>
      </c>
      <c r="W17" s="225">
        <f t="shared" si="2"/>
        <v>14</v>
      </c>
      <c r="X17" s="113"/>
      <c r="Y17" s="113"/>
      <c r="Z17" s="113"/>
      <c r="AA17" s="113"/>
      <c r="AB17" s="113"/>
      <c r="AC17" s="113"/>
      <c r="AD17" s="113"/>
      <c r="AE17" s="113"/>
      <c r="AF17" s="113"/>
    </row>
    <row r="18" spans="2:32" ht="12.75" customHeight="1">
      <c r="B18" s="463">
        <v>5</v>
      </c>
      <c r="C18" s="511" t="s">
        <v>350</v>
      </c>
      <c r="D18" s="509" t="s">
        <v>166</v>
      </c>
      <c r="E18" s="437"/>
      <c r="F18" s="438"/>
      <c r="G18" s="438">
        <v>1</v>
      </c>
      <c r="H18" s="438"/>
      <c r="I18" s="481"/>
      <c r="J18" s="438" t="s">
        <v>6</v>
      </c>
      <c r="K18" s="482">
        <v>2</v>
      </c>
      <c r="L18" s="510"/>
      <c r="M18" s="438"/>
      <c r="N18" s="438"/>
      <c r="O18" s="438"/>
      <c r="P18" s="438"/>
      <c r="Q18" s="438"/>
      <c r="R18" s="482"/>
      <c r="S18" s="120"/>
      <c r="T18" s="121" t="s">
        <v>141</v>
      </c>
      <c r="U18" s="225">
        <f t="shared" si="0"/>
        <v>14</v>
      </c>
      <c r="V18" s="225">
        <f t="shared" si="1"/>
        <v>0</v>
      </c>
      <c r="W18" s="225">
        <f t="shared" si="2"/>
        <v>14</v>
      </c>
      <c r="X18" s="113"/>
      <c r="Y18" s="113"/>
      <c r="Z18" s="113"/>
      <c r="AA18" s="113"/>
      <c r="AB18" s="113"/>
      <c r="AC18" s="113"/>
      <c r="AD18" s="113"/>
      <c r="AE18" s="113"/>
      <c r="AF18" s="113"/>
    </row>
    <row r="19" spans="2:32" ht="13.5" customHeight="1" thickBot="1">
      <c r="B19" s="512">
        <v>6</v>
      </c>
      <c r="C19" s="513" t="s">
        <v>351</v>
      </c>
      <c r="D19" s="514" t="s">
        <v>352</v>
      </c>
      <c r="E19" s="515"/>
      <c r="F19" s="506"/>
      <c r="G19" s="516"/>
      <c r="H19" s="516">
        <v>4</v>
      </c>
      <c r="I19" s="506"/>
      <c r="J19" s="516" t="s">
        <v>6</v>
      </c>
      <c r="K19" s="517">
        <v>3</v>
      </c>
      <c r="L19" s="468"/>
      <c r="M19" s="469"/>
      <c r="N19" s="469"/>
      <c r="O19" s="469"/>
      <c r="P19" s="490"/>
      <c r="Q19" s="469"/>
      <c r="R19" s="470"/>
      <c r="S19" s="120"/>
      <c r="T19" s="121" t="s">
        <v>6</v>
      </c>
      <c r="U19" s="225">
        <f t="shared" si="0"/>
        <v>56</v>
      </c>
      <c r="V19" s="225">
        <f t="shared" si="1"/>
        <v>0</v>
      </c>
      <c r="W19" s="225">
        <f t="shared" si="2"/>
        <v>56</v>
      </c>
      <c r="X19" s="113"/>
      <c r="Y19" s="113"/>
      <c r="Z19" s="113"/>
      <c r="AA19" s="113"/>
      <c r="AB19" s="113"/>
      <c r="AC19" s="113"/>
      <c r="AD19" s="113"/>
      <c r="AE19" s="113"/>
      <c r="AF19" s="113"/>
    </row>
    <row r="20" spans="2:32" ht="13.5" customHeight="1">
      <c r="B20" s="459">
        <v>7</v>
      </c>
      <c r="C20" s="518" t="s">
        <v>128</v>
      </c>
      <c r="D20" s="519" t="s">
        <v>173</v>
      </c>
      <c r="E20" s="621"/>
      <c r="F20" s="622"/>
      <c r="G20" s="623"/>
      <c r="H20" s="623"/>
      <c r="I20" s="622"/>
      <c r="J20" s="623"/>
      <c r="K20" s="624"/>
      <c r="L20" s="474">
        <v>2</v>
      </c>
      <c r="M20" s="475">
        <v>1</v>
      </c>
      <c r="N20" s="475"/>
      <c r="O20" s="475"/>
      <c r="P20" s="476"/>
      <c r="Q20" s="475" t="s">
        <v>10</v>
      </c>
      <c r="R20" s="477">
        <v>5</v>
      </c>
      <c r="S20" s="120"/>
      <c r="T20" s="121" t="s">
        <v>7</v>
      </c>
      <c r="U20" s="225">
        <f t="shared" si="0"/>
        <v>42</v>
      </c>
      <c r="V20" s="225">
        <f t="shared" si="1"/>
        <v>28</v>
      </c>
      <c r="W20" s="225">
        <f>SUM(F20:H20,M20:O20)*14</f>
        <v>14</v>
      </c>
      <c r="X20" s="113"/>
      <c r="Y20" s="113"/>
      <c r="Z20" s="113"/>
      <c r="AA20" s="113"/>
      <c r="AB20" s="113"/>
      <c r="AC20" s="113"/>
      <c r="AD20" s="113"/>
      <c r="AE20" s="113"/>
      <c r="AF20" s="113"/>
    </row>
    <row r="21" spans="2:32" ht="24" customHeight="1">
      <c r="B21" s="463">
        <v>8</v>
      </c>
      <c r="C21" s="511" t="s">
        <v>130</v>
      </c>
      <c r="D21" s="519" t="s">
        <v>168</v>
      </c>
      <c r="E21" s="625"/>
      <c r="F21" s="626"/>
      <c r="G21" s="626"/>
      <c r="H21" s="626"/>
      <c r="I21" s="626"/>
      <c r="J21" s="626"/>
      <c r="K21" s="627"/>
      <c r="L21" s="437">
        <v>2</v>
      </c>
      <c r="M21" s="438">
        <v>1</v>
      </c>
      <c r="N21" s="438"/>
      <c r="O21" s="438"/>
      <c r="P21" s="481"/>
      <c r="Q21" s="438" t="s">
        <v>10</v>
      </c>
      <c r="R21" s="482">
        <v>5</v>
      </c>
      <c r="S21" s="120"/>
      <c r="T21" s="121" t="s">
        <v>7</v>
      </c>
      <c r="U21" s="225">
        <f t="shared" si="0"/>
        <v>42</v>
      </c>
      <c r="V21" s="225">
        <f t="shared" si="1"/>
        <v>28</v>
      </c>
      <c r="W21" s="225">
        <f t="shared" si="2"/>
        <v>14</v>
      </c>
      <c r="X21" s="113"/>
      <c r="Y21" s="113"/>
      <c r="Z21" s="113"/>
      <c r="AA21" s="113"/>
      <c r="AB21" s="113"/>
      <c r="AC21" s="113"/>
      <c r="AD21" s="113"/>
      <c r="AE21" s="113"/>
      <c r="AF21" s="113"/>
    </row>
    <row r="22" spans="2:32" ht="13.5" customHeight="1">
      <c r="B22" s="463">
        <v>9</v>
      </c>
      <c r="C22" s="508" t="s">
        <v>193</v>
      </c>
      <c r="D22" s="519" t="s">
        <v>169</v>
      </c>
      <c r="E22" s="625"/>
      <c r="F22" s="626"/>
      <c r="G22" s="626"/>
      <c r="H22" s="626"/>
      <c r="I22" s="628"/>
      <c r="J22" s="626"/>
      <c r="K22" s="627"/>
      <c r="L22" s="437">
        <v>2</v>
      </c>
      <c r="M22" s="438">
        <v>1</v>
      </c>
      <c r="N22" s="438"/>
      <c r="O22" s="438"/>
      <c r="P22" s="481"/>
      <c r="Q22" s="438" t="s">
        <v>10</v>
      </c>
      <c r="R22" s="482">
        <v>5</v>
      </c>
      <c r="S22" s="124"/>
      <c r="T22" s="121" t="s">
        <v>7</v>
      </c>
      <c r="U22" s="225">
        <f t="shared" si="0"/>
        <v>42</v>
      </c>
      <c r="V22" s="225">
        <f t="shared" si="1"/>
        <v>28</v>
      </c>
      <c r="W22" s="225">
        <f t="shared" si="2"/>
        <v>14</v>
      </c>
      <c r="X22" s="113"/>
      <c r="Y22" s="113"/>
      <c r="Z22" s="113"/>
      <c r="AA22" s="113"/>
      <c r="AB22" s="113"/>
      <c r="AC22" s="113"/>
      <c r="AD22" s="113"/>
      <c r="AE22" s="113"/>
      <c r="AF22" s="113"/>
    </row>
    <row r="23" spans="2:32" ht="13.5" customHeight="1">
      <c r="B23" s="463">
        <v>10</v>
      </c>
      <c r="C23" s="511" t="s">
        <v>290</v>
      </c>
      <c r="D23" s="519" t="s">
        <v>177</v>
      </c>
      <c r="E23" s="625"/>
      <c r="F23" s="626"/>
      <c r="G23" s="626"/>
      <c r="H23" s="626"/>
      <c r="I23" s="628"/>
      <c r="J23" s="626"/>
      <c r="K23" s="627"/>
      <c r="L23" s="437">
        <v>2</v>
      </c>
      <c r="M23" s="438">
        <v>1</v>
      </c>
      <c r="N23" s="438"/>
      <c r="O23" s="438"/>
      <c r="P23" s="481"/>
      <c r="Q23" s="438" t="s">
        <v>10</v>
      </c>
      <c r="R23" s="482">
        <v>4</v>
      </c>
      <c r="S23" s="124"/>
      <c r="T23" s="121" t="s">
        <v>7</v>
      </c>
      <c r="U23" s="225">
        <f t="shared" si="0"/>
        <v>42</v>
      </c>
      <c r="V23" s="225">
        <f t="shared" si="1"/>
        <v>28</v>
      </c>
      <c r="W23" s="225">
        <f t="shared" si="2"/>
        <v>14</v>
      </c>
      <c r="X23" s="113"/>
      <c r="Y23" s="113"/>
      <c r="Z23" s="113"/>
      <c r="AA23" s="113"/>
      <c r="AB23" s="113"/>
      <c r="AC23" s="113"/>
      <c r="AD23" s="113"/>
      <c r="AE23" s="113"/>
      <c r="AF23" s="113"/>
    </row>
    <row r="24" spans="2:32" ht="13.5" customHeight="1">
      <c r="B24" s="463">
        <v>11</v>
      </c>
      <c r="C24" s="508" t="s">
        <v>122</v>
      </c>
      <c r="D24" s="519" t="s">
        <v>171</v>
      </c>
      <c r="E24" s="625"/>
      <c r="F24" s="626"/>
      <c r="G24" s="629"/>
      <c r="H24" s="629"/>
      <c r="I24" s="626"/>
      <c r="J24" s="629"/>
      <c r="K24" s="630"/>
      <c r="L24" s="437"/>
      <c r="M24" s="438"/>
      <c r="N24" s="466">
        <v>1</v>
      </c>
      <c r="O24" s="466"/>
      <c r="P24" s="523"/>
      <c r="Q24" s="466" t="s">
        <v>6</v>
      </c>
      <c r="R24" s="467">
        <v>2</v>
      </c>
      <c r="S24" s="120"/>
      <c r="T24" s="121" t="s">
        <v>6</v>
      </c>
      <c r="U24" s="225">
        <f t="shared" si="0"/>
        <v>14</v>
      </c>
      <c r="V24" s="225">
        <f t="shared" si="1"/>
        <v>0</v>
      </c>
      <c r="W24" s="225">
        <f t="shared" si="2"/>
        <v>14</v>
      </c>
      <c r="X24" s="113"/>
      <c r="Y24" s="113"/>
      <c r="Z24" s="113"/>
      <c r="AA24" s="113"/>
      <c r="AB24" s="113"/>
      <c r="AC24" s="113"/>
      <c r="AD24" s="113"/>
      <c r="AE24" s="113"/>
      <c r="AF24" s="113"/>
    </row>
    <row r="25" spans="2:32" ht="13.5" customHeight="1" thickBot="1">
      <c r="B25" s="512">
        <v>12</v>
      </c>
      <c r="C25" s="524" t="s">
        <v>344</v>
      </c>
      <c r="D25" s="519" t="s">
        <v>170</v>
      </c>
      <c r="E25" s="631"/>
      <c r="F25" s="632"/>
      <c r="G25" s="632"/>
      <c r="H25" s="632"/>
      <c r="I25" s="633"/>
      <c r="J25" s="632"/>
      <c r="K25" s="634"/>
      <c r="L25" s="525"/>
      <c r="M25" s="516"/>
      <c r="N25" s="516"/>
      <c r="O25" s="516">
        <v>4</v>
      </c>
      <c r="P25" s="506"/>
      <c r="Q25" s="516" t="s">
        <v>6</v>
      </c>
      <c r="R25" s="517">
        <v>3</v>
      </c>
      <c r="S25" s="120"/>
      <c r="T25" s="121" t="s">
        <v>9</v>
      </c>
      <c r="U25" s="225">
        <f>SUM(V25:W25)</f>
        <v>56</v>
      </c>
      <c r="V25" s="225">
        <f>SUM(E25,L25)*14</f>
        <v>0</v>
      </c>
      <c r="W25" s="225">
        <f>SUM(F25:H25,M25:O25)*14</f>
        <v>56</v>
      </c>
      <c r="X25" s="113"/>
      <c r="Y25" s="113"/>
      <c r="Z25" s="113"/>
      <c r="AA25" s="113"/>
      <c r="AB25" s="113"/>
      <c r="AC25" s="113"/>
      <c r="AD25" s="113"/>
      <c r="AE25" s="113"/>
      <c r="AF25" s="113"/>
    </row>
    <row r="26" spans="2:32" ht="13.5" customHeight="1">
      <c r="B26" s="720" t="s">
        <v>20</v>
      </c>
      <c r="C26" s="721"/>
      <c r="D26" s="747"/>
      <c r="E26" s="527">
        <f>SUM(E14:E25)</f>
        <v>8</v>
      </c>
      <c r="F26" s="528">
        <f>SUM(F14:F25)</f>
        <v>5</v>
      </c>
      <c r="G26" s="528">
        <f>SUM(G14:G25)</f>
        <v>1</v>
      </c>
      <c r="H26" s="528">
        <f>SUM(H14:H25)</f>
        <v>4</v>
      </c>
      <c r="I26" s="735"/>
      <c r="J26" s="726" t="s">
        <v>188</v>
      </c>
      <c r="K26" s="737">
        <f>SUM(K14:K25)</f>
        <v>25</v>
      </c>
      <c r="L26" s="529">
        <f>SUM(L14:L25)</f>
        <v>8</v>
      </c>
      <c r="M26" s="530">
        <f>SUM(M14:M25)</f>
        <v>4</v>
      </c>
      <c r="N26" s="530">
        <f>SUM(N14:N25)</f>
        <v>1</v>
      </c>
      <c r="O26" s="530">
        <f>SUM(O14:O25)</f>
        <v>4</v>
      </c>
      <c r="P26" s="794"/>
      <c r="Q26" s="772" t="s">
        <v>188</v>
      </c>
      <c r="R26" s="768">
        <f>SUM(R14:R25)</f>
        <v>24</v>
      </c>
      <c r="S26" s="113"/>
      <c r="T26" s="114" t="s">
        <v>34</v>
      </c>
      <c r="U26" s="114">
        <f>SUM(U14:U25)</f>
        <v>490</v>
      </c>
      <c r="V26" s="114">
        <f>SUM(V14:V25)</f>
        <v>224</v>
      </c>
      <c r="W26" s="114">
        <f>SUM(W14:W25)</f>
        <v>266</v>
      </c>
      <c r="X26" s="113"/>
      <c r="Y26" s="113"/>
      <c r="Z26" s="113"/>
      <c r="AA26" s="113"/>
      <c r="AB26" s="113"/>
      <c r="AC26" s="113"/>
      <c r="AD26" s="113"/>
      <c r="AE26" s="113"/>
      <c r="AF26" s="113"/>
    </row>
    <row r="27" spans="2:32" ht="13.5" customHeight="1" thickBot="1">
      <c r="B27" s="722"/>
      <c r="C27" s="723"/>
      <c r="D27" s="723"/>
      <c r="E27" s="786">
        <f>SUM(E26:H26)</f>
        <v>18</v>
      </c>
      <c r="F27" s="787"/>
      <c r="G27" s="787"/>
      <c r="H27" s="787"/>
      <c r="I27" s="736"/>
      <c r="J27" s="727"/>
      <c r="K27" s="738"/>
      <c r="L27" s="786">
        <f>SUM(L26:O26)</f>
        <v>17</v>
      </c>
      <c r="M27" s="787"/>
      <c r="N27" s="787"/>
      <c r="O27" s="787"/>
      <c r="P27" s="736"/>
      <c r="Q27" s="749"/>
      <c r="R27" s="738"/>
      <c r="S27" s="113"/>
      <c r="T27" s="127"/>
      <c r="U27" s="128"/>
      <c r="V27" s="113"/>
      <c r="W27" s="113"/>
      <c r="X27" s="113"/>
      <c r="Y27" s="113"/>
      <c r="Z27" s="113"/>
      <c r="AA27" s="113"/>
      <c r="AB27" s="113"/>
      <c r="AC27" s="113"/>
      <c r="AD27" s="113"/>
      <c r="AE27" s="113"/>
      <c r="AF27" s="113"/>
    </row>
    <row r="28" spans="2:32" ht="13.5" customHeight="1" thickBot="1">
      <c r="B28" s="531"/>
      <c r="C28" s="531"/>
      <c r="D28" s="532"/>
      <c r="E28" s="532"/>
      <c r="F28" s="532"/>
      <c r="G28" s="532"/>
      <c r="H28" s="532"/>
      <c r="I28" s="532"/>
      <c r="J28" s="532"/>
      <c r="K28" s="532"/>
      <c r="L28" s="532"/>
      <c r="M28" s="532"/>
      <c r="N28" s="532"/>
      <c r="O28" s="532"/>
      <c r="P28" s="532"/>
      <c r="Q28" s="532"/>
      <c r="R28" s="532"/>
      <c r="S28" s="113"/>
      <c r="T28" s="127"/>
      <c r="U28" s="128"/>
      <c r="V28" s="113"/>
      <c r="W28" s="113"/>
      <c r="X28" s="113"/>
      <c r="Y28" s="113"/>
      <c r="Z28" s="113"/>
      <c r="AA28" s="113"/>
      <c r="AB28" s="113"/>
      <c r="AC28" s="113"/>
      <c r="AD28" s="113"/>
      <c r="AE28" s="113"/>
      <c r="AF28" s="113"/>
    </row>
    <row r="29" spans="2:32" ht="13.5" customHeight="1">
      <c r="B29" s="755" t="s">
        <v>16</v>
      </c>
      <c r="C29" s="713" t="s">
        <v>11</v>
      </c>
      <c r="D29" s="818" t="s">
        <v>91</v>
      </c>
      <c r="E29" s="739" t="s">
        <v>38</v>
      </c>
      <c r="F29" s="726"/>
      <c r="G29" s="726"/>
      <c r="H29" s="726"/>
      <c r="I29" s="726"/>
      <c r="J29" s="726"/>
      <c r="K29" s="724"/>
      <c r="L29" s="713" t="s">
        <v>39</v>
      </c>
      <c r="M29" s="726"/>
      <c r="N29" s="726"/>
      <c r="O29" s="726"/>
      <c r="P29" s="726"/>
      <c r="Q29" s="726"/>
      <c r="R29" s="724"/>
      <c r="S29" s="113"/>
      <c r="T29" s="127"/>
      <c r="U29" s="128"/>
      <c r="V29" s="113"/>
      <c r="W29" s="113"/>
      <c r="X29" s="113"/>
      <c r="Y29" s="113"/>
      <c r="Z29" s="113"/>
      <c r="AA29" s="113"/>
      <c r="AB29" s="113"/>
      <c r="AC29" s="113"/>
      <c r="AD29" s="113"/>
      <c r="AE29" s="113"/>
      <c r="AF29" s="113"/>
    </row>
    <row r="30" spans="2:32" ht="13.5" customHeight="1">
      <c r="B30" s="756"/>
      <c r="C30" s="758"/>
      <c r="D30" s="819"/>
      <c r="E30" s="754" t="s">
        <v>6</v>
      </c>
      <c r="F30" s="711" t="s">
        <v>7</v>
      </c>
      <c r="G30" s="711" t="s">
        <v>8</v>
      </c>
      <c r="H30" s="711" t="s">
        <v>9</v>
      </c>
      <c r="I30" s="711" t="s">
        <v>43</v>
      </c>
      <c r="J30" s="711" t="s">
        <v>18</v>
      </c>
      <c r="K30" s="740" t="s">
        <v>19</v>
      </c>
      <c r="L30" s="758" t="s">
        <v>6</v>
      </c>
      <c r="M30" s="711" t="s">
        <v>7</v>
      </c>
      <c r="N30" s="711" t="s">
        <v>8</v>
      </c>
      <c r="O30" s="711" t="s">
        <v>9</v>
      </c>
      <c r="P30" s="711" t="s">
        <v>43</v>
      </c>
      <c r="Q30" s="711" t="s">
        <v>18</v>
      </c>
      <c r="R30" s="740" t="s">
        <v>19</v>
      </c>
      <c r="S30" s="113"/>
      <c r="T30" s="114" t="s">
        <v>78</v>
      </c>
      <c r="U30" s="114" t="s">
        <v>79</v>
      </c>
      <c r="V30" s="114"/>
      <c r="W30" s="114"/>
      <c r="X30" s="113"/>
      <c r="Y30" s="113"/>
      <c r="Z30" s="113"/>
      <c r="AA30" s="113"/>
      <c r="AB30" s="113"/>
      <c r="AC30" s="113"/>
      <c r="AD30" s="113"/>
      <c r="AE30" s="113"/>
      <c r="AF30" s="113"/>
    </row>
    <row r="31" spans="2:32" ht="13.5" customHeight="1" thickBot="1">
      <c r="B31" s="757"/>
      <c r="C31" s="759"/>
      <c r="D31" s="819"/>
      <c r="E31" s="761"/>
      <c r="F31" s="712"/>
      <c r="G31" s="712"/>
      <c r="H31" s="712"/>
      <c r="I31" s="712"/>
      <c r="J31" s="712"/>
      <c r="K31" s="753"/>
      <c r="L31" s="759"/>
      <c r="M31" s="712"/>
      <c r="N31" s="712"/>
      <c r="O31" s="712"/>
      <c r="P31" s="712"/>
      <c r="Q31" s="712"/>
      <c r="R31" s="753"/>
      <c r="S31" s="129"/>
      <c r="T31" s="114" t="s">
        <v>80</v>
      </c>
      <c r="U31" s="114" t="s">
        <v>81</v>
      </c>
      <c r="V31" s="114" t="s">
        <v>35</v>
      </c>
      <c r="W31" s="114" t="s">
        <v>82</v>
      </c>
      <c r="X31" s="113"/>
      <c r="Y31" s="113"/>
      <c r="Z31" s="113"/>
      <c r="AA31" s="113"/>
      <c r="AB31" s="113"/>
      <c r="AC31" s="113"/>
      <c r="AD31" s="113"/>
      <c r="AE31" s="113"/>
      <c r="AF31" s="113"/>
    </row>
    <row r="32" spans="2:32" ht="13.5" customHeight="1">
      <c r="B32" s="471">
        <v>13</v>
      </c>
      <c r="C32" s="472" t="s">
        <v>126</v>
      </c>
      <c r="D32" s="473" t="s">
        <v>196</v>
      </c>
      <c r="E32" s="816">
        <v>1</v>
      </c>
      <c r="F32" s="748">
        <v>1</v>
      </c>
      <c r="G32" s="748"/>
      <c r="H32" s="748"/>
      <c r="I32" s="762"/>
      <c r="J32" s="748" t="s">
        <v>6</v>
      </c>
      <c r="K32" s="825">
        <v>3</v>
      </c>
      <c r="L32" s="822"/>
      <c r="M32" s="803"/>
      <c r="N32" s="803"/>
      <c r="O32" s="803"/>
      <c r="P32" s="748"/>
      <c r="Q32" s="803"/>
      <c r="R32" s="848"/>
      <c r="S32" s="85"/>
      <c r="T32" s="846" t="s">
        <v>6</v>
      </c>
      <c r="U32" s="800">
        <f>SUM(V32:W32)</f>
        <v>28</v>
      </c>
      <c r="V32" s="800">
        <f>SUM(E32,L32)*14</f>
        <v>14</v>
      </c>
      <c r="W32" s="800">
        <f>SUM(F32:H34,M32:O34)*14</f>
        <v>14</v>
      </c>
      <c r="X32" s="113"/>
      <c r="Y32" s="113"/>
      <c r="Z32" s="113"/>
      <c r="AA32" s="113"/>
      <c r="AB32" s="113"/>
      <c r="AC32" s="113"/>
      <c r="AD32" s="113"/>
      <c r="AE32" s="113"/>
      <c r="AF32" s="113"/>
    </row>
    <row r="33" spans="2:32" ht="13.5" customHeight="1">
      <c r="B33" s="478">
        <v>14</v>
      </c>
      <c r="C33" s="479" t="s">
        <v>244</v>
      </c>
      <c r="D33" s="480" t="s">
        <v>197</v>
      </c>
      <c r="E33" s="817"/>
      <c r="F33" s="799"/>
      <c r="G33" s="799"/>
      <c r="H33" s="799"/>
      <c r="I33" s="805"/>
      <c r="J33" s="799"/>
      <c r="K33" s="826"/>
      <c r="L33" s="823"/>
      <c r="M33" s="812"/>
      <c r="N33" s="812"/>
      <c r="O33" s="812"/>
      <c r="P33" s="772"/>
      <c r="Q33" s="812"/>
      <c r="R33" s="849"/>
      <c r="S33" s="85"/>
      <c r="T33" s="846"/>
      <c r="U33" s="800">
        <f>SUM(V33:W33)</f>
        <v>0</v>
      </c>
      <c r="V33" s="800"/>
      <c r="W33" s="800"/>
      <c r="X33" s="113"/>
      <c r="Y33" s="113"/>
      <c r="Z33" s="113"/>
      <c r="AA33" s="113"/>
      <c r="AB33" s="113"/>
      <c r="AC33" s="113"/>
      <c r="AD33" s="113"/>
      <c r="AE33" s="113"/>
      <c r="AF33" s="113"/>
    </row>
    <row r="34" spans="2:32" ht="13.5" customHeight="1">
      <c r="B34" s="484">
        <v>15</v>
      </c>
      <c r="C34" s="443" t="s">
        <v>129</v>
      </c>
      <c r="D34" s="480" t="s">
        <v>198</v>
      </c>
      <c r="E34" s="817"/>
      <c r="F34" s="799"/>
      <c r="G34" s="799"/>
      <c r="H34" s="799"/>
      <c r="I34" s="805"/>
      <c r="J34" s="799"/>
      <c r="K34" s="826"/>
      <c r="L34" s="824"/>
      <c r="M34" s="804"/>
      <c r="N34" s="804"/>
      <c r="O34" s="804"/>
      <c r="P34" s="799"/>
      <c r="Q34" s="804"/>
      <c r="R34" s="829"/>
      <c r="S34" s="85"/>
      <c r="T34" s="846"/>
      <c r="U34" s="800">
        <f>SUM(V34:W34)</f>
        <v>0</v>
      </c>
      <c r="V34" s="800"/>
      <c r="W34" s="800"/>
      <c r="X34" s="113"/>
      <c r="Y34" s="113"/>
      <c r="Z34" s="113"/>
      <c r="AA34" s="113"/>
      <c r="AB34" s="113"/>
      <c r="AC34" s="113"/>
      <c r="AD34" s="113"/>
      <c r="AE34" s="113"/>
      <c r="AF34" s="113"/>
    </row>
    <row r="35" spans="2:32" ht="13.5" customHeight="1">
      <c r="B35" s="484">
        <v>16</v>
      </c>
      <c r="C35" s="485" t="s">
        <v>36</v>
      </c>
      <c r="D35" s="480" t="s">
        <v>199</v>
      </c>
      <c r="E35" s="817"/>
      <c r="F35" s="799"/>
      <c r="G35" s="711">
        <v>2</v>
      </c>
      <c r="H35" s="711"/>
      <c r="I35" s="805"/>
      <c r="J35" s="711" t="s">
        <v>6</v>
      </c>
      <c r="K35" s="740">
        <v>2</v>
      </c>
      <c r="L35" s="824"/>
      <c r="M35" s="804"/>
      <c r="N35" s="804"/>
      <c r="O35" s="804"/>
      <c r="P35" s="799"/>
      <c r="Q35" s="804"/>
      <c r="R35" s="829"/>
      <c r="S35" s="85"/>
      <c r="T35" s="846" t="s">
        <v>6</v>
      </c>
      <c r="U35" s="800">
        <f>SUM(V35:W36)</f>
        <v>28</v>
      </c>
      <c r="V35" s="800">
        <f>SUM(E35,L35)*14</f>
        <v>0</v>
      </c>
      <c r="W35" s="800">
        <f>SUM(F35:H36,M35:O36)*14</f>
        <v>28</v>
      </c>
      <c r="X35" s="113"/>
      <c r="Y35" s="113"/>
      <c r="Z35" s="113"/>
      <c r="AA35" s="113"/>
      <c r="AB35" s="113"/>
      <c r="AC35" s="113"/>
      <c r="AD35" s="113"/>
      <c r="AE35" s="113"/>
      <c r="AF35" s="113"/>
    </row>
    <row r="36" spans="2:32" ht="13.5" customHeight="1" thickBot="1">
      <c r="B36" s="486">
        <v>17</v>
      </c>
      <c r="C36" s="487" t="s">
        <v>37</v>
      </c>
      <c r="D36" s="488" t="s">
        <v>231</v>
      </c>
      <c r="E36" s="845"/>
      <c r="F36" s="842"/>
      <c r="G36" s="712"/>
      <c r="H36" s="712"/>
      <c r="I36" s="847"/>
      <c r="J36" s="712"/>
      <c r="K36" s="753"/>
      <c r="L36" s="833"/>
      <c r="M36" s="836"/>
      <c r="N36" s="836"/>
      <c r="O36" s="836"/>
      <c r="P36" s="842"/>
      <c r="Q36" s="836"/>
      <c r="R36" s="830"/>
      <c r="S36" s="85"/>
      <c r="T36" s="846"/>
      <c r="U36" s="800"/>
      <c r="V36" s="800"/>
      <c r="W36" s="800"/>
      <c r="X36" s="113"/>
      <c r="Y36" s="113"/>
      <c r="Z36" s="113"/>
      <c r="AA36" s="113"/>
      <c r="AB36" s="113"/>
      <c r="AC36" s="113"/>
      <c r="AD36" s="113"/>
      <c r="AE36" s="113"/>
      <c r="AF36" s="113"/>
    </row>
    <row r="37" spans="2:32" ht="13.5" customHeight="1">
      <c r="B37" s="471">
        <v>18</v>
      </c>
      <c r="C37" s="491" t="s">
        <v>106</v>
      </c>
      <c r="D37" s="492" t="s">
        <v>200</v>
      </c>
      <c r="E37" s="820"/>
      <c r="F37" s="803"/>
      <c r="G37" s="803"/>
      <c r="H37" s="803"/>
      <c r="I37" s="748"/>
      <c r="J37" s="803"/>
      <c r="K37" s="834"/>
      <c r="L37" s="816">
        <v>2</v>
      </c>
      <c r="M37" s="748">
        <v>1</v>
      </c>
      <c r="N37" s="803"/>
      <c r="O37" s="748"/>
      <c r="P37" s="762"/>
      <c r="Q37" s="748" t="s">
        <v>10</v>
      </c>
      <c r="R37" s="825">
        <v>4</v>
      </c>
      <c r="S37" s="85"/>
      <c r="T37" s="813" t="s">
        <v>6</v>
      </c>
      <c r="U37" s="800">
        <f>SUM(V37:W39)</f>
        <v>42</v>
      </c>
      <c r="V37" s="800">
        <f>SUM(E37,L37)*14</f>
        <v>28</v>
      </c>
      <c r="W37" s="800">
        <f>SUM(F37:H39,M37:O39)*14</f>
        <v>14</v>
      </c>
      <c r="X37" s="113"/>
      <c r="Y37" s="113"/>
      <c r="Z37" s="113"/>
      <c r="AA37" s="113"/>
      <c r="AB37" s="113"/>
      <c r="AC37" s="113"/>
      <c r="AD37" s="113"/>
      <c r="AE37" s="113"/>
      <c r="AF37" s="113"/>
    </row>
    <row r="38" spans="2:32" ht="13.5" customHeight="1">
      <c r="B38" s="484">
        <v>19</v>
      </c>
      <c r="C38" s="493" t="s">
        <v>178</v>
      </c>
      <c r="D38" s="494" t="s">
        <v>202</v>
      </c>
      <c r="E38" s="821"/>
      <c r="F38" s="804"/>
      <c r="G38" s="804"/>
      <c r="H38" s="804"/>
      <c r="I38" s="799"/>
      <c r="J38" s="804"/>
      <c r="K38" s="835"/>
      <c r="L38" s="817"/>
      <c r="M38" s="799"/>
      <c r="N38" s="804"/>
      <c r="O38" s="799"/>
      <c r="P38" s="805"/>
      <c r="Q38" s="799"/>
      <c r="R38" s="826"/>
      <c r="S38" s="85"/>
      <c r="T38" s="814"/>
      <c r="U38" s="800"/>
      <c r="V38" s="800"/>
      <c r="W38" s="800"/>
      <c r="X38" s="113"/>
      <c r="Y38" s="113"/>
      <c r="Z38" s="113"/>
      <c r="AA38" s="113"/>
      <c r="AB38" s="113"/>
      <c r="AC38" s="113"/>
      <c r="AD38" s="113"/>
      <c r="AE38" s="113"/>
      <c r="AF38" s="113"/>
    </row>
    <row r="39" spans="2:32" ht="13.5" customHeight="1" thickBot="1">
      <c r="B39" s="486">
        <v>20</v>
      </c>
      <c r="C39" s="496" t="s">
        <v>182</v>
      </c>
      <c r="D39" s="497" t="s">
        <v>201</v>
      </c>
      <c r="E39" s="821"/>
      <c r="F39" s="804"/>
      <c r="G39" s="804"/>
      <c r="H39" s="804"/>
      <c r="I39" s="799"/>
      <c r="J39" s="804"/>
      <c r="K39" s="835"/>
      <c r="L39" s="817"/>
      <c r="M39" s="799"/>
      <c r="N39" s="804"/>
      <c r="O39" s="799"/>
      <c r="P39" s="805"/>
      <c r="Q39" s="799"/>
      <c r="R39" s="826"/>
      <c r="S39" s="85"/>
      <c r="T39" s="815"/>
      <c r="U39" s="800"/>
      <c r="V39" s="800"/>
      <c r="W39" s="800"/>
      <c r="X39" s="113"/>
      <c r="Y39" s="113"/>
      <c r="Z39" s="113"/>
      <c r="AA39" s="113"/>
      <c r="AB39" s="113"/>
      <c r="AC39" s="113"/>
      <c r="AD39" s="113"/>
      <c r="AE39" s="113"/>
      <c r="AF39" s="113"/>
    </row>
    <row r="40" spans="2:23" ht="13.5" customHeight="1">
      <c r="B40" s="498">
        <v>21</v>
      </c>
      <c r="C40" s="499" t="s">
        <v>36</v>
      </c>
      <c r="D40" s="500" t="s">
        <v>203</v>
      </c>
      <c r="E40" s="810"/>
      <c r="F40" s="808"/>
      <c r="G40" s="788"/>
      <c r="H40" s="788"/>
      <c r="I40" s="788"/>
      <c r="J40" s="788"/>
      <c r="K40" s="831"/>
      <c r="L40" s="810"/>
      <c r="M40" s="792"/>
      <c r="N40" s="808">
        <v>2</v>
      </c>
      <c r="O40" s="808"/>
      <c r="P40" s="805"/>
      <c r="Q40" s="808" t="s">
        <v>6</v>
      </c>
      <c r="R40" s="827">
        <v>2</v>
      </c>
      <c r="S40" s="133"/>
      <c r="T40" s="801" t="s">
        <v>6</v>
      </c>
      <c r="U40" s="800">
        <f>SUM(V40:W41)</f>
        <v>28</v>
      </c>
      <c r="V40" s="800">
        <f>SUM(E40,L40)*11</f>
        <v>0</v>
      </c>
      <c r="W40" s="800">
        <f>SUM(F40:H41,M40:O41)*14</f>
        <v>28</v>
      </c>
    </row>
    <row r="41" spans="2:23" ht="13.5" customHeight="1" thickBot="1">
      <c r="B41" s="501">
        <v>22</v>
      </c>
      <c r="C41" s="502" t="s">
        <v>37</v>
      </c>
      <c r="D41" s="497" t="s">
        <v>232</v>
      </c>
      <c r="E41" s="811"/>
      <c r="F41" s="809"/>
      <c r="G41" s="789"/>
      <c r="H41" s="789"/>
      <c r="I41" s="789"/>
      <c r="J41" s="789"/>
      <c r="K41" s="832"/>
      <c r="L41" s="811"/>
      <c r="M41" s="793"/>
      <c r="N41" s="809"/>
      <c r="O41" s="809"/>
      <c r="P41" s="763"/>
      <c r="Q41" s="809"/>
      <c r="R41" s="828"/>
      <c r="S41" s="133"/>
      <c r="T41" s="802"/>
      <c r="U41" s="800"/>
      <c r="V41" s="800"/>
      <c r="W41" s="800"/>
    </row>
    <row r="42" spans="2:23" ht="13.5" customHeight="1">
      <c r="B42" s="837" t="s">
        <v>21</v>
      </c>
      <c r="C42" s="838"/>
      <c r="D42" s="839"/>
      <c r="E42" s="504">
        <f>SUM(E32:E41)</f>
        <v>1</v>
      </c>
      <c r="F42" s="505">
        <f>SUM(F32:F41)</f>
        <v>1</v>
      </c>
      <c r="G42" s="505">
        <f>SUM(G32:G41)</f>
        <v>2</v>
      </c>
      <c r="H42" s="505"/>
      <c r="I42" s="797"/>
      <c r="J42" s="772" t="s">
        <v>55</v>
      </c>
      <c r="K42" s="806">
        <f>SUM(K32:K41)</f>
        <v>5</v>
      </c>
      <c r="L42" s="504">
        <f>SUM(L32:L41)</f>
        <v>2</v>
      </c>
      <c r="M42" s="505">
        <f>SUM(M32:M41)</f>
        <v>1</v>
      </c>
      <c r="N42" s="505">
        <f>SUM(N32:N41)</f>
        <v>2</v>
      </c>
      <c r="O42" s="505"/>
      <c r="P42" s="797"/>
      <c r="Q42" s="772" t="s">
        <v>111</v>
      </c>
      <c r="R42" s="806">
        <f>SUM(R32:R41)</f>
        <v>6</v>
      </c>
      <c r="T42" s="134" t="s">
        <v>34</v>
      </c>
      <c r="U42" s="134">
        <f>SUM(U32:U41)</f>
        <v>126</v>
      </c>
      <c r="V42" s="134">
        <f>SUM(V32:V41)</f>
        <v>42</v>
      </c>
      <c r="W42" s="134">
        <f>SUM(W32:W41)</f>
        <v>84</v>
      </c>
    </row>
    <row r="43" spans="2:18" ht="13.5" customHeight="1" thickBot="1">
      <c r="B43" s="840"/>
      <c r="C43" s="841"/>
      <c r="D43" s="841"/>
      <c r="E43" s="795">
        <f>SUM(E42:H42)</f>
        <v>4</v>
      </c>
      <c r="F43" s="796"/>
      <c r="G43" s="796"/>
      <c r="H43" s="796"/>
      <c r="I43" s="798"/>
      <c r="J43" s="749"/>
      <c r="K43" s="807"/>
      <c r="L43" s="795">
        <f>SUM(L42:O42)</f>
        <v>5</v>
      </c>
      <c r="M43" s="796"/>
      <c r="N43" s="796"/>
      <c r="O43" s="796"/>
      <c r="P43" s="798"/>
      <c r="Q43" s="749"/>
      <c r="R43" s="807"/>
    </row>
    <row r="44" spans="2:18" ht="13.5" customHeight="1" thickBot="1">
      <c r="B44" s="503"/>
      <c r="C44" s="503"/>
      <c r="D44" s="503"/>
      <c r="E44" s="503"/>
      <c r="F44" s="503"/>
      <c r="G44" s="503"/>
      <c r="H44" s="503"/>
      <c r="I44" s="503"/>
      <c r="J44" s="503"/>
      <c r="K44" s="533"/>
      <c r="L44" s="503"/>
      <c r="M44" s="503"/>
      <c r="N44" s="503"/>
      <c r="O44" s="503"/>
      <c r="P44" s="503"/>
      <c r="Q44" s="503"/>
      <c r="R44" s="533"/>
    </row>
    <row r="45" spans="2:23" ht="13.5" customHeight="1">
      <c r="B45" s="526"/>
      <c r="C45" s="534" t="s">
        <v>90</v>
      </c>
      <c r="D45" s="532"/>
      <c r="E45" s="527">
        <f>SUM(E26,E42)</f>
        <v>9</v>
      </c>
      <c r="F45" s="528">
        <f>SUM(F26,F42)</f>
        <v>6</v>
      </c>
      <c r="G45" s="528">
        <f>SUM(G26,G42)</f>
        <v>3</v>
      </c>
      <c r="H45" s="528">
        <f>SUM(H26,H42)</f>
        <v>4</v>
      </c>
      <c r="I45" s="733"/>
      <c r="J45" s="733" t="s">
        <v>223</v>
      </c>
      <c r="K45" s="790">
        <f>IF((K26+K42)&lt;&gt;30,"NU",30)</f>
        <v>30</v>
      </c>
      <c r="L45" s="527">
        <f>SUM(L26,L42)</f>
        <v>10</v>
      </c>
      <c r="M45" s="528">
        <f>SUM(M26,M42)</f>
        <v>5</v>
      </c>
      <c r="N45" s="528">
        <f>SUM(N26,N42)</f>
        <v>3</v>
      </c>
      <c r="O45" s="528">
        <f>SUM(O26,O42)</f>
        <v>4</v>
      </c>
      <c r="P45" s="733"/>
      <c r="Q45" s="733" t="s">
        <v>224</v>
      </c>
      <c r="R45" s="790">
        <f>IF((R26+R42)&lt;&gt;30,"NU",30)</f>
        <v>30</v>
      </c>
      <c r="T45" s="850" t="s">
        <v>115</v>
      </c>
      <c r="U45" s="851"/>
      <c r="V45" s="134" t="s">
        <v>116</v>
      </c>
      <c r="W45" s="134" t="s">
        <v>117</v>
      </c>
    </row>
    <row r="46" spans="2:23" ht="13.5" customHeight="1" thickBot="1">
      <c r="B46" s="526"/>
      <c r="C46" s="531"/>
      <c r="D46" s="532"/>
      <c r="E46" s="730">
        <f>SUM(E45:H45)</f>
        <v>22</v>
      </c>
      <c r="F46" s="731"/>
      <c r="G46" s="731"/>
      <c r="H46" s="732"/>
      <c r="I46" s="734"/>
      <c r="J46" s="734"/>
      <c r="K46" s="791"/>
      <c r="L46" s="730">
        <f>SUM(L45:O45)</f>
        <v>22</v>
      </c>
      <c r="M46" s="731"/>
      <c r="N46" s="731"/>
      <c r="O46" s="732"/>
      <c r="P46" s="734"/>
      <c r="Q46" s="734"/>
      <c r="R46" s="791"/>
      <c r="T46" s="852"/>
      <c r="U46" s="853"/>
      <c r="V46" s="226">
        <f>SUM(E45:I45)</f>
        <v>22</v>
      </c>
      <c r="W46" s="226">
        <f>SUM(L45:P45)</f>
        <v>22</v>
      </c>
    </row>
    <row r="47" spans="2:18" ht="13.5" customHeight="1" thickBot="1">
      <c r="B47" s="503"/>
      <c r="C47" s="503"/>
      <c r="D47" s="503"/>
      <c r="E47" s="503"/>
      <c r="F47" s="503"/>
      <c r="G47" s="503"/>
      <c r="H47" s="503"/>
      <c r="I47" s="503"/>
      <c r="J47" s="503"/>
      <c r="K47" s="533"/>
      <c r="L47" s="503"/>
      <c r="M47" s="503"/>
      <c r="N47" s="503"/>
      <c r="O47" s="503"/>
      <c r="P47" s="503"/>
      <c r="Q47" s="503"/>
      <c r="R47" s="533"/>
    </row>
    <row r="48" spans="2:18" ht="13.5" customHeight="1">
      <c r="B48" s="755" t="s">
        <v>16</v>
      </c>
      <c r="C48" s="755" t="s">
        <v>12</v>
      </c>
      <c r="D48" s="755" t="s">
        <v>91</v>
      </c>
      <c r="E48" s="739" t="s">
        <v>30</v>
      </c>
      <c r="F48" s="726"/>
      <c r="G48" s="726"/>
      <c r="H48" s="726"/>
      <c r="I48" s="726"/>
      <c r="J48" s="726"/>
      <c r="K48" s="724"/>
      <c r="L48" s="713" t="s">
        <v>31</v>
      </c>
      <c r="M48" s="726"/>
      <c r="N48" s="726"/>
      <c r="O48" s="726"/>
      <c r="P48" s="726"/>
      <c r="Q48" s="726"/>
      <c r="R48" s="724"/>
    </row>
    <row r="49" spans="2:23" ht="13.5" customHeight="1">
      <c r="B49" s="756"/>
      <c r="C49" s="756"/>
      <c r="D49" s="756"/>
      <c r="E49" s="754" t="s">
        <v>6</v>
      </c>
      <c r="F49" s="711" t="s">
        <v>7</v>
      </c>
      <c r="G49" s="711" t="s">
        <v>8</v>
      </c>
      <c r="H49" s="711" t="s">
        <v>9</v>
      </c>
      <c r="I49" s="711" t="s">
        <v>42</v>
      </c>
      <c r="J49" s="711" t="s">
        <v>18</v>
      </c>
      <c r="K49" s="740" t="s">
        <v>19</v>
      </c>
      <c r="L49" s="758" t="s">
        <v>6</v>
      </c>
      <c r="M49" s="711" t="s">
        <v>7</v>
      </c>
      <c r="N49" s="711" t="s">
        <v>8</v>
      </c>
      <c r="O49" s="711" t="s">
        <v>9</v>
      </c>
      <c r="P49" s="711" t="s">
        <v>42</v>
      </c>
      <c r="Q49" s="711" t="s">
        <v>18</v>
      </c>
      <c r="R49" s="740" t="s">
        <v>19</v>
      </c>
      <c r="T49" s="49" t="s">
        <v>78</v>
      </c>
      <c r="U49" s="777" t="s">
        <v>79</v>
      </c>
      <c r="V49" s="777"/>
      <c r="W49" s="777"/>
    </row>
    <row r="50" spans="2:23" ht="24" customHeight="1" thickBot="1">
      <c r="B50" s="757"/>
      <c r="C50" s="767"/>
      <c r="D50" s="767"/>
      <c r="E50" s="742"/>
      <c r="F50" s="727"/>
      <c r="G50" s="727"/>
      <c r="H50" s="727"/>
      <c r="I50" s="727"/>
      <c r="J50" s="727"/>
      <c r="K50" s="725"/>
      <c r="L50" s="759"/>
      <c r="M50" s="712"/>
      <c r="N50" s="712"/>
      <c r="O50" s="712"/>
      <c r="P50" s="712"/>
      <c r="Q50" s="712"/>
      <c r="R50" s="753"/>
      <c r="T50" s="49" t="s">
        <v>80</v>
      </c>
      <c r="U50" s="49" t="s">
        <v>81</v>
      </c>
      <c r="V50" s="49" t="s">
        <v>35</v>
      </c>
      <c r="W50" s="49" t="s">
        <v>82</v>
      </c>
    </row>
    <row r="51" spans="2:23" ht="13.5" customHeight="1">
      <c r="B51" s="459">
        <v>23</v>
      </c>
      <c r="C51" s="535" t="s">
        <v>325</v>
      </c>
      <c r="D51" s="536" t="s">
        <v>164</v>
      </c>
      <c r="E51" s="537">
        <v>2</v>
      </c>
      <c r="F51" s="538">
        <v>2</v>
      </c>
      <c r="G51" s="538"/>
      <c r="H51" s="538"/>
      <c r="I51" s="538"/>
      <c r="J51" s="538" t="s">
        <v>10</v>
      </c>
      <c r="K51" s="539">
        <v>5</v>
      </c>
      <c r="L51" s="460"/>
      <c r="M51" s="461"/>
      <c r="N51" s="461"/>
      <c r="O51" s="461"/>
      <c r="P51" s="461"/>
      <c r="Q51" s="461"/>
      <c r="R51" s="462"/>
      <c r="T51" s="381" t="s">
        <v>87</v>
      </c>
      <c r="U51" s="49">
        <f>SUM(V51:W51)</f>
        <v>56</v>
      </c>
      <c r="V51" s="49">
        <f>SUM(E51,L51)*14</f>
        <v>28</v>
      </c>
      <c r="W51" s="49">
        <f>SUM(F51:G51,M51:N51)*14</f>
        <v>28</v>
      </c>
    </row>
    <row r="52" spans="2:23" ht="13.5" customHeight="1" thickBot="1">
      <c r="B52" s="486">
        <v>25</v>
      </c>
      <c r="C52" s="540" t="s">
        <v>50</v>
      </c>
      <c r="D52" s="541" t="s">
        <v>326</v>
      </c>
      <c r="E52" s="542"/>
      <c r="F52" s="543"/>
      <c r="G52" s="544"/>
      <c r="H52" s="544"/>
      <c r="I52" s="544"/>
      <c r="J52" s="545"/>
      <c r="K52" s="546"/>
      <c r="L52" s="542">
        <v>2</v>
      </c>
      <c r="M52" s="544">
        <v>2</v>
      </c>
      <c r="N52" s="544"/>
      <c r="O52" s="544"/>
      <c r="P52" s="544"/>
      <c r="Q52" s="545" t="s">
        <v>10</v>
      </c>
      <c r="R52" s="547">
        <v>5</v>
      </c>
      <c r="T52" s="381" t="s">
        <v>87</v>
      </c>
      <c r="U52" s="49">
        <f>SUM(V52:W52)</f>
        <v>56</v>
      </c>
      <c r="V52" s="49">
        <f>SUM(E52,L52)*14</f>
        <v>28</v>
      </c>
      <c r="W52" s="49">
        <f>SUM(F52:G52,M52:N52)*14</f>
        <v>28</v>
      </c>
    </row>
    <row r="53" spans="2:23" ht="13.5" customHeight="1">
      <c r="B53" s="720" t="s">
        <v>47</v>
      </c>
      <c r="C53" s="747"/>
      <c r="D53" s="747"/>
      <c r="E53" s="527">
        <f>SUM(E51:E52)</f>
        <v>2</v>
      </c>
      <c r="F53" s="528">
        <f>SUM(F51:F52)</f>
        <v>2</v>
      </c>
      <c r="G53" s="528"/>
      <c r="H53" s="528"/>
      <c r="I53" s="733"/>
      <c r="J53" s="748" t="s">
        <v>93</v>
      </c>
      <c r="K53" s="737">
        <f>SUM(K51:K52)</f>
        <v>5</v>
      </c>
      <c r="L53" s="527">
        <f>SUM(L51:L52)</f>
        <v>2</v>
      </c>
      <c r="M53" s="528">
        <f>SUM(M51:M52)</f>
        <v>2</v>
      </c>
      <c r="N53" s="528"/>
      <c r="O53" s="528"/>
      <c r="P53" s="733"/>
      <c r="Q53" s="748" t="s">
        <v>93</v>
      </c>
      <c r="R53" s="737">
        <f>SUM(R51:R52)</f>
        <v>5</v>
      </c>
      <c r="T53" s="381" t="s">
        <v>34</v>
      </c>
      <c r="U53" s="49">
        <f>SUM(U51:U52)</f>
        <v>112</v>
      </c>
      <c r="V53" s="49">
        <f>SUM(V51:V52)</f>
        <v>56</v>
      </c>
      <c r="W53" s="49">
        <f>SUM(W51:W52)</f>
        <v>56</v>
      </c>
    </row>
    <row r="54" spans="2:18" ht="13.5" customHeight="1" thickBot="1">
      <c r="B54" s="722"/>
      <c r="C54" s="723"/>
      <c r="D54" s="723"/>
      <c r="E54" s="786">
        <f>SUM(E53:I53)</f>
        <v>4</v>
      </c>
      <c r="F54" s="787"/>
      <c r="G54" s="787"/>
      <c r="H54" s="787"/>
      <c r="I54" s="734"/>
      <c r="J54" s="749"/>
      <c r="K54" s="738"/>
      <c r="L54" s="786">
        <f>SUM(L53:P53)</f>
        <v>4</v>
      </c>
      <c r="M54" s="787"/>
      <c r="N54" s="787"/>
      <c r="O54" s="787"/>
      <c r="P54" s="734"/>
      <c r="Q54" s="749"/>
      <c r="R54" s="738"/>
    </row>
    <row r="55" spans="2:18" ht="12.75">
      <c r="B55" s="84"/>
      <c r="C55" s="741" t="s">
        <v>340</v>
      </c>
      <c r="D55" s="741"/>
      <c r="E55" s="741"/>
      <c r="F55" s="741"/>
      <c r="G55" s="741"/>
      <c r="H55" s="741"/>
      <c r="I55" s="741"/>
      <c r="J55" s="741"/>
      <c r="K55" s="741"/>
      <c r="L55" s="741"/>
      <c r="M55" s="741"/>
      <c r="N55" s="741"/>
      <c r="O55" s="741"/>
      <c r="P55" s="741"/>
      <c r="Q55" s="741"/>
      <c r="R55" s="741"/>
    </row>
    <row r="56" spans="2:18" ht="12.75">
      <c r="B56" s="84"/>
      <c r="D56" s="99"/>
      <c r="E56" s="99"/>
      <c r="F56" s="99"/>
      <c r="G56" s="99"/>
      <c r="H56" s="99"/>
      <c r="I56" s="99"/>
      <c r="J56" s="99"/>
      <c r="K56" s="99"/>
      <c r="L56" s="99"/>
      <c r="M56" s="99"/>
      <c r="N56" s="99"/>
      <c r="O56" s="99"/>
      <c r="P56" s="99"/>
      <c r="Q56" s="99"/>
      <c r="R56" s="99"/>
    </row>
    <row r="57" spans="2:18" ht="12.75" customHeight="1">
      <c r="B57" s="101"/>
      <c r="C57" s="103"/>
      <c r="D57" s="103"/>
      <c r="E57" s="138"/>
      <c r="F57" s="138"/>
      <c r="G57" s="138"/>
      <c r="H57" s="138"/>
      <c r="I57" s="138"/>
      <c r="J57" s="138"/>
      <c r="K57" s="103"/>
      <c r="L57" s="138"/>
      <c r="M57" s="139"/>
      <c r="N57" s="138"/>
      <c r="O57" s="138"/>
      <c r="P57" s="138"/>
      <c r="Q57" s="138"/>
      <c r="R57" s="103"/>
    </row>
    <row r="58" spans="2:20" s="83" customFormat="1" ht="12.75">
      <c r="B58" s="778" t="s">
        <v>371</v>
      </c>
      <c r="C58" s="778"/>
      <c r="D58" s="778"/>
      <c r="E58" s="778"/>
      <c r="F58" s="778"/>
      <c r="G58" s="778"/>
      <c r="H58" s="778"/>
      <c r="I58" s="778"/>
      <c r="J58" s="778"/>
      <c r="K58" s="778"/>
      <c r="L58" s="778"/>
      <c r="M58" s="778"/>
      <c r="N58" s="778"/>
      <c r="O58" s="778"/>
      <c r="P58" s="778"/>
      <c r="Q58" s="778"/>
      <c r="R58" s="778"/>
      <c r="S58" s="283"/>
      <c r="T58" s="140"/>
    </row>
    <row r="59" spans="2:19" ht="12.75">
      <c r="B59" s="779" t="s">
        <v>373</v>
      </c>
      <c r="C59" s="779"/>
      <c r="D59" s="779"/>
      <c r="E59" s="779"/>
      <c r="F59" s="779"/>
      <c r="G59" s="779"/>
      <c r="H59" s="779"/>
      <c r="I59" s="779"/>
      <c r="J59" s="779"/>
      <c r="K59" s="779"/>
      <c r="L59" s="779"/>
      <c r="M59" s="779"/>
      <c r="N59" s="779"/>
      <c r="O59" s="779"/>
      <c r="P59" s="779"/>
      <c r="Q59" s="779"/>
      <c r="R59" s="779"/>
      <c r="S59" s="385"/>
    </row>
    <row r="60" spans="2:19" ht="12.75">
      <c r="B60" s="780" t="s">
        <v>372</v>
      </c>
      <c r="C60" s="780"/>
      <c r="D60" s="780"/>
      <c r="E60" s="780"/>
      <c r="F60" s="780"/>
      <c r="G60" s="780"/>
      <c r="H60" s="780"/>
      <c r="I60" s="780"/>
      <c r="J60" s="780"/>
      <c r="K60" s="780"/>
      <c r="L60" s="780"/>
      <c r="M60" s="780"/>
      <c r="N60" s="780"/>
      <c r="O60" s="780"/>
      <c r="P60" s="780"/>
      <c r="Q60" s="780"/>
      <c r="R60" s="780"/>
      <c r="S60" s="367"/>
    </row>
  </sheetData>
  <sheetProtection/>
  <mergeCells count="179">
    <mergeCell ref="B58:R58"/>
    <mergeCell ref="B59:R59"/>
    <mergeCell ref="B60:R60"/>
    <mergeCell ref="T45:U46"/>
    <mergeCell ref="U49:W49"/>
    <mergeCell ref="T35:T36"/>
    <mergeCell ref="N35:N36"/>
    <mergeCell ref="O35:O36"/>
    <mergeCell ref="P35:P36"/>
    <mergeCell ref="Q35:Q36"/>
    <mergeCell ref="U12:W12"/>
    <mergeCell ref="H35:H36"/>
    <mergeCell ref="I35:I36"/>
    <mergeCell ref="R32:R34"/>
    <mergeCell ref="O12:O13"/>
    <mergeCell ref="T32:T34"/>
    <mergeCell ref="I32:I34"/>
    <mergeCell ref="R26:R27"/>
    <mergeCell ref="K12:K13"/>
    <mergeCell ref="Q26:Q27"/>
    <mergeCell ref="C11:C13"/>
    <mergeCell ref="B53:D54"/>
    <mergeCell ref="I37:I39"/>
    <mergeCell ref="F37:F39"/>
    <mergeCell ref="J35:J36"/>
    <mergeCell ref="J42:J43"/>
    <mergeCell ref="I49:I50"/>
    <mergeCell ref="J49:J50"/>
    <mergeCell ref="E35:E36"/>
    <mergeCell ref="B11:B13"/>
    <mergeCell ref="B1:D1"/>
    <mergeCell ref="B2:D2"/>
    <mergeCell ref="B3:Q3"/>
    <mergeCell ref="B7:G7"/>
    <mergeCell ref="B5:AF5"/>
    <mergeCell ref="L12:L13"/>
    <mergeCell ref="R12:R13"/>
    <mergeCell ref="N12:N13"/>
    <mergeCell ref="B6:AF6"/>
    <mergeCell ref="L11:R11"/>
    <mergeCell ref="E49:E50"/>
    <mergeCell ref="B42:D43"/>
    <mergeCell ref="E40:E41"/>
    <mergeCell ref="B8:G8"/>
    <mergeCell ref="B9:G9"/>
    <mergeCell ref="B26:D27"/>
    <mergeCell ref="F35:F36"/>
    <mergeCell ref="D11:D13"/>
    <mergeCell ref="E11:K11"/>
    <mergeCell ref="G12:G13"/>
    <mergeCell ref="R45:R46"/>
    <mergeCell ref="G32:G34"/>
    <mergeCell ref="H32:H34"/>
    <mergeCell ref="K40:K41"/>
    <mergeCell ref="L35:L36"/>
    <mergeCell ref="K35:K36"/>
    <mergeCell ref="K37:K39"/>
    <mergeCell ref="J37:J39"/>
    <mergeCell ref="M35:M36"/>
    <mergeCell ref="O40:O41"/>
    <mergeCell ref="K26:K27"/>
    <mergeCell ref="E27:H27"/>
    <mergeCell ref="I26:I27"/>
    <mergeCell ref="I12:I13"/>
    <mergeCell ref="H12:H13"/>
    <mergeCell ref="P12:P13"/>
    <mergeCell ref="Q12:Q13"/>
    <mergeCell ref="Q30:Q31"/>
    <mergeCell ref="Q42:Q43"/>
    <mergeCell ref="E12:E13"/>
    <mergeCell ref="F12:F13"/>
    <mergeCell ref="J12:J13"/>
    <mergeCell ref="M12:M13"/>
    <mergeCell ref="L27:O27"/>
    <mergeCell ref="G37:G39"/>
    <mergeCell ref="J26:J27"/>
    <mergeCell ref="P30:P31"/>
    <mergeCell ref="J30:J31"/>
    <mergeCell ref="O30:O31"/>
    <mergeCell ref="K32:K34"/>
    <mergeCell ref="N30:N31"/>
    <mergeCell ref="R42:R43"/>
    <mergeCell ref="R40:R41"/>
    <mergeCell ref="R30:R31"/>
    <mergeCell ref="R37:R39"/>
    <mergeCell ref="R35:R36"/>
    <mergeCell ref="B29:B31"/>
    <mergeCell ref="K30:K31"/>
    <mergeCell ref="M32:M34"/>
    <mergeCell ref="C29:C31"/>
    <mergeCell ref="E29:K29"/>
    <mergeCell ref="E30:E31"/>
    <mergeCell ref="F30:F31"/>
    <mergeCell ref="G30:G31"/>
    <mergeCell ref="I30:I31"/>
    <mergeCell ref="H30:H31"/>
    <mergeCell ref="L32:L34"/>
    <mergeCell ref="L37:L39"/>
    <mergeCell ref="M37:M39"/>
    <mergeCell ref="N49:N50"/>
    <mergeCell ref="O37:O39"/>
    <mergeCell ref="N40:N41"/>
    <mergeCell ref="E32:E34"/>
    <mergeCell ref="F32:F34"/>
    <mergeCell ref="N32:N34"/>
    <mergeCell ref="H37:H39"/>
    <mergeCell ref="U35:U36"/>
    <mergeCell ref="D29:D31"/>
    <mergeCell ref="G35:G36"/>
    <mergeCell ref="E37:E39"/>
    <mergeCell ref="L29:R29"/>
    <mergeCell ref="J32:J34"/>
    <mergeCell ref="W32:W34"/>
    <mergeCell ref="V37:V39"/>
    <mergeCell ref="U37:U39"/>
    <mergeCell ref="V35:V36"/>
    <mergeCell ref="W35:W36"/>
    <mergeCell ref="T37:T39"/>
    <mergeCell ref="W37:W39"/>
    <mergeCell ref="J45:J46"/>
    <mergeCell ref="L48:R48"/>
    <mergeCell ref="U32:U34"/>
    <mergeCell ref="V32:V34"/>
    <mergeCell ref="Q45:Q46"/>
    <mergeCell ref="Q40:Q41"/>
    <mergeCell ref="P40:P41"/>
    <mergeCell ref="O32:O34"/>
    <mergeCell ref="Q32:Q34"/>
    <mergeCell ref="Q37:Q39"/>
    <mergeCell ref="C55:R55"/>
    <mergeCell ref="B48:B50"/>
    <mergeCell ref="C48:C50"/>
    <mergeCell ref="D48:D50"/>
    <mergeCell ref="F49:F50"/>
    <mergeCell ref="R49:R50"/>
    <mergeCell ref="J53:J54"/>
    <mergeCell ref="E54:H54"/>
    <mergeCell ref="I53:I54"/>
    <mergeCell ref="P49:P50"/>
    <mergeCell ref="R53:R54"/>
    <mergeCell ref="V40:V41"/>
    <mergeCell ref="U40:U41"/>
    <mergeCell ref="G49:G50"/>
    <mergeCell ref="E48:K48"/>
    <mergeCell ref="L49:L50"/>
    <mergeCell ref="H49:H50"/>
    <mergeCell ref="J40:J41"/>
    <mergeCell ref="L40:L41"/>
    <mergeCell ref="P45:P46"/>
    <mergeCell ref="W40:W41"/>
    <mergeCell ref="T40:T41"/>
    <mergeCell ref="E43:H43"/>
    <mergeCell ref="I42:I43"/>
    <mergeCell ref="N37:N39"/>
    <mergeCell ref="P37:P39"/>
    <mergeCell ref="G40:G41"/>
    <mergeCell ref="H40:H41"/>
    <mergeCell ref="K42:K43"/>
    <mergeCell ref="F40:F41"/>
    <mergeCell ref="Q49:Q50"/>
    <mergeCell ref="P26:P27"/>
    <mergeCell ref="L43:O43"/>
    <mergeCell ref="P42:P43"/>
    <mergeCell ref="Q53:Q54"/>
    <mergeCell ref="P32:P34"/>
    <mergeCell ref="L46:O46"/>
    <mergeCell ref="O49:O50"/>
    <mergeCell ref="M30:M31"/>
    <mergeCell ref="L30:L31"/>
    <mergeCell ref="L54:O54"/>
    <mergeCell ref="I40:I41"/>
    <mergeCell ref="E46:H46"/>
    <mergeCell ref="K45:K46"/>
    <mergeCell ref="K53:K54"/>
    <mergeCell ref="P53:P54"/>
    <mergeCell ref="M40:M41"/>
    <mergeCell ref="M49:M50"/>
    <mergeCell ref="I45:I46"/>
    <mergeCell ref="K49:K50"/>
  </mergeCells>
  <printOptions/>
  <pageMargins left="0.5118110236220472" right="0.5118110236220472" top="0.7480314960629921" bottom="0.984251968503937" header="0.5118110236220472" footer="0.5118110236220472"/>
  <pageSetup horizontalDpi="600" verticalDpi="600" orientation="portrait" paperSize="9" scale="85" r:id="rId1"/>
  <headerFooter alignWithMargins="0">
    <oddFooter>&amp;C3</oddFooter>
  </headerFooter>
  <ignoredErrors>
    <ignoredError sqref="E54 L54" formulaRange="1"/>
  </ignoredErrors>
</worksheet>
</file>

<file path=xl/worksheets/sheet4.xml><?xml version="1.0" encoding="utf-8"?>
<worksheet xmlns="http://schemas.openxmlformats.org/spreadsheetml/2006/main" xmlns:r="http://schemas.openxmlformats.org/officeDocument/2006/relationships">
  <dimension ref="A1:AF61"/>
  <sheetViews>
    <sheetView zoomScaleSheetLayoutView="100" zoomScalePageLayoutView="0" workbookViewId="0" topLeftCell="A4">
      <selection activeCell="AB18" sqref="AB18"/>
    </sheetView>
  </sheetViews>
  <sheetFormatPr defaultColWidth="9.140625" defaultRowHeight="12.75"/>
  <cols>
    <col min="1" max="1" width="3.140625" style="41" customWidth="1"/>
    <col min="2" max="2" width="3.28125" style="41" customWidth="1"/>
    <col min="3" max="3" width="28.7109375" style="41" customWidth="1"/>
    <col min="4" max="4" width="9.7109375" style="41" customWidth="1"/>
    <col min="5" max="5" width="3.140625" style="41" customWidth="1"/>
    <col min="6" max="6" width="3.00390625" style="41" customWidth="1"/>
    <col min="7" max="8" width="2.421875" style="41" customWidth="1"/>
    <col min="9" max="9" width="4.421875" style="41" customWidth="1"/>
    <col min="10" max="10" width="7.28125" style="41" customWidth="1"/>
    <col min="11" max="11" width="5.140625" style="41" customWidth="1"/>
    <col min="12" max="12" width="3.28125" style="41" customWidth="1"/>
    <col min="13" max="15" width="2.421875" style="41" customWidth="1"/>
    <col min="16" max="16" width="4.57421875" style="41" customWidth="1"/>
    <col min="17" max="17" width="7.28125" style="41" customWidth="1"/>
    <col min="18" max="18" width="5.57421875" style="41" customWidth="1"/>
    <col min="19" max="19" width="0" style="41" hidden="1" customWidth="1"/>
    <col min="20" max="20" width="0" style="107" hidden="1" customWidth="1"/>
    <col min="21" max="23" width="0" style="41" hidden="1" customWidth="1"/>
    <col min="24" max="16384" width="9.140625" style="41" customWidth="1"/>
  </cols>
  <sheetData>
    <row r="1" spans="2:18" ht="12.75">
      <c r="B1" s="911" t="s">
        <v>56</v>
      </c>
      <c r="C1" s="911"/>
      <c r="D1" s="911"/>
      <c r="E1" s="141"/>
      <c r="F1" s="141"/>
      <c r="G1" s="141"/>
      <c r="H1" s="141"/>
      <c r="I1" s="141"/>
      <c r="J1" s="141"/>
      <c r="K1" s="141"/>
      <c r="L1" s="141"/>
      <c r="M1" s="141"/>
      <c r="N1" s="141"/>
      <c r="O1" s="141"/>
      <c r="P1" s="141"/>
      <c r="Q1" s="141"/>
      <c r="R1" s="142"/>
    </row>
    <row r="2" spans="2:18" ht="12.75">
      <c r="B2" s="911" t="s">
        <v>25</v>
      </c>
      <c r="C2" s="911"/>
      <c r="D2" s="911"/>
      <c r="E2" s="141"/>
      <c r="F2" s="141"/>
      <c r="G2" s="141"/>
      <c r="H2" s="141"/>
      <c r="I2" s="141"/>
      <c r="J2" s="141"/>
      <c r="K2" s="141"/>
      <c r="L2" s="141"/>
      <c r="M2" s="141"/>
      <c r="N2" s="141"/>
      <c r="O2" s="141"/>
      <c r="P2" s="141"/>
      <c r="Q2" s="141"/>
      <c r="R2" s="142"/>
    </row>
    <row r="3" spans="2:19" ht="15.75">
      <c r="B3" s="912" t="s">
        <v>57</v>
      </c>
      <c r="C3" s="912"/>
      <c r="D3" s="912"/>
      <c r="E3" s="912"/>
      <c r="F3" s="912"/>
      <c r="G3" s="912"/>
      <c r="H3" s="912"/>
      <c r="I3" s="912"/>
      <c r="J3" s="912"/>
      <c r="K3" s="912"/>
      <c r="L3" s="912"/>
      <c r="M3" s="912"/>
      <c r="N3" s="912"/>
      <c r="O3" s="912"/>
      <c r="P3" s="912"/>
      <c r="Q3" s="912"/>
      <c r="R3" s="143"/>
      <c r="S3" s="108"/>
    </row>
    <row r="4" spans="2:3" ht="12.75">
      <c r="B4" s="141"/>
      <c r="C4" s="141"/>
    </row>
    <row r="5" spans="2:32" ht="12.75">
      <c r="B5" s="775" t="s">
        <v>112</v>
      </c>
      <c r="C5" s="776"/>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6"/>
    </row>
    <row r="6" spans="2:32" ht="12.75">
      <c r="B6" s="775" t="s">
        <v>102</v>
      </c>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row>
    <row r="7" spans="2:32" ht="12.75">
      <c r="B7" s="774" t="s">
        <v>118</v>
      </c>
      <c r="C7" s="774"/>
      <c r="D7" s="774"/>
      <c r="E7" s="774"/>
      <c r="F7" s="774"/>
      <c r="G7" s="774"/>
      <c r="H7" s="550"/>
      <c r="I7" s="550"/>
      <c r="J7" s="550"/>
      <c r="K7" s="548"/>
      <c r="L7" s="548"/>
      <c r="M7" s="548"/>
      <c r="N7" s="548"/>
      <c r="O7" s="548"/>
      <c r="P7" s="548"/>
      <c r="Q7" s="548"/>
      <c r="R7" s="551"/>
      <c r="S7" s="586"/>
      <c r="T7" s="587"/>
      <c r="U7" s="555"/>
      <c r="V7" s="555"/>
      <c r="W7" s="555"/>
      <c r="X7" s="555"/>
      <c r="Y7" s="555"/>
      <c r="Z7" s="555"/>
      <c r="AA7" s="555"/>
      <c r="AB7" s="555"/>
      <c r="AC7" s="555"/>
      <c r="AD7" s="555"/>
      <c r="AE7" s="555"/>
      <c r="AF7" s="555"/>
    </row>
    <row r="8" spans="2:32" ht="12.75">
      <c r="B8" s="774" t="s">
        <v>26</v>
      </c>
      <c r="C8" s="774"/>
      <c r="D8" s="774"/>
      <c r="E8" s="774"/>
      <c r="F8" s="774"/>
      <c r="G8" s="774"/>
      <c r="H8" s="549"/>
      <c r="I8" s="549"/>
      <c r="J8" s="549"/>
      <c r="K8" s="549"/>
      <c r="L8" s="549"/>
      <c r="M8" s="549"/>
      <c r="N8" s="549"/>
      <c r="O8" s="549"/>
      <c r="P8" s="549"/>
      <c r="Q8" s="549"/>
      <c r="R8" s="555"/>
      <c r="S8" s="555"/>
      <c r="T8" s="587"/>
      <c r="U8" s="555"/>
      <c r="V8" s="555"/>
      <c r="W8" s="555"/>
      <c r="X8" s="555"/>
      <c r="Y8" s="555"/>
      <c r="Z8" s="555"/>
      <c r="AA8" s="555"/>
      <c r="AB8" s="555"/>
      <c r="AC8" s="555"/>
      <c r="AD8" s="555"/>
      <c r="AE8" s="555"/>
      <c r="AF8" s="555"/>
    </row>
    <row r="9" spans="2:32" ht="15" customHeight="1">
      <c r="B9" s="785" t="s">
        <v>349</v>
      </c>
      <c r="C9" s="785"/>
      <c r="D9" s="785"/>
      <c r="E9" s="785"/>
      <c r="F9" s="785"/>
      <c r="G9" s="785"/>
      <c r="H9" s="556"/>
      <c r="I9" s="556"/>
      <c r="J9" s="556"/>
      <c r="K9" s="556"/>
      <c r="L9" s="556"/>
      <c r="M9" s="556"/>
      <c r="N9" s="556"/>
      <c r="O9" s="556"/>
      <c r="P9" s="556"/>
      <c r="Q9" s="556"/>
      <c r="R9" s="555"/>
      <c r="S9" s="555"/>
      <c r="T9" s="587"/>
      <c r="U9" s="555"/>
      <c r="V9" s="555"/>
      <c r="W9" s="555"/>
      <c r="X9" s="555"/>
      <c r="Y9" s="555"/>
      <c r="Z9" s="555"/>
      <c r="AA9" s="555"/>
      <c r="AB9" s="555"/>
      <c r="AC9" s="555"/>
      <c r="AD9" s="555"/>
      <c r="AE9" s="555"/>
      <c r="AF9" s="555"/>
    </row>
    <row r="10" spans="2:32" ht="21" customHeight="1" thickBot="1">
      <c r="B10" s="44" t="s">
        <v>15</v>
      </c>
      <c r="C10" s="78"/>
      <c r="D10" s="78"/>
      <c r="E10" s="78"/>
      <c r="F10" s="78"/>
      <c r="G10" s="78"/>
      <c r="H10" s="78"/>
      <c r="I10" s="78"/>
      <c r="J10" s="78"/>
      <c r="K10" s="78"/>
      <c r="L10" s="78"/>
      <c r="M10" s="78"/>
      <c r="N10" s="78"/>
      <c r="O10" s="78"/>
      <c r="P10" s="78"/>
      <c r="Q10" s="78"/>
      <c r="R10" s="78"/>
      <c r="S10" s="38"/>
      <c r="T10" s="144"/>
      <c r="U10" s="38"/>
      <c r="V10" s="38"/>
      <c r="W10" s="38"/>
      <c r="X10" s="38"/>
      <c r="Y10" s="38"/>
      <c r="Z10" s="38"/>
      <c r="AA10" s="38"/>
      <c r="AB10" s="38"/>
      <c r="AC10" s="38"/>
      <c r="AD10" s="38"/>
      <c r="AE10" s="38"/>
      <c r="AF10" s="38"/>
    </row>
    <row r="11" spans="2:32" ht="12.75" customHeight="1">
      <c r="B11" s="755" t="s">
        <v>16</v>
      </c>
      <c r="C11" s="755" t="s">
        <v>3</v>
      </c>
      <c r="D11" s="755" t="s">
        <v>108</v>
      </c>
      <c r="E11" s="739" t="s">
        <v>40</v>
      </c>
      <c r="F11" s="726"/>
      <c r="G11" s="726"/>
      <c r="H11" s="726"/>
      <c r="I11" s="726"/>
      <c r="J11" s="726"/>
      <c r="K11" s="724"/>
      <c r="L11" s="739" t="s">
        <v>41</v>
      </c>
      <c r="M11" s="726"/>
      <c r="N11" s="726"/>
      <c r="O11" s="726"/>
      <c r="P11" s="726"/>
      <c r="Q11" s="726"/>
      <c r="R11" s="724"/>
      <c r="S11" s="38"/>
      <c r="T11" s="144"/>
      <c r="U11" s="38"/>
      <c r="V11" s="38"/>
      <c r="W11" s="38"/>
      <c r="X11" s="38"/>
      <c r="Y11" s="38"/>
      <c r="Z11" s="38"/>
      <c r="AA11" s="38"/>
      <c r="AB11" s="38"/>
      <c r="AC11" s="38"/>
      <c r="AD11" s="38"/>
      <c r="AE11" s="38"/>
      <c r="AF11" s="38"/>
    </row>
    <row r="12" spans="2:32" ht="16.5" customHeight="1">
      <c r="B12" s="756"/>
      <c r="C12" s="756"/>
      <c r="D12" s="756"/>
      <c r="E12" s="754" t="s">
        <v>6</v>
      </c>
      <c r="F12" s="711" t="s">
        <v>7</v>
      </c>
      <c r="G12" s="711" t="s">
        <v>8</v>
      </c>
      <c r="H12" s="711" t="s">
        <v>9</v>
      </c>
      <c r="I12" s="711" t="s">
        <v>43</v>
      </c>
      <c r="J12" s="711" t="s">
        <v>18</v>
      </c>
      <c r="K12" s="740" t="s">
        <v>19</v>
      </c>
      <c r="L12" s="754" t="s">
        <v>6</v>
      </c>
      <c r="M12" s="711" t="s">
        <v>7</v>
      </c>
      <c r="N12" s="711" t="s">
        <v>8</v>
      </c>
      <c r="O12" s="711" t="s">
        <v>9</v>
      </c>
      <c r="P12" s="711" t="s">
        <v>43</v>
      </c>
      <c r="Q12" s="711" t="s">
        <v>18</v>
      </c>
      <c r="R12" s="740" t="s">
        <v>19</v>
      </c>
      <c r="S12" s="38"/>
      <c r="T12" s="49" t="s">
        <v>78</v>
      </c>
      <c r="U12" s="145" t="s">
        <v>79</v>
      </c>
      <c r="V12" s="146"/>
      <c r="W12" s="147"/>
      <c r="X12" s="38"/>
      <c r="Y12" s="38"/>
      <c r="Z12" s="38"/>
      <c r="AA12" s="38"/>
      <c r="AB12" s="38"/>
      <c r="AC12" s="38"/>
      <c r="AD12" s="38"/>
      <c r="AE12" s="38"/>
      <c r="AF12" s="38"/>
    </row>
    <row r="13" spans="2:32" ht="21" customHeight="1" thickBot="1">
      <c r="B13" s="757"/>
      <c r="C13" s="767"/>
      <c r="D13" s="771"/>
      <c r="E13" s="761"/>
      <c r="F13" s="712"/>
      <c r="G13" s="712"/>
      <c r="H13" s="712"/>
      <c r="I13" s="712"/>
      <c r="J13" s="712"/>
      <c r="K13" s="753"/>
      <c r="L13" s="742"/>
      <c r="M13" s="727"/>
      <c r="N13" s="727"/>
      <c r="O13" s="727"/>
      <c r="P13" s="727"/>
      <c r="Q13" s="727"/>
      <c r="R13" s="725"/>
      <c r="S13" s="38"/>
      <c r="T13" s="148" t="s">
        <v>80</v>
      </c>
      <c r="U13" s="148" t="s">
        <v>81</v>
      </c>
      <c r="V13" s="148" t="s">
        <v>35</v>
      </c>
      <c r="W13" s="148" t="s">
        <v>82</v>
      </c>
      <c r="X13" s="38"/>
      <c r="Y13" s="38"/>
      <c r="Z13" s="38"/>
      <c r="AA13" s="38"/>
      <c r="AB13" s="38"/>
      <c r="AC13" s="38"/>
      <c r="AD13" s="38"/>
      <c r="AE13" s="38"/>
      <c r="AF13" s="38"/>
    </row>
    <row r="14" spans="2:32" ht="16.5" customHeight="1">
      <c r="B14" s="471">
        <v>1</v>
      </c>
      <c r="C14" s="472" t="s">
        <v>131</v>
      </c>
      <c r="D14" s="473" t="s">
        <v>156</v>
      </c>
      <c r="E14" s="474">
        <v>2</v>
      </c>
      <c r="F14" s="475">
        <v>2</v>
      </c>
      <c r="G14" s="475"/>
      <c r="H14" s="475"/>
      <c r="I14" s="476"/>
      <c r="J14" s="475" t="s">
        <v>10</v>
      </c>
      <c r="K14" s="477">
        <v>6</v>
      </c>
      <c r="L14" s="507"/>
      <c r="M14" s="475"/>
      <c r="N14" s="475"/>
      <c r="O14" s="475"/>
      <c r="P14" s="475"/>
      <c r="Q14" s="475"/>
      <c r="R14" s="477"/>
      <c r="S14" s="149"/>
      <c r="T14" s="150" t="s">
        <v>7</v>
      </c>
      <c r="U14" s="223">
        <f>SUM(V14:W14)</f>
        <v>56</v>
      </c>
      <c r="V14" s="223">
        <f>SUM(E14,L14)*14</f>
        <v>28</v>
      </c>
      <c r="W14" s="227">
        <f>SUM(F14:H14,M14:O14)*14</f>
        <v>28</v>
      </c>
      <c r="X14" s="38"/>
      <c r="Y14" s="38"/>
      <c r="Z14" s="38"/>
      <c r="AA14" s="38"/>
      <c r="AB14" s="38"/>
      <c r="AC14" s="38"/>
      <c r="AD14" s="38"/>
      <c r="AE14" s="38"/>
      <c r="AF14" s="38"/>
    </row>
    <row r="15" spans="2:32" ht="34.5" customHeight="1">
      <c r="B15" s="484">
        <v>2</v>
      </c>
      <c r="C15" s="485" t="s">
        <v>133</v>
      </c>
      <c r="D15" s="480" t="s">
        <v>153</v>
      </c>
      <c r="E15" s="437">
        <v>2</v>
      </c>
      <c r="F15" s="438">
        <v>2</v>
      </c>
      <c r="G15" s="438"/>
      <c r="H15" s="438"/>
      <c r="I15" s="481"/>
      <c r="J15" s="438" t="s">
        <v>10</v>
      </c>
      <c r="K15" s="482">
        <v>5</v>
      </c>
      <c r="L15" s="510"/>
      <c r="M15" s="438"/>
      <c r="N15" s="438"/>
      <c r="O15" s="438"/>
      <c r="P15" s="438"/>
      <c r="Q15" s="438"/>
      <c r="R15" s="482"/>
      <c r="S15" s="149"/>
      <c r="T15" s="151" t="s">
        <v>7</v>
      </c>
      <c r="U15" s="223">
        <f>SUM(V15:W15)</f>
        <v>56</v>
      </c>
      <c r="V15" s="223">
        <f>SUM(E15,L15)*14</f>
        <v>28</v>
      </c>
      <c r="W15" s="227">
        <f>SUM(F15:H15,M15:O15)*14</f>
        <v>28</v>
      </c>
      <c r="X15" s="38"/>
      <c r="Y15" s="38"/>
      <c r="Z15" s="38"/>
      <c r="AA15" s="38"/>
      <c r="AB15" s="38"/>
      <c r="AC15" s="38"/>
      <c r="AD15" s="38"/>
      <c r="AE15" s="38"/>
      <c r="AF15" s="38"/>
    </row>
    <row r="16" spans="2:32" ht="24" customHeight="1">
      <c r="B16" s="484">
        <v>3</v>
      </c>
      <c r="C16" s="588" t="s">
        <v>142</v>
      </c>
      <c r="D16" s="480" t="s">
        <v>154</v>
      </c>
      <c r="E16" s="437">
        <v>1</v>
      </c>
      <c r="F16" s="438">
        <v>2</v>
      </c>
      <c r="G16" s="438"/>
      <c r="H16" s="438"/>
      <c r="I16" s="481"/>
      <c r="J16" s="438" t="s">
        <v>10</v>
      </c>
      <c r="K16" s="482">
        <v>5</v>
      </c>
      <c r="L16" s="510"/>
      <c r="M16" s="438"/>
      <c r="N16" s="438"/>
      <c r="O16" s="438"/>
      <c r="P16" s="438"/>
      <c r="Q16" s="438"/>
      <c r="R16" s="482"/>
      <c r="S16" s="149"/>
      <c r="T16" s="150" t="s">
        <v>7</v>
      </c>
      <c r="U16" s="223">
        <f aca="true" t="shared" si="0" ref="U16:U22">SUM(V16:W16)</f>
        <v>42</v>
      </c>
      <c r="V16" s="223">
        <f aca="true" t="shared" si="1" ref="V16:V22">SUM(E16,L16)*14</f>
        <v>14</v>
      </c>
      <c r="W16" s="227">
        <f aca="true" t="shared" si="2" ref="W16:W22">SUM(F16:H16,M16:O16)*14</f>
        <v>28</v>
      </c>
      <c r="X16" s="38"/>
      <c r="Y16" s="38"/>
      <c r="Z16" s="38"/>
      <c r="AA16" s="38"/>
      <c r="AB16" s="38"/>
      <c r="AC16" s="38"/>
      <c r="AD16" s="38"/>
      <c r="AE16" s="38"/>
      <c r="AF16" s="38"/>
    </row>
    <row r="17" spans="2:32" s="113" customFormat="1" ht="36.75" thickBot="1">
      <c r="B17" s="486">
        <v>4</v>
      </c>
      <c r="C17" s="1052" t="s">
        <v>362</v>
      </c>
      <c r="D17" s="488" t="s">
        <v>155</v>
      </c>
      <c r="E17" s="515">
        <v>2</v>
      </c>
      <c r="F17" s="506">
        <v>2</v>
      </c>
      <c r="G17" s="506"/>
      <c r="H17" s="506"/>
      <c r="I17" s="696"/>
      <c r="J17" s="506" t="s">
        <v>6</v>
      </c>
      <c r="K17" s="589">
        <v>5</v>
      </c>
      <c r="L17" s="561"/>
      <c r="M17" s="490"/>
      <c r="N17" s="490"/>
      <c r="O17" s="490"/>
      <c r="P17" s="490"/>
      <c r="Q17" s="490"/>
      <c r="R17" s="562"/>
      <c r="S17" s="149"/>
      <c r="T17" s="150" t="s">
        <v>7</v>
      </c>
      <c r="U17" s="223">
        <f t="shared" si="0"/>
        <v>56</v>
      </c>
      <c r="V17" s="223">
        <f t="shared" si="1"/>
        <v>28</v>
      </c>
      <c r="W17" s="227">
        <f t="shared" si="2"/>
        <v>28</v>
      </c>
      <c r="X17" s="38"/>
      <c r="Y17" s="38"/>
      <c r="Z17" s="38"/>
      <c r="AA17" s="38"/>
      <c r="AB17" s="38"/>
      <c r="AC17" s="38"/>
      <c r="AD17" s="38"/>
      <c r="AE17" s="38"/>
      <c r="AF17" s="38"/>
    </row>
    <row r="18" spans="2:32" ht="24" customHeight="1">
      <c r="B18" s="471">
        <v>5</v>
      </c>
      <c r="C18" s="590" t="s">
        <v>132</v>
      </c>
      <c r="D18" s="521" t="s">
        <v>353</v>
      </c>
      <c r="E18" s="520"/>
      <c r="F18" s="483"/>
      <c r="G18" s="483"/>
      <c r="H18" s="483"/>
      <c r="I18" s="483"/>
      <c r="J18" s="483"/>
      <c r="K18" s="591"/>
      <c r="L18" s="439">
        <v>2</v>
      </c>
      <c r="M18" s="440">
        <v>1</v>
      </c>
      <c r="N18" s="440"/>
      <c r="O18" s="440"/>
      <c r="P18" s="476"/>
      <c r="Q18" s="440" t="s">
        <v>10</v>
      </c>
      <c r="R18" s="477">
        <v>5</v>
      </c>
      <c r="S18" s="149"/>
      <c r="T18" s="150" t="s">
        <v>7</v>
      </c>
      <c r="U18" s="223">
        <f t="shared" si="0"/>
        <v>42</v>
      </c>
      <c r="V18" s="223">
        <f t="shared" si="1"/>
        <v>28</v>
      </c>
      <c r="W18" s="227">
        <f t="shared" si="2"/>
        <v>14</v>
      </c>
      <c r="X18" s="38"/>
      <c r="Y18" s="38"/>
      <c r="Z18" s="38"/>
      <c r="AA18" s="38"/>
      <c r="AB18" s="38"/>
      <c r="AC18" s="38"/>
      <c r="AD18" s="38"/>
      <c r="AE18" s="38"/>
      <c r="AF18" s="38"/>
    </row>
    <row r="19" spans="2:32" ht="24" customHeight="1">
      <c r="B19" s="484">
        <v>6</v>
      </c>
      <c r="C19" s="511" t="s">
        <v>134</v>
      </c>
      <c r="D19" s="466" t="s">
        <v>354</v>
      </c>
      <c r="E19" s="441"/>
      <c r="F19" s="442"/>
      <c r="G19" s="442"/>
      <c r="H19" s="442"/>
      <c r="I19" s="438"/>
      <c r="J19" s="442"/>
      <c r="K19" s="458"/>
      <c r="L19" s="441">
        <v>2</v>
      </c>
      <c r="M19" s="442">
        <v>2</v>
      </c>
      <c r="N19" s="442"/>
      <c r="O19" s="442"/>
      <c r="P19" s="481"/>
      <c r="Q19" s="442" t="s">
        <v>10</v>
      </c>
      <c r="R19" s="482">
        <v>5</v>
      </c>
      <c r="S19" s="153"/>
      <c r="T19" s="154" t="s">
        <v>7</v>
      </c>
      <c r="U19" s="223">
        <f t="shared" si="0"/>
        <v>56</v>
      </c>
      <c r="V19" s="223">
        <f t="shared" si="1"/>
        <v>28</v>
      </c>
      <c r="W19" s="227">
        <f t="shared" si="2"/>
        <v>28</v>
      </c>
      <c r="X19" s="38"/>
      <c r="Y19" s="38"/>
      <c r="Z19" s="38"/>
      <c r="AA19" s="38"/>
      <c r="AB19" s="38"/>
      <c r="AC19" s="38"/>
      <c r="AD19" s="38"/>
      <c r="AE19" s="38"/>
      <c r="AF19" s="38"/>
    </row>
    <row r="20" spans="2:32" ht="24" customHeight="1">
      <c r="B20" s="484">
        <v>7</v>
      </c>
      <c r="C20" s="511" t="s">
        <v>135</v>
      </c>
      <c r="D20" s="466" t="s">
        <v>329</v>
      </c>
      <c r="E20" s="441"/>
      <c r="F20" s="442"/>
      <c r="G20" s="442"/>
      <c r="H20" s="442"/>
      <c r="I20" s="438"/>
      <c r="J20" s="442"/>
      <c r="K20" s="458"/>
      <c r="L20" s="441">
        <v>2</v>
      </c>
      <c r="M20" s="442">
        <v>2</v>
      </c>
      <c r="N20" s="442"/>
      <c r="O20" s="442"/>
      <c r="P20" s="481"/>
      <c r="Q20" s="442" t="s">
        <v>10</v>
      </c>
      <c r="R20" s="482">
        <v>5</v>
      </c>
      <c r="S20" s="153"/>
      <c r="T20" s="154" t="s">
        <v>7</v>
      </c>
      <c r="U20" s="223">
        <f t="shared" si="0"/>
        <v>56</v>
      </c>
      <c r="V20" s="223">
        <f t="shared" si="1"/>
        <v>28</v>
      </c>
      <c r="W20" s="227">
        <f t="shared" si="2"/>
        <v>28</v>
      </c>
      <c r="X20" s="38"/>
      <c r="Y20" s="38"/>
      <c r="Z20" s="38"/>
      <c r="AA20" s="38"/>
      <c r="AB20" s="38"/>
      <c r="AC20" s="38"/>
      <c r="AD20" s="38"/>
      <c r="AE20" s="38"/>
      <c r="AF20" s="38"/>
    </row>
    <row r="21" spans="2:32" ht="17.25" customHeight="1">
      <c r="B21" s="484">
        <v>8</v>
      </c>
      <c r="C21" s="697" t="s">
        <v>363</v>
      </c>
      <c r="D21" s="466" t="s">
        <v>355</v>
      </c>
      <c r="E21" s="437"/>
      <c r="F21" s="438"/>
      <c r="G21" s="438"/>
      <c r="H21" s="438"/>
      <c r="I21" s="438"/>
      <c r="J21" s="438"/>
      <c r="K21" s="495"/>
      <c r="L21" s="441">
        <v>2</v>
      </c>
      <c r="M21" s="442">
        <v>1</v>
      </c>
      <c r="N21" s="442">
        <v>1</v>
      </c>
      <c r="O21" s="442"/>
      <c r="P21" s="481"/>
      <c r="Q21" s="442" t="s">
        <v>6</v>
      </c>
      <c r="R21" s="482">
        <v>5</v>
      </c>
      <c r="S21" s="155"/>
      <c r="T21" s="150" t="s">
        <v>7</v>
      </c>
      <c r="U21" s="223">
        <f t="shared" si="0"/>
        <v>56</v>
      </c>
      <c r="V21" s="223">
        <f t="shared" si="1"/>
        <v>28</v>
      </c>
      <c r="W21" s="227">
        <f t="shared" si="2"/>
        <v>28</v>
      </c>
      <c r="X21" s="38"/>
      <c r="Y21" s="38"/>
      <c r="Z21" s="38"/>
      <c r="AA21" s="38"/>
      <c r="AB21" s="38"/>
      <c r="AC21" s="38"/>
      <c r="AD21" s="38"/>
      <c r="AE21" s="38"/>
      <c r="AF21" s="38"/>
    </row>
    <row r="22" spans="2:32" ht="24" customHeight="1" thickBot="1">
      <c r="B22" s="486">
        <v>9</v>
      </c>
      <c r="C22" s="496" t="s">
        <v>148</v>
      </c>
      <c r="D22" s="466" t="s">
        <v>328</v>
      </c>
      <c r="E22" s="489"/>
      <c r="F22" s="490"/>
      <c r="G22" s="490"/>
      <c r="H22" s="490"/>
      <c r="I22" s="490"/>
      <c r="J22" s="490"/>
      <c r="K22" s="592"/>
      <c r="L22" s="593"/>
      <c r="M22" s="594"/>
      <c r="N22" s="506"/>
      <c r="O22" s="506"/>
      <c r="P22" s="571"/>
      <c r="Q22" s="506" t="s">
        <v>6</v>
      </c>
      <c r="R22" s="589">
        <v>2</v>
      </c>
      <c r="S22" s="155"/>
      <c r="T22" s="382" t="s">
        <v>9</v>
      </c>
      <c r="U22" s="223">
        <f t="shared" si="0"/>
        <v>0</v>
      </c>
      <c r="V22" s="223">
        <f t="shared" si="1"/>
        <v>0</v>
      </c>
      <c r="W22" s="227">
        <f t="shared" si="2"/>
        <v>0</v>
      </c>
      <c r="X22" s="38"/>
      <c r="Y22" s="38"/>
      <c r="Z22" s="38"/>
      <c r="AA22" s="38"/>
      <c r="AB22" s="38"/>
      <c r="AC22" s="38"/>
      <c r="AD22" s="38"/>
      <c r="AE22" s="38"/>
      <c r="AF22" s="38"/>
    </row>
    <row r="23" spans="2:32" ht="12.75" customHeight="1">
      <c r="B23" s="720" t="s">
        <v>20</v>
      </c>
      <c r="C23" s="721"/>
      <c r="D23" s="747"/>
      <c r="E23" s="527">
        <f>SUM(E14:E22)</f>
        <v>7</v>
      </c>
      <c r="F23" s="528">
        <f>SUM(F14:F22)</f>
        <v>8</v>
      </c>
      <c r="G23" s="528"/>
      <c r="H23" s="528"/>
      <c r="I23" s="735"/>
      <c r="J23" s="909" t="s">
        <v>189</v>
      </c>
      <c r="K23" s="737">
        <f>SUM(K14:K22)</f>
        <v>21</v>
      </c>
      <c r="L23" s="529">
        <f>SUM(L14:L22)</f>
        <v>8</v>
      </c>
      <c r="M23" s="530">
        <f>SUM(M14:M22)</f>
        <v>6</v>
      </c>
      <c r="N23" s="530">
        <v>1</v>
      </c>
      <c r="O23" s="530">
        <f>SUM(O14:O22)</f>
        <v>0</v>
      </c>
      <c r="P23" s="769"/>
      <c r="Q23" s="772" t="s">
        <v>110</v>
      </c>
      <c r="R23" s="768">
        <f>SUM(R14:R22)</f>
        <v>22</v>
      </c>
      <c r="S23" s="38"/>
      <c r="T23" s="49" t="s">
        <v>34</v>
      </c>
      <c r="U23" s="49">
        <f>SUM(U14:U22)</f>
        <v>420</v>
      </c>
      <c r="V23" s="49">
        <f>SUM(V14:V22)</f>
        <v>210</v>
      </c>
      <c r="W23" s="49">
        <f>SUM(W14:W22)</f>
        <v>210</v>
      </c>
      <c r="X23" s="38"/>
      <c r="Y23" s="38"/>
      <c r="Z23" s="38"/>
      <c r="AA23" s="38"/>
      <c r="AB23" s="38"/>
      <c r="AC23" s="38"/>
      <c r="AD23" s="38"/>
      <c r="AE23" s="38"/>
      <c r="AF23" s="38"/>
    </row>
    <row r="24" spans="2:32" ht="13.5" thickBot="1">
      <c r="B24" s="722"/>
      <c r="C24" s="723"/>
      <c r="D24" s="723"/>
      <c r="E24" s="786">
        <f>SUM(E23:H23)</f>
        <v>15</v>
      </c>
      <c r="F24" s="787"/>
      <c r="G24" s="787"/>
      <c r="H24" s="787"/>
      <c r="I24" s="736"/>
      <c r="J24" s="910"/>
      <c r="K24" s="738"/>
      <c r="L24" s="786">
        <f>SUM(L23:O23)</f>
        <v>15</v>
      </c>
      <c r="M24" s="787"/>
      <c r="N24" s="787"/>
      <c r="O24" s="787"/>
      <c r="P24" s="719"/>
      <c r="Q24" s="749"/>
      <c r="R24" s="738"/>
      <c r="S24" s="38"/>
      <c r="T24" s="156"/>
      <c r="U24" s="54"/>
      <c r="V24" s="54"/>
      <c r="W24" s="38"/>
      <c r="X24" s="38"/>
      <c r="Y24" s="38"/>
      <c r="Z24" s="38"/>
      <c r="AA24" s="38"/>
      <c r="AB24" s="38"/>
      <c r="AC24" s="38"/>
      <c r="AD24" s="38"/>
      <c r="AE24" s="38"/>
      <c r="AF24" s="38"/>
    </row>
    <row r="25" spans="2:32" ht="13.5" customHeight="1" thickBot="1">
      <c r="B25" s="531"/>
      <c r="C25" s="531"/>
      <c r="D25" s="531"/>
      <c r="E25" s="532"/>
      <c r="F25" s="532"/>
      <c r="G25" s="532"/>
      <c r="H25" s="532"/>
      <c r="I25" s="532"/>
      <c r="J25" s="532"/>
      <c r="K25" s="532"/>
      <c r="L25" s="532"/>
      <c r="M25" s="532"/>
      <c r="N25" s="532"/>
      <c r="O25" s="532"/>
      <c r="P25" s="532"/>
      <c r="Q25" s="532"/>
      <c r="R25" s="532"/>
      <c r="S25" s="38"/>
      <c r="T25" s="156"/>
      <c r="U25" s="54"/>
      <c r="V25" s="54"/>
      <c r="W25" s="38"/>
      <c r="X25" s="38"/>
      <c r="Y25" s="38"/>
      <c r="Z25" s="38"/>
      <c r="AA25" s="38"/>
      <c r="AB25" s="38"/>
      <c r="AC25" s="38"/>
      <c r="AD25" s="38"/>
      <c r="AE25" s="38"/>
      <c r="AF25" s="38"/>
    </row>
    <row r="26" spans="2:32" ht="12.75" customHeight="1">
      <c r="B26" s="755" t="s">
        <v>16</v>
      </c>
      <c r="C26" s="755" t="s">
        <v>11</v>
      </c>
      <c r="D26" s="913" t="s">
        <v>92</v>
      </c>
      <c r="E26" s="739" t="s">
        <v>40</v>
      </c>
      <c r="F26" s="726"/>
      <c r="G26" s="726"/>
      <c r="H26" s="726"/>
      <c r="I26" s="726"/>
      <c r="J26" s="726"/>
      <c r="K26" s="724"/>
      <c r="L26" s="739" t="s">
        <v>41</v>
      </c>
      <c r="M26" s="726"/>
      <c r="N26" s="726"/>
      <c r="O26" s="726"/>
      <c r="P26" s="726"/>
      <c r="Q26" s="726"/>
      <c r="R26" s="724"/>
      <c r="S26" s="38"/>
      <c r="T26" s="156"/>
      <c r="U26" s="54"/>
      <c r="V26" s="54"/>
      <c r="W26" s="38"/>
      <c r="X26" s="38"/>
      <c r="Y26" s="38"/>
      <c r="Z26" s="38"/>
      <c r="AA26" s="38"/>
      <c r="AB26" s="38"/>
      <c r="AC26" s="38"/>
      <c r="AD26" s="38"/>
      <c r="AE26" s="38"/>
      <c r="AF26" s="38"/>
    </row>
    <row r="27" spans="2:32" ht="12.75" customHeight="1">
      <c r="B27" s="756"/>
      <c r="C27" s="756"/>
      <c r="D27" s="914"/>
      <c r="E27" s="754" t="s">
        <v>6</v>
      </c>
      <c r="F27" s="711" t="s">
        <v>7</v>
      </c>
      <c r="G27" s="711" t="s">
        <v>8</v>
      </c>
      <c r="H27" s="711" t="s">
        <v>9</v>
      </c>
      <c r="I27" s="711" t="s">
        <v>43</v>
      </c>
      <c r="J27" s="711" t="s">
        <v>18</v>
      </c>
      <c r="K27" s="740" t="s">
        <v>19</v>
      </c>
      <c r="L27" s="754" t="s">
        <v>6</v>
      </c>
      <c r="M27" s="711" t="s">
        <v>7</v>
      </c>
      <c r="N27" s="711" t="s">
        <v>8</v>
      </c>
      <c r="O27" s="711" t="s">
        <v>9</v>
      </c>
      <c r="P27" s="711" t="s">
        <v>43</v>
      </c>
      <c r="Q27" s="711" t="s">
        <v>18</v>
      </c>
      <c r="R27" s="740" t="s">
        <v>19</v>
      </c>
      <c r="S27" s="38"/>
      <c r="T27" s="49" t="s">
        <v>78</v>
      </c>
      <c r="U27" s="777" t="s">
        <v>79</v>
      </c>
      <c r="V27" s="777"/>
      <c r="W27" s="777"/>
      <c r="X27" s="38"/>
      <c r="Y27" s="38"/>
      <c r="Z27" s="38"/>
      <c r="AA27" s="38"/>
      <c r="AB27" s="38"/>
      <c r="AC27" s="38"/>
      <c r="AD27" s="38"/>
      <c r="AE27" s="38"/>
      <c r="AF27" s="38"/>
    </row>
    <row r="28" spans="2:32" ht="12" customHeight="1" thickBot="1">
      <c r="B28" s="757"/>
      <c r="C28" s="757"/>
      <c r="D28" s="914"/>
      <c r="E28" s="761"/>
      <c r="F28" s="712"/>
      <c r="G28" s="712"/>
      <c r="H28" s="712"/>
      <c r="I28" s="712"/>
      <c r="J28" s="712"/>
      <c r="K28" s="753"/>
      <c r="L28" s="761"/>
      <c r="M28" s="712"/>
      <c r="N28" s="712"/>
      <c r="O28" s="712"/>
      <c r="P28" s="712"/>
      <c r="Q28" s="712"/>
      <c r="R28" s="753"/>
      <c r="S28" s="38"/>
      <c r="T28" s="49" t="s">
        <v>80</v>
      </c>
      <c r="U28" s="49" t="s">
        <v>81</v>
      </c>
      <c r="V28" s="49" t="s">
        <v>35</v>
      </c>
      <c r="W28" s="49" t="s">
        <v>82</v>
      </c>
      <c r="X28" s="38"/>
      <c r="Y28" s="38"/>
      <c r="Z28" s="38"/>
      <c r="AA28" s="38"/>
      <c r="AB28" s="38"/>
      <c r="AC28" s="38"/>
      <c r="AD28" s="38"/>
      <c r="AE28" s="38"/>
      <c r="AF28" s="38"/>
    </row>
    <row r="29" spans="2:32" ht="24" customHeight="1">
      <c r="B29" s="459">
        <v>10</v>
      </c>
      <c r="C29" s="595" t="s">
        <v>184</v>
      </c>
      <c r="D29" s="473" t="s">
        <v>204</v>
      </c>
      <c r="E29" s="816">
        <v>2</v>
      </c>
      <c r="F29" s="748">
        <v>1</v>
      </c>
      <c r="G29" s="803"/>
      <c r="H29" s="803"/>
      <c r="I29" s="762"/>
      <c r="J29" s="748" t="s">
        <v>6</v>
      </c>
      <c r="K29" s="825">
        <v>4</v>
      </c>
      <c r="L29" s="713"/>
      <c r="M29" s="726"/>
      <c r="N29" s="726"/>
      <c r="O29" s="726"/>
      <c r="P29" s="726"/>
      <c r="Q29" s="726"/>
      <c r="R29" s="724"/>
      <c r="S29" s="38"/>
      <c r="T29" s="777" t="s">
        <v>7</v>
      </c>
      <c r="U29" s="870">
        <f>SUM(V29:W30)</f>
        <v>42</v>
      </c>
      <c r="V29" s="870">
        <f>SUM(E29,L29)*14</f>
        <v>28</v>
      </c>
      <c r="W29" s="870">
        <f>SUM(F29:H30,M29:O30)*14</f>
        <v>14</v>
      </c>
      <c r="X29" s="38"/>
      <c r="Y29" s="38"/>
      <c r="Z29" s="38"/>
      <c r="AA29" s="38"/>
      <c r="AB29" s="38"/>
      <c r="AC29" s="38"/>
      <c r="AD29" s="38"/>
      <c r="AE29" s="38"/>
      <c r="AF29" s="38"/>
    </row>
    <row r="30" spans="2:32" ht="24" customHeight="1">
      <c r="B30" s="463">
        <v>11</v>
      </c>
      <c r="C30" s="485" t="s">
        <v>138</v>
      </c>
      <c r="D30" s="480" t="s">
        <v>205</v>
      </c>
      <c r="E30" s="817"/>
      <c r="F30" s="799"/>
      <c r="G30" s="804"/>
      <c r="H30" s="804"/>
      <c r="I30" s="805"/>
      <c r="J30" s="799"/>
      <c r="K30" s="826"/>
      <c r="L30" s="758"/>
      <c r="M30" s="711"/>
      <c r="N30" s="711"/>
      <c r="O30" s="711"/>
      <c r="P30" s="711"/>
      <c r="Q30" s="711"/>
      <c r="R30" s="740"/>
      <c r="S30" s="38"/>
      <c r="T30" s="777"/>
      <c r="U30" s="870"/>
      <c r="V30" s="870"/>
      <c r="W30" s="870"/>
      <c r="X30" s="38"/>
      <c r="Y30" s="38"/>
      <c r="Z30" s="38"/>
      <c r="AA30" s="38"/>
      <c r="AB30" s="38"/>
      <c r="AC30" s="38"/>
      <c r="AD30" s="38"/>
      <c r="AE30" s="38"/>
      <c r="AF30" s="38"/>
    </row>
    <row r="31" spans="2:32" ht="13.5" customHeight="1">
      <c r="B31" s="463">
        <v>12</v>
      </c>
      <c r="C31" s="588" t="s">
        <v>172</v>
      </c>
      <c r="D31" s="480" t="s">
        <v>206</v>
      </c>
      <c r="E31" s="817">
        <v>2</v>
      </c>
      <c r="F31" s="799">
        <v>2</v>
      </c>
      <c r="G31" s="804"/>
      <c r="H31" s="804"/>
      <c r="I31" s="805"/>
      <c r="J31" s="799" t="s">
        <v>10</v>
      </c>
      <c r="K31" s="826">
        <v>5</v>
      </c>
      <c r="L31" s="824"/>
      <c r="M31" s="804"/>
      <c r="N31" s="804"/>
      <c r="O31" s="804"/>
      <c r="P31" s="711"/>
      <c r="Q31" s="804"/>
      <c r="R31" s="829"/>
      <c r="S31" s="38"/>
      <c r="T31" s="777" t="s">
        <v>7</v>
      </c>
      <c r="U31" s="870">
        <f>SUM(V31:W32)</f>
        <v>56</v>
      </c>
      <c r="V31" s="870">
        <f>SUM(E31,L31)*14</f>
        <v>28</v>
      </c>
      <c r="W31" s="870">
        <f>SUM(F31:H32,M31:O32)*14</f>
        <v>28</v>
      </c>
      <c r="X31" s="38"/>
      <c r="Y31" s="38"/>
      <c r="Z31" s="38"/>
      <c r="AA31" s="38"/>
      <c r="AB31" s="38"/>
      <c r="AC31" s="38"/>
      <c r="AD31" s="38"/>
      <c r="AE31" s="38"/>
      <c r="AF31" s="38"/>
    </row>
    <row r="32" spans="2:32" ht="13.5" customHeight="1" thickBot="1">
      <c r="B32" s="512">
        <v>13</v>
      </c>
      <c r="C32" s="596" t="s">
        <v>150</v>
      </c>
      <c r="D32" s="488" t="s">
        <v>207</v>
      </c>
      <c r="E32" s="902"/>
      <c r="F32" s="749"/>
      <c r="G32" s="856"/>
      <c r="H32" s="856"/>
      <c r="I32" s="763"/>
      <c r="J32" s="749"/>
      <c r="K32" s="903"/>
      <c r="L32" s="908"/>
      <c r="M32" s="856"/>
      <c r="N32" s="856"/>
      <c r="O32" s="856"/>
      <c r="P32" s="727"/>
      <c r="Q32" s="856"/>
      <c r="R32" s="906"/>
      <c r="S32" s="38"/>
      <c r="T32" s="777"/>
      <c r="U32" s="870"/>
      <c r="V32" s="870"/>
      <c r="W32" s="870"/>
      <c r="X32" s="38"/>
      <c r="Y32" s="38"/>
      <c r="Z32" s="38"/>
      <c r="AA32" s="38"/>
      <c r="AB32" s="38"/>
      <c r="AC32" s="38"/>
      <c r="AD32" s="38"/>
      <c r="AE32" s="38"/>
      <c r="AF32" s="38"/>
    </row>
    <row r="33" spans="2:32" ht="24" customHeight="1">
      <c r="B33" s="459">
        <v>14</v>
      </c>
      <c r="C33" s="479" t="s">
        <v>370</v>
      </c>
      <c r="D33" s="459" t="s">
        <v>208</v>
      </c>
      <c r="E33" s="915"/>
      <c r="F33" s="772"/>
      <c r="G33" s="812"/>
      <c r="H33" s="812"/>
      <c r="I33" s="772"/>
      <c r="J33" s="772"/>
      <c r="K33" s="907"/>
      <c r="L33" s="918">
        <v>2</v>
      </c>
      <c r="M33" s="772">
        <v>2</v>
      </c>
      <c r="N33" s="812"/>
      <c r="O33" s="812"/>
      <c r="P33" s="887"/>
      <c r="Q33" s="772" t="s">
        <v>6</v>
      </c>
      <c r="R33" s="907">
        <v>3</v>
      </c>
      <c r="S33" s="38"/>
      <c r="T33" s="777" t="s">
        <v>87</v>
      </c>
      <c r="U33" s="870">
        <f>SUM(V33:W34)</f>
        <v>56</v>
      </c>
      <c r="V33" s="870">
        <f>SUM(E33,L33)*14</f>
        <v>28</v>
      </c>
      <c r="W33" s="870">
        <f>SUM(F33:H34,M33:O34)*14</f>
        <v>28</v>
      </c>
      <c r="X33" s="38"/>
      <c r="Y33" s="38"/>
      <c r="Z33" s="38"/>
      <c r="AA33" s="38"/>
      <c r="AB33" s="38"/>
      <c r="AC33" s="38"/>
      <c r="AD33" s="38"/>
      <c r="AE33" s="38"/>
      <c r="AF33" s="38"/>
    </row>
    <row r="34" spans="2:32" ht="13.5" customHeight="1">
      <c r="B34" s="463">
        <v>15</v>
      </c>
      <c r="C34" s="597" t="s">
        <v>149</v>
      </c>
      <c r="D34" s="463" t="s">
        <v>209</v>
      </c>
      <c r="E34" s="817"/>
      <c r="F34" s="799"/>
      <c r="G34" s="804"/>
      <c r="H34" s="804"/>
      <c r="I34" s="799"/>
      <c r="J34" s="799"/>
      <c r="K34" s="826"/>
      <c r="L34" s="904"/>
      <c r="M34" s="799"/>
      <c r="N34" s="804"/>
      <c r="O34" s="804"/>
      <c r="P34" s="805"/>
      <c r="Q34" s="799"/>
      <c r="R34" s="826"/>
      <c r="S34" s="38"/>
      <c r="T34" s="777"/>
      <c r="U34" s="870"/>
      <c r="V34" s="870"/>
      <c r="W34" s="870"/>
      <c r="X34" s="38"/>
      <c r="Y34" s="38"/>
      <c r="Z34" s="38"/>
      <c r="AA34" s="38"/>
      <c r="AB34" s="38"/>
      <c r="AC34" s="38"/>
      <c r="AD34" s="38"/>
      <c r="AE34" s="38"/>
      <c r="AF34" s="38"/>
    </row>
    <row r="35" spans="2:32" ht="13.5" customHeight="1">
      <c r="B35" s="463">
        <v>16</v>
      </c>
      <c r="C35" s="485" t="s">
        <v>107</v>
      </c>
      <c r="D35" s="463" t="s">
        <v>210</v>
      </c>
      <c r="E35" s="817"/>
      <c r="F35" s="799"/>
      <c r="G35" s="804"/>
      <c r="H35" s="804"/>
      <c r="I35" s="799"/>
      <c r="J35" s="799"/>
      <c r="K35" s="826"/>
      <c r="L35" s="904">
        <v>2</v>
      </c>
      <c r="M35" s="799">
        <v>1</v>
      </c>
      <c r="N35" s="804"/>
      <c r="O35" s="804"/>
      <c r="P35" s="887"/>
      <c r="Q35" s="799" t="s">
        <v>10</v>
      </c>
      <c r="R35" s="826">
        <v>5</v>
      </c>
      <c r="S35" s="38"/>
      <c r="T35" s="777" t="s">
        <v>7</v>
      </c>
      <c r="U35" s="870">
        <f>SUM(V35:W36)</f>
        <v>42</v>
      </c>
      <c r="V35" s="870">
        <f>SUM(E35,L35)*14</f>
        <v>28</v>
      </c>
      <c r="W35" s="870">
        <f>SUM(F35:H36,M35:O36)*14</f>
        <v>14</v>
      </c>
      <c r="X35" s="38"/>
      <c r="Y35" s="38"/>
      <c r="Z35" s="38"/>
      <c r="AA35" s="38"/>
      <c r="AB35" s="38"/>
      <c r="AC35" s="38"/>
      <c r="AD35" s="38"/>
      <c r="AE35" s="38"/>
      <c r="AF35" s="38"/>
    </row>
    <row r="36" spans="2:32" ht="13.5" customHeight="1" thickBot="1">
      <c r="B36" s="512">
        <v>17</v>
      </c>
      <c r="C36" s="598" t="s">
        <v>136</v>
      </c>
      <c r="D36" s="512" t="s">
        <v>211</v>
      </c>
      <c r="E36" s="902"/>
      <c r="F36" s="749"/>
      <c r="G36" s="856"/>
      <c r="H36" s="856"/>
      <c r="I36" s="749"/>
      <c r="J36" s="749"/>
      <c r="K36" s="903"/>
      <c r="L36" s="905"/>
      <c r="M36" s="749"/>
      <c r="N36" s="856"/>
      <c r="O36" s="856"/>
      <c r="P36" s="805"/>
      <c r="Q36" s="749"/>
      <c r="R36" s="903"/>
      <c r="S36" s="38"/>
      <c r="T36" s="777"/>
      <c r="U36" s="870"/>
      <c r="V36" s="870"/>
      <c r="W36" s="870"/>
      <c r="X36" s="38"/>
      <c r="Y36" s="38"/>
      <c r="Z36" s="38"/>
      <c r="AA36" s="38"/>
      <c r="AB36" s="38"/>
      <c r="AC36" s="38"/>
      <c r="AD36" s="38"/>
      <c r="AE36" s="38"/>
      <c r="AF36" s="38"/>
    </row>
    <row r="37" spans="2:23" ht="12.75">
      <c r="B37" s="837" t="s">
        <v>88</v>
      </c>
      <c r="C37" s="838"/>
      <c r="D37" s="838"/>
      <c r="E37" s="504">
        <f>SUM(E29:E36)</f>
        <v>4</v>
      </c>
      <c r="F37" s="505">
        <f>SUM(F29:F36)</f>
        <v>3</v>
      </c>
      <c r="G37" s="505"/>
      <c r="H37" s="505"/>
      <c r="I37" s="797"/>
      <c r="J37" s="772" t="s">
        <v>111</v>
      </c>
      <c r="K37" s="806">
        <f>SUM(K29:K36)</f>
        <v>9</v>
      </c>
      <c r="L37" s="599">
        <f>SUM(L29:L36)</f>
        <v>4</v>
      </c>
      <c r="M37" s="600">
        <f>SUM(M29:M36)</f>
        <v>3</v>
      </c>
      <c r="N37" s="600"/>
      <c r="O37" s="600"/>
      <c r="P37" s="854"/>
      <c r="Q37" s="871" t="s">
        <v>111</v>
      </c>
      <c r="R37" s="916">
        <f>SUM(R29:R36)</f>
        <v>8</v>
      </c>
      <c r="T37" s="383" t="s">
        <v>34</v>
      </c>
      <c r="U37" s="134">
        <f>SUM(U29:U35)</f>
        <v>196</v>
      </c>
      <c r="V37" s="134">
        <f>SUM(V29:V35)</f>
        <v>112</v>
      </c>
      <c r="W37" s="134">
        <f>SUM(W29:W35)</f>
        <v>84</v>
      </c>
    </row>
    <row r="38" spans="2:22" ht="13.5" thickBot="1">
      <c r="B38" s="840"/>
      <c r="C38" s="841"/>
      <c r="D38" s="841"/>
      <c r="E38" s="795">
        <f>SUM(E37:H37)</f>
        <v>7</v>
      </c>
      <c r="F38" s="796"/>
      <c r="G38" s="796"/>
      <c r="H38" s="796"/>
      <c r="I38" s="798"/>
      <c r="J38" s="749"/>
      <c r="K38" s="807"/>
      <c r="L38" s="882">
        <f>SUM(L37:O37)</f>
        <v>7</v>
      </c>
      <c r="M38" s="883"/>
      <c r="N38" s="883"/>
      <c r="O38" s="883"/>
      <c r="P38" s="855"/>
      <c r="Q38" s="872"/>
      <c r="R38" s="917"/>
      <c r="T38" s="157"/>
      <c r="U38" s="158"/>
      <c r="V38" s="158"/>
    </row>
    <row r="39" spans="2:18" ht="13.5" customHeight="1" thickBot="1">
      <c r="B39" s="503"/>
      <c r="C39" s="503"/>
      <c r="D39" s="503"/>
      <c r="E39" s="503"/>
      <c r="F39" s="503"/>
      <c r="G39" s="503"/>
      <c r="H39" s="503"/>
      <c r="I39" s="503"/>
      <c r="J39" s="503"/>
      <c r="K39" s="533"/>
      <c r="L39" s="601"/>
      <c r="M39" s="601"/>
      <c r="N39" s="601"/>
      <c r="O39" s="601"/>
      <c r="P39" s="601"/>
      <c r="Q39" s="601"/>
      <c r="R39" s="602"/>
    </row>
    <row r="40" spans="2:23" ht="18" customHeight="1">
      <c r="B40" s="603"/>
      <c r="C40" s="604" t="s">
        <v>90</v>
      </c>
      <c r="D40" s="552"/>
      <c r="E40" s="605">
        <f>SUM(E23,E37)</f>
        <v>11</v>
      </c>
      <c r="F40" s="606">
        <f>SUM(F23,F37)</f>
        <v>11</v>
      </c>
      <c r="G40" s="606"/>
      <c r="H40" s="606"/>
      <c r="I40" s="857"/>
      <c r="J40" s="857" t="s">
        <v>188</v>
      </c>
      <c r="K40" s="790">
        <f>IF((K23+K37)&lt;&gt;30,"NU",30)</f>
        <v>30</v>
      </c>
      <c r="L40" s="605">
        <f>SUM(L23,L37)</f>
        <v>12</v>
      </c>
      <c r="M40" s="606">
        <v>9</v>
      </c>
      <c r="N40" s="606">
        <v>1</v>
      </c>
      <c r="O40" s="606">
        <f>SUM(O23,O37)</f>
        <v>0</v>
      </c>
      <c r="P40" s="857"/>
      <c r="Q40" s="857" t="s">
        <v>221</v>
      </c>
      <c r="R40" s="790">
        <f>IF((R23+R37)&lt;&gt;30,"NU",30)</f>
        <v>30</v>
      </c>
      <c r="T40" s="873" t="s">
        <v>115</v>
      </c>
      <c r="U40" s="874"/>
      <c r="V40" s="134" t="s">
        <v>116</v>
      </c>
      <c r="W40" s="134" t="s">
        <v>117</v>
      </c>
    </row>
    <row r="41" spans="2:23" ht="13.5" thickBot="1">
      <c r="B41" s="603"/>
      <c r="C41" s="554"/>
      <c r="D41" s="552"/>
      <c r="E41" s="877">
        <f>SUM(E40:H40)</f>
        <v>22</v>
      </c>
      <c r="F41" s="878"/>
      <c r="G41" s="878"/>
      <c r="H41" s="879"/>
      <c r="I41" s="858"/>
      <c r="J41" s="858"/>
      <c r="K41" s="791"/>
      <c r="L41" s="877">
        <f>SUM(L40:O40)</f>
        <v>22</v>
      </c>
      <c r="M41" s="878"/>
      <c r="N41" s="878"/>
      <c r="O41" s="879"/>
      <c r="P41" s="858"/>
      <c r="Q41" s="858"/>
      <c r="R41" s="791"/>
      <c r="T41" s="875"/>
      <c r="U41" s="876"/>
      <c r="V41" s="226">
        <f>SUM(E40:I40)</f>
        <v>22</v>
      </c>
      <c r="W41" s="226">
        <f>SUM(L40:P40)</f>
        <v>22</v>
      </c>
    </row>
    <row r="42" spans="2:22" ht="13.5" thickBot="1">
      <c r="B42" s="503"/>
      <c r="C42" s="503"/>
      <c r="D42" s="503"/>
      <c r="E42" s="503"/>
      <c r="F42" s="503"/>
      <c r="G42" s="503"/>
      <c r="H42" s="503"/>
      <c r="I42" s="503"/>
      <c r="J42" s="503"/>
      <c r="K42" s="533"/>
      <c r="L42" s="601"/>
      <c r="M42" s="601"/>
      <c r="N42" s="601"/>
      <c r="O42" s="601"/>
      <c r="P42" s="601"/>
      <c r="Q42" s="601"/>
      <c r="R42" s="602"/>
      <c r="T42" s="157"/>
      <c r="U42" s="158"/>
      <c r="V42" s="158"/>
    </row>
    <row r="43" spans="2:22" ht="12.75" customHeight="1">
      <c r="B43" s="884" t="s">
        <v>16</v>
      </c>
      <c r="C43" s="884" t="s">
        <v>12</v>
      </c>
      <c r="D43" s="884" t="s">
        <v>91</v>
      </c>
      <c r="E43" s="867" t="s">
        <v>32</v>
      </c>
      <c r="F43" s="868"/>
      <c r="G43" s="868"/>
      <c r="H43" s="868"/>
      <c r="I43" s="868"/>
      <c r="J43" s="868"/>
      <c r="K43" s="869"/>
      <c r="L43" s="867" t="s">
        <v>33</v>
      </c>
      <c r="M43" s="868"/>
      <c r="N43" s="868"/>
      <c r="O43" s="868"/>
      <c r="P43" s="868"/>
      <c r="Q43" s="868"/>
      <c r="R43" s="869"/>
      <c r="T43" s="157"/>
      <c r="U43" s="158"/>
      <c r="V43" s="158"/>
    </row>
    <row r="44" spans="2:23" ht="12.75" customHeight="1">
      <c r="B44" s="885"/>
      <c r="C44" s="885"/>
      <c r="D44" s="885"/>
      <c r="E44" s="859" t="s">
        <v>6</v>
      </c>
      <c r="F44" s="862" t="s">
        <v>7</v>
      </c>
      <c r="G44" s="862" t="s">
        <v>8</v>
      </c>
      <c r="H44" s="862" t="s">
        <v>9</v>
      </c>
      <c r="I44" s="862" t="s">
        <v>43</v>
      </c>
      <c r="J44" s="862" t="s">
        <v>18</v>
      </c>
      <c r="K44" s="865" t="s">
        <v>19</v>
      </c>
      <c r="L44" s="859" t="s">
        <v>6</v>
      </c>
      <c r="M44" s="862" t="s">
        <v>7</v>
      </c>
      <c r="N44" s="862" t="s">
        <v>8</v>
      </c>
      <c r="O44" s="862" t="s">
        <v>9</v>
      </c>
      <c r="P44" s="862" t="s">
        <v>43</v>
      </c>
      <c r="Q44" s="862" t="s">
        <v>18</v>
      </c>
      <c r="R44" s="865" t="s">
        <v>19</v>
      </c>
      <c r="T44" s="49" t="s">
        <v>78</v>
      </c>
      <c r="U44" s="777" t="s">
        <v>79</v>
      </c>
      <c r="V44" s="777"/>
      <c r="W44" s="777"/>
    </row>
    <row r="45" spans="2:23" ht="18.75" customHeight="1" thickBot="1">
      <c r="B45" s="886"/>
      <c r="C45" s="886"/>
      <c r="D45" s="886"/>
      <c r="E45" s="860"/>
      <c r="F45" s="864"/>
      <c r="G45" s="864"/>
      <c r="H45" s="864"/>
      <c r="I45" s="863"/>
      <c r="J45" s="864"/>
      <c r="K45" s="866"/>
      <c r="L45" s="861"/>
      <c r="M45" s="863"/>
      <c r="N45" s="896"/>
      <c r="O45" s="863"/>
      <c r="P45" s="863"/>
      <c r="Q45" s="863"/>
      <c r="R45" s="895"/>
      <c r="T45" s="49" t="s">
        <v>80</v>
      </c>
      <c r="U45" s="49" t="s">
        <v>81</v>
      </c>
      <c r="V45" s="49" t="s">
        <v>35</v>
      </c>
      <c r="W45" s="49" t="s">
        <v>82</v>
      </c>
    </row>
    <row r="46" spans="2:23" s="94" customFormat="1" ht="13.5" customHeight="1">
      <c r="B46" s="682">
        <v>18</v>
      </c>
      <c r="C46" s="686" t="s">
        <v>341</v>
      </c>
      <c r="D46" s="689" t="s">
        <v>342</v>
      </c>
      <c r="E46" s="693">
        <v>2</v>
      </c>
      <c r="F46" s="664">
        <v>1</v>
      </c>
      <c r="G46" s="664"/>
      <c r="H46" s="664"/>
      <c r="I46" s="664"/>
      <c r="J46" s="664" t="s">
        <v>6</v>
      </c>
      <c r="K46" s="665">
        <v>3</v>
      </c>
      <c r="L46" s="666"/>
      <c r="M46" s="662"/>
      <c r="N46" s="662"/>
      <c r="O46" s="662"/>
      <c r="P46" s="662"/>
      <c r="Q46" s="662"/>
      <c r="R46" s="663"/>
      <c r="T46" s="381" t="s">
        <v>6</v>
      </c>
      <c r="U46" s="49">
        <f aca="true" t="shared" si="3" ref="U46:U52">SUM(V46:W46)</f>
        <v>42</v>
      </c>
      <c r="V46" s="49">
        <f aca="true" t="shared" si="4" ref="V46:V52">SUM(E46,L46)*14</f>
        <v>28</v>
      </c>
      <c r="W46" s="49">
        <f aca="true" t="shared" si="5" ref="W46:W52">SUM(F46:G46,M46:N46)*14</f>
        <v>14</v>
      </c>
    </row>
    <row r="47" spans="2:23" s="94" customFormat="1" ht="13.5" customHeight="1">
      <c r="B47" s="683">
        <v>19</v>
      </c>
      <c r="C47" s="687" t="s">
        <v>51</v>
      </c>
      <c r="D47" s="690" t="s">
        <v>157</v>
      </c>
      <c r="E47" s="694">
        <v>1</v>
      </c>
      <c r="F47" s="668">
        <v>1</v>
      </c>
      <c r="G47" s="668"/>
      <c r="H47" s="668"/>
      <c r="I47" s="668"/>
      <c r="J47" s="668" t="s">
        <v>6</v>
      </c>
      <c r="K47" s="669">
        <v>2</v>
      </c>
      <c r="L47" s="670"/>
      <c r="M47" s="671"/>
      <c r="N47" s="671"/>
      <c r="O47" s="671"/>
      <c r="P47" s="671"/>
      <c r="Q47" s="671"/>
      <c r="R47" s="672"/>
      <c r="T47" s="381" t="s">
        <v>87</v>
      </c>
      <c r="U47" s="49">
        <f t="shared" si="3"/>
        <v>28</v>
      </c>
      <c r="V47" s="49">
        <f t="shared" si="4"/>
        <v>14</v>
      </c>
      <c r="W47" s="49">
        <f t="shared" si="5"/>
        <v>14</v>
      </c>
    </row>
    <row r="48" spans="2:23" s="94" customFormat="1" ht="36.75" thickBot="1">
      <c r="B48" s="684">
        <v>20</v>
      </c>
      <c r="C48" s="688" t="s">
        <v>52</v>
      </c>
      <c r="D48" s="691" t="s">
        <v>158</v>
      </c>
      <c r="E48" s="695"/>
      <c r="F48" s="675">
        <v>3</v>
      </c>
      <c r="G48" s="675"/>
      <c r="H48" s="675"/>
      <c r="I48" s="675"/>
      <c r="J48" s="675" t="s">
        <v>6</v>
      </c>
      <c r="K48" s="676">
        <v>3</v>
      </c>
      <c r="L48" s="677"/>
      <c r="M48" s="673"/>
      <c r="N48" s="673"/>
      <c r="O48" s="673"/>
      <c r="P48" s="673"/>
      <c r="Q48" s="673"/>
      <c r="R48" s="674"/>
      <c r="T48" s="381" t="s">
        <v>87</v>
      </c>
      <c r="U48" s="49">
        <f t="shared" si="3"/>
        <v>42</v>
      </c>
      <c r="V48" s="49">
        <f t="shared" si="4"/>
        <v>0</v>
      </c>
      <c r="W48" s="49">
        <f t="shared" si="5"/>
        <v>42</v>
      </c>
    </row>
    <row r="49" spans="2:23" s="94" customFormat="1" ht="12.75">
      <c r="B49" s="682">
        <v>21</v>
      </c>
      <c r="C49" s="686" t="s">
        <v>53</v>
      </c>
      <c r="D49" s="689" t="s">
        <v>329</v>
      </c>
      <c r="E49" s="693"/>
      <c r="F49" s="664"/>
      <c r="G49" s="664"/>
      <c r="H49" s="664"/>
      <c r="I49" s="664"/>
      <c r="J49" s="664"/>
      <c r="K49" s="665"/>
      <c r="L49" s="692">
        <v>1</v>
      </c>
      <c r="M49" s="680">
        <v>1</v>
      </c>
      <c r="N49" s="680"/>
      <c r="O49" s="680"/>
      <c r="P49" s="680"/>
      <c r="Q49" s="680" t="s">
        <v>10</v>
      </c>
      <c r="R49" s="681">
        <v>3</v>
      </c>
      <c r="T49" s="381" t="s">
        <v>87</v>
      </c>
      <c r="U49" s="49">
        <f t="shared" si="3"/>
        <v>28</v>
      </c>
      <c r="V49" s="49">
        <f t="shared" si="4"/>
        <v>14</v>
      </c>
      <c r="W49" s="49">
        <f t="shared" si="5"/>
        <v>14</v>
      </c>
    </row>
    <row r="50" spans="2:23" s="94" customFormat="1" ht="36">
      <c r="B50" s="685">
        <v>22</v>
      </c>
      <c r="C50" s="687" t="s">
        <v>54</v>
      </c>
      <c r="D50" s="690" t="s">
        <v>330</v>
      </c>
      <c r="E50" s="694"/>
      <c r="F50" s="668"/>
      <c r="G50" s="668"/>
      <c r="H50" s="668"/>
      <c r="I50" s="668"/>
      <c r="J50" s="668"/>
      <c r="K50" s="669"/>
      <c r="L50" s="667"/>
      <c r="M50" s="668">
        <v>3</v>
      </c>
      <c r="N50" s="668"/>
      <c r="O50" s="668"/>
      <c r="P50" s="668"/>
      <c r="Q50" s="668" t="s">
        <v>6</v>
      </c>
      <c r="R50" s="669">
        <v>2</v>
      </c>
      <c r="T50" s="381" t="s">
        <v>87</v>
      </c>
      <c r="U50" s="49">
        <f t="shared" si="3"/>
        <v>42</v>
      </c>
      <c r="V50" s="49">
        <f t="shared" si="4"/>
        <v>0</v>
      </c>
      <c r="W50" s="49">
        <f t="shared" si="5"/>
        <v>42</v>
      </c>
    </row>
    <row r="51" spans="2:23" s="94" customFormat="1" ht="12.75">
      <c r="B51" s="685">
        <v>23</v>
      </c>
      <c r="C51" s="687" t="s">
        <v>327</v>
      </c>
      <c r="D51" s="690" t="s">
        <v>328</v>
      </c>
      <c r="E51" s="694"/>
      <c r="F51" s="668"/>
      <c r="G51" s="668"/>
      <c r="H51" s="668"/>
      <c r="I51" s="668"/>
      <c r="J51" s="668"/>
      <c r="K51" s="669"/>
      <c r="L51" s="667"/>
      <c r="M51" s="668"/>
      <c r="N51" s="668"/>
      <c r="O51" s="668"/>
      <c r="P51" s="668"/>
      <c r="Q51" s="668" t="s">
        <v>10</v>
      </c>
      <c r="R51" s="669">
        <v>5</v>
      </c>
      <c r="T51" s="381"/>
      <c r="U51" s="49"/>
      <c r="V51" s="49"/>
      <c r="W51" s="49"/>
    </row>
    <row r="52" spans="2:23" s="698" customFormat="1" ht="13.5" customHeight="1" thickBot="1">
      <c r="B52" s="699">
        <v>24</v>
      </c>
      <c r="C52" s="581" t="s">
        <v>346</v>
      </c>
      <c r="D52" s="700" t="s">
        <v>347</v>
      </c>
      <c r="E52" s="542"/>
      <c r="F52" s="544"/>
      <c r="G52" s="544"/>
      <c r="H52" s="544"/>
      <c r="I52" s="544"/>
      <c r="J52" s="544"/>
      <c r="K52" s="701"/>
      <c r="L52" s="543">
        <v>1</v>
      </c>
      <c r="M52" s="544">
        <v>1</v>
      </c>
      <c r="N52" s="544"/>
      <c r="O52" s="544"/>
      <c r="P52" s="544"/>
      <c r="Q52" s="544" t="s">
        <v>10</v>
      </c>
      <c r="R52" s="701">
        <v>2</v>
      </c>
      <c r="T52" s="381" t="s">
        <v>87</v>
      </c>
      <c r="U52" s="49">
        <f t="shared" si="3"/>
        <v>28</v>
      </c>
      <c r="V52" s="49">
        <f t="shared" si="4"/>
        <v>14</v>
      </c>
      <c r="W52" s="49">
        <f t="shared" si="5"/>
        <v>14</v>
      </c>
    </row>
    <row r="53" spans="2:23" s="94" customFormat="1" ht="13.5" customHeight="1">
      <c r="B53" s="897" t="s">
        <v>47</v>
      </c>
      <c r="C53" s="898"/>
      <c r="D53" s="898"/>
      <c r="E53" s="678">
        <f>SUM(E46:E52)</f>
        <v>3</v>
      </c>
      <c r="F53" s="679">
        <f>SUM(F46:F52)</f>
        <v>5</v>
      </c>
      <c r="G53" s="679"/>
      <c r="H53" s="679"/>
      <c r="I53" s="888"/>
      <c r="J53" s="891" t="s">
        <v>343</v>
      </c>
      <c r="K53" s="893">
        <f>SUM(K46:K52)</f>
        <v>8</v>
      </c>
      <c r="L53" s="678">
        <f>SUM(L46:L52)</f>
        <v>2</v>
      </c>
      <c r="M53" s="679">
        <f>SUM(M46:M52)</f>
        <v>5</v>
      </c>
      <c r="N53" s="679"/>
      <c r="O53" s="679"/>
      <c r="P53" s="890"/>
      <c r="Q53" s="891" t="s">
        <v>348</v>
      </c>
      <c r="R53" s="893">
        <f>SUM(R46:R52)</f>
        <v>12</v>
      </c>
      <c r="T53" s="381" t="s">
        <v>34</v>
      </c>
      <c r="U53" s="49">
        <f>SUM(U46:U50)</f>
        <v>182</v>
      </c>
      <c r="V53" s="49">
        <f>SUM(V46:V50)</f>
        <v>56</v>
      </c>
      <c r="W53" s="49">
        <f>SUM(W46:W50)</f>
        <v>126</v>
      </c>
    </row>
    <row r="54" spans="2:20" s="94" customFormat="1" ht="13.5" customHeight="1" thickBot="1">
      <c r="B54" s="899"/>
      <c r="C54" s="900"/>
      <c r="D54" s="900"/>
      <c r="E54" s="880">
        <f>SUM(E53:I53)</f>
        <v>8</v>
      </c>
      <c r="F54" s="881"/>
      <c r="G54" s="881"/>
      <c r="H54" s="881"/>
      <c r="I54" s="889"/>
      <c r="J54" s="892"/>
      <c r="K54" s="894"/>
      <c r="L54" s="880">
        <f>SUM(L53:P53)</f>
        <v>7</v>
      </c>
      <c r="M54" s="881"/>
      <c r="N54" s="881"/>
      <c r="O54" s="881"/>
      <c r="P54" s="858"/>
      <c r="Q54" s="892"/>
      <c r="R54" s="894"/>
      <c r="T54" s="137"/>
    </row>
    <row r="55" spans="2:20" s="94" customFormat="1" ht="12">
      <c r="B55" s="603"/>
      <c r="C55" s="901" t="s">
        <v>340</v>
      </c>
      <c r="D55" s="901"/>
      <c r="E55" s="901"/>
      <c r="F55" s="901"/>
      <c r="G55" s="901"/>
      <c r="H55" s="901"/>
      <c r="I55" s="901"/>
      <c r="J55" s="901"/>
      <c r="K55" s="901"/>
      <c r="L55" s="901"/>
      <c r="M55" s="901"/>
      <c r="N55" s="901"/>
      <c r="O55" s="901"/>
      <c r="P55" s="901"/>
      <c r="Q55" s="901"/>
      <c r="R55" s="901"/>
      <c r="T55" s="137"/>
    </row>
    <row r="56" spans="2:20" s="94" customFormat="1" ht="11.25">
      <c r="B56" s="159"/>
      <c r="C56" s="168"/>
      <c r="D56" s="168"/>
      <c r="E56" s="168"/>
      <c r="F56" s="168"/>
      <c r="G56" s="168"/>
      <c r="H56" s="168"/>
      <c r="I56" s="168"/>
      <c r="J56" s="168"/>
      <c r="K56" s="168"/>
      <c r="L56" s="168"/>
      <c r="M56" s="168"/>
      <c r="N56" s="168"/>
      <c r="O56" s="168"/>
      <c r="P56" s="168"/>
      <c r="Q56" s="168"/>
      <c r="R56" s="168"/>
      <c r="T56" s="137"/>
    </row>
    <row r="57" spans="2:18" ht="12.75">
      <c r="B57" s="83"/>
      <c r="C57" s="283"/>
      <c r="D57" s="284"/>
      <c r="E57" s="83"/>
      <c r="F57" s="169"/>
      <c r="G57" s="169"/>
      <c r="H57" s="169"/>
      <c r="I57" s="169"/>
      <c r="J57" s="284"/>
      <c r="K57" s="284"/>
      <c r="L57" s="284"/>
      <c r="M57" s="284"/>
      <c r="N57" s="284"/>
      <c r="O57" s="284"/>
      <c r="P57" s="284"/>
      <c r="Q57" s="284"/>
      <c r="R57" s="170"/>
    </row>
    <row r="58" spans="1:19" ht="12.75">
      <c r="A58" s="83"/>
      <c r="B58" s="778" t="s">
        <v>359</v>
      </c>
      <c r="C58" s="778"/>
      <c r="D58" s="778"/>
      <c r="E58" s="778"/>
      <c r="F58" s="778"/>
      <c r="G58" s="778"/>
      <c r="H58" s="778"/>
      <c r="I58" s="778"/>
      <c r="J58" s="778"/>
      <c r="K58" s="778"/>
      <c r="L58" s="778"/>
      <c r="M58" s="778"/>
      <c r="N58" s="778"/>
      <c r="O58" s="778"/>
      <c r="P58" s="778"/>
      <c r="Q58" s="778"/>
      <c r="R58" s="778"/>
      <c r="S58" s="367"/>
    </row>
    <row r="59" spans="2:19" ht="12.75">
      <c r="B59" s="779" t="s">
        <v>360</v>
      </c>
      <c r="C59" s="779"/>
      <c r="D59" s="779"/>
      <c r="E59" s="779"/>
      <c r="F59" s="779"/>
      <c r="G59" s="779"/>
      <c r="H59" s="779"/>
      <c r="I59" s="779"/>
      <c r="J59" s="779"/>
      <c r="K59" s="779"/>
      <c r="L59" s="779"/>
      <c r="M59" s="779"/>
      <c r="N59" s="779"/>
      <c r="O59" s="779"/>
      <c r="P59" s="779"/>
      <c r="Q59" s="779"/>
      <c r="R59" s="779"/>
      <c r="S59" s="385"/>
    </row>
    <row r="60" spans="2:19" ht="12.75">
      <c r="B60" s="780" t="s">
        <v>361</v>
      </c>
      <c r="C60" s="780"/>
      <c r="D60" s="780"/>
      <c r="E60" s="780"/>
      <c r="F60" s="780"/>
      <c r="G60" s="780"/>
      <c r="H60" s="780"/>
      <c r="I60" s="780"/>
      <c r="J60" s="780"/>
      <c r="K60" s="780"/>
      <c r="L60" s="780"/>
      <c r="M60" s="780"/>
      <c r="N60" s="780"/>
      <c r="O60" s="780"/>
      <c r="P60" s="780"/>
      <c r="Q60" s="780"/>
      <c r="R60" s="780"/>
      <c r="S60" s="367"/>
    </row>
    <row r="61" ht="12.75">
      <c r="D61" s="104"/>
    </row>
  </sheetData>
  <sheetProtection/>
  <mergeCells count="179">
    <mergeCell ref="B58:R58"/>
    <mergeCell ref="B59:R59"/>
    <mergeCell ref="B60:R60"/>
    <mergeCell ref="U44:W44"/>
    <mergeCell ref="W31:W32"/>
    <mergeCell ref="F33:F34"/>
    <mergeCell ref="G33:G34"/>
    <mergeCell ref="H33:H34"/>
    <mergeCell ref="I33:I34"/>
    <mergeCell ref="L33:L34"/>
    <mergeCell ref="E24:H24"/>
    <mergeCell ref="R37:R38"/>
    <mergeCell ref="M31:M32"/>
    <mergeCell ref="V29:V30"/>
    <mergeCell ref="W29:W30"/>
    <mergeCell ref="U27:W27"/>
    <mergeCell ref="W33:W34"/>
    <mergeCell ref="Q29:Q30"/>
    <mergeCell ref="R27:R28"/>
    <mergeCell ref="R29:R30"/>
    <mergeCell ref="C26:C28"/>
    <mergeCell ref="D26:D28"/>
    <mergeCell ref="E26:K26"/>
    <mergeCell ref="I31:I32"/>
    <mergeCell ref="F31:F32"/>
    <mergeCell ref="J33:J34"/>
    <mergeCell ref="E27:E28"/>
    <mergeCell ref="E33:E34"/>
    <mergeCell ref="G29:G30"/>
    <mergeCell ref="I27:I28"/>
    <mergeCell ref="B1:D1"/>
    <mergeCell ref="B2:D2"/>
    <mergeCell ref="B3:Q3"/>
    <mergeCell ref="B7:G7"/>
    <mergeCell ref="B5:AF5"/>
    <mergeCell ref="B26:B28"/>
    <mergeCell ref="L26:R26"/>
    <mergeCell ref="K23:K24"/>
    <mergeCell ref="B23:D24"/>
    <mergeCell ref="E11:K11"/>
    <mergeCell ref="B6:AF6"/>
    <mergeCell ref="L31:L32"/>
    <mergeCell ref="J31:J32"/>
    <mergeCell ref="P31:P32"/>
    <mergeCell ref="B8:G8"/>
    <mergeCell ref="B9:G9"/>
    <mergeCell ref="B11:B13"/>
    <mergeCell ref="C11:C13"/>
    <mergeCell ref="D11:D13"/>
    <mergeCell ref="J23:J24"/>
    <mergeCell ref="R53:R54"/>
    <mergeCell ref="G27:G28"/>
    <mergeCell ref="G31:G32"/>
    <mergeCell ref="Q27:Q28"/>
    <mergeCell ref="Q31:Q32"/>
    <mergeCell ref="R40:R41"/>
    <mergeCell ref="J27:J28"/>
    <mergeCell ref="O27:O28"/>
    <mergeCell ref="K27:K28"/>
    <mergeCell ref="O44:O45"/>
    <mergeCell ref="L11:R11"/>
    <mergeCell ref="R23:R24"/>
    <mergeCell ref="Q23:Q24"/>
    <mergeCell ref="L27:L28"/>
    <mergeCell ref="M27:M28"/>
    <mergeCell ref="N27:N28"/>
    <mergeCell ref="P27:P28"/>
    <mergeCell ref="R12:R13"/>
    <mergeCell ref="K12:K13"/>
    <mergeCell ref="N12:N13"/>
    <mergeCell ref="L12:L13"/>
    <mergeCell ref="G12:G13"/>
    <mergeCell ref="I12:I13"/>
    <mergeCell ref="J12:J13"/>
    <mergeCell ref="M12:M13"/>
    <mergeCell ref="H12:H13"/>
    <mergeCell ref="E12:E13"/>
    <mergeCell ref="F12:F13"/>
    <mergeCell ref="P12:P13"/>
    <mergeCell ref="Q12:Q13"/>
    <mergeCell ref="K29:K30"/>
    <mergeCell ref="L29:L30"/>
    <mergeCell ref="M29:M30"/>
    <mergeCell ref="F27:F28"/>
    <mergeCell ref="H27:H28"/>
    <mergeCell ref="O12:O13"/>
    <mergeCell ref="V33:V34"/>
    <mergeCell ref="T29:T30"/>
    <mergeCell ref="K33:K34"/>
    <mergeCell ref="T33:T34"/>
    <mergeCell ref="O33:O34"/>
    <mergeCell ref="V31:V32"/>
    <mergeCell ref="U29:U30"/>
    <mergeCell ref="T31:T32"/>
    <mergeCell ref="N29:N30"/>
    <mergeCell ref="I29:I30"/>
    <mergeCell ref="P33:P34"/>
    <mergeCell ref="M33:M34"/>
    <mergeCell ref="R35:R36"/>
    <mergeCell ref="N31:N32"/>
    <mergeCell ref="K31:K32"/>
    <mergeCell ref="R31:R32"/>
    <mergeCell ref="R33:R34"/>
    <mergeCell ref="B37:D38"/>
    <mergeCell ref="H35:H36"/>
    <mergeCell ref="K35:K36"/>
    <mergeCell ref="L35:L36"/>
    <mergeCell ref="I35:I36"/>
    <mergeCell ref="Q35:Q36"/>
    <mergeCell ref="C55:R55"/>
    <mergeCell ref="Q44:Q45"/>
    <mergeCell ref="C43:C45"/>
    <mergeCell ref="G44:G45"/>
    <mergeCell ref="I44:I45"/>
    <mergeCell ref="E31:E32"/>
    <mergeCell ref="E35:E36"/>
    <mergeCell ref="F35:F36"/>
    <mergeCell ref="J35:J36"/>
    <mergeCell ref="Q33:Q34"/>
    <mergeCell ref="B53:D54"/>
    <mergeCell ref="P44:P45"/>
    <mergeCell ref="B43:B45"/>
    <mergeCell ref="Q53:Q54"/>
    <mergeCell ref="F44:F45"/>
    <mergeCell ref="H29:H30"/>
    <mergeCell ref="E29:E30"/>
    <mergeCell ref="F29:F30"/>
    <mergeCell ref="H31:H32"/>
    <mergeCell ref="J29:J30"/>
    <mergeCell ref="Q40:Q41"/>
    <mergeCell ref="U33:U34"/>
    <mergeCell ref="O29:O30"/>
    <mergeCell ref="P29:P30"/>
    <mergeCell ref="O31:O32"/>
    <mergeCell ref="J53:J54"/>
    <mergeCell ref="K53:K54"/>
    <mergeCell ref="R44:R45"/>
    <mergeCell ref="N44:N45"/>
    <mergeCell ref="U31:U32"/>
    <mergeCell ref="E41:H41"/>
    <mergeCell ref="G35:G36"/>
    <mergeCell ref="E54:H54"/>
    <mergeCell ref="L38:O38"/>
    <mergeCell ref="L43:R43"/>
    <mergeCell ref="D43:D45"/>
    <mergeCell ref="P35:P36"/>
    <mergeCell ref="I53:I54"/>
    <mergeCell ref="L54:O54"/>
    <mergeCell ref="P53:P54"/>
    <mergeCell ref="W35:W36"/>
    <mergeCell ref="M35:M36"/>
    <mergeCell ref="V35:V36"/>
    <mergeCell ref="Q37:Q38"/>
    <mergeCell ref="T40:U41"/>
    <mergeCell ref="K40:K41"/>
    <mergeCell ref="L41:O41"/>
    <mergeCell ref="P40:P41"/>
    <mergeCell ref="T35:T36"/>
    <mergeCell ref="U35:U36"/>
    <mergeCell ref="I40:I41"/>
    <mergeCell ref="E44:E45"/>
    <mergeCell ref="L44:L45"/>
    <mergeCell ref="M44:M45"/>
    <mergeCell ref="J44:J45"/>
    <mergeCell ref="K37:K38"/>
    <mergeCell ref="K44:K45"/>
    <mergeCell ref="H44:H45"/>
    <mergeCell ref="J40:J41"/>
    <mergeCell ref="E43:K43"/>
    <mergeCell ref="I23:I24"/>
    <mergeCell ref="L24:O24"/>
    <mergeCell ref="P23:P24"/>
    <mergeCell ref="E38:H38"/>
    <mergeCell ref="I37:I38"/>
    <mergeCell ref="P37:P38"/>
    <mergeCell ref="O35:O36"/>
    <mergeCell ref="N33:N34"/>
    <mergeCell ref="J37:J38"/>
    <mergeCell ref="N35:N36"/>
  </mergeCells>
  <printOptions horizontalCentered="1" verticalCentered="1"/>
  <pageMargins left="0.5118110236220472" right="0.5118110236220472" top="0.7480314960629921" bottom="0.984251968503937" header="0.5118110236220472" footer="0.5118110236220472"/>
  <pageSetup horizontalDpi="600" verticalDpi="600" orientation="portrait" paperSize="9" scale="80"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AE52"/>
  <sheetViews>
    <sheetView zoomScaleSheetLayoutView="100" zoomScalePageLayoutView="0" workbookViewId="0" topLeftCell="A25">
      <selection activeCell="C68" sqref="C68"/>
    </sheetView>
  </sheetViews>
  <sheetFormatPr defaultColWidth="9.140625" defaultRowHeight="12.75"/>
  <cols>
    <col min="1" max="1" width="7.57421875" style="172" customWidth="1"/>
    <col min="2" max="2" width="5.28125" style="172" customWidth="1"/>
    <col min="3" max="3" width="31.7109375" style="172" customWidth="1"/>
    <col min="4" max="4" width="12.00390625" style="172" customWidth="1"/>
    <col min="5" max="5" width="9.140625" style="172" customWidth="1"/>
    <col min="6" max="6" width="9.28125" style="172" customWidth="1"/>
    <col min="7" max="8" width="8.28125" style="172" customWidth="1"/>
    <col min="9" max="9" width="9.28125" style="172" customWidth="1"/>
    <col min="10" max="10" width="3.28125" style="172" customWidth="1"/>
    <col min="11" max="11" width="8.28125" style="172" customWidth="1"/>
    <col min="12" max="12" width="9.140625" style="172" hidden="1" customWidth="1"/>
    <col min="13" max="16384" width="9.140625" style="172" customWidth="1"/>
  </cols>
  <sheetData>
    <row r="1" spans="1:3" ht="12.75">
      <c r="A1" s="919" t="s">
        <v>56</v>
      </c>
      <c r="B1" s="919"/>
      <c r="C1" s="919"/>
    </row>
    <row r="2" spans="1:20" ht="12.75">
      <c r="A2" s="919" t="s">
        <v>25</v>
      </c>
      <c r="B2" s="919"/>
      <c r="C2" s="919"/>
      <c r="R2" s="171"/>
      <c r="S2" s="171"/>
      <c r="T2" s="171"/>
    </row>
    <row r="3" spans="1:20" ht="19.5" customHeight="1">
      <c r="A3" s="923" t="s">
        <v>57</v>
      </c>
      <c r="B3" s="923"/>
      <c r="C3" s="923"/>
      <c r="D3" s="923"/>
      <c r="E3" s="923"/>
      <c r="F3" s="923"/>
      <c r="G3" s="923"/>
      <c r="H3" s="923"/>
      <c r="I3" s="923"/>
      <c r="J3" s="305"/>
      <c r="K3" s="305"/>
      <c r="L3" s="305"/>
      <c r="M3" s="305"/>
      <c r="N3" s="305"/>
      <c r="O3" s="305"/>
      <c r="P3" s="305"/>
      <c r="Q3" s="173"/>
      <c r="R3" s="174"/>
      <c r="S3" s="171"/>
      <c r="T3" s="171"/>
    </row>
    <row r="4" spans="3:17" ht="12.75">
      <c r="C4" s="175"/>
      <c r="D4" s="176"/>
      <c r="E4" s="176"/>
      <c r="F4" s="176"/>
      <c r="G4" s="176"/>
      <c r="H4" s="176"/>
      <c r="I4" s="176"/>
      <c r="J4" s="176"/>
      <c r="K4" s="176"/>
      <c r="L4" s="176"/>
      <c r="M4" s="176"/>
      <c r="N4" s="176"/>
      <c r="O4" s="176"/>
      <c r="P4" s="176"/>
      <c r="Q4" s="177"/>
    </row>
    <row r="5" spans="1:31" ht="12.75">
      <c r="A5" s="924" t="s">
        <v>112</v>
      </c>
      <c r="B5" s="925"/>
      <c r="C5" s="925"/>
      <c r="D5" s="925"/>
      <c r="E5" s="925"/>
      <c r="F5" s="925"/>
      <c r="G5" s="925"/>
      <c r="H5" s="925"/>
      <c r="I5" s="925"/>
      <c r="J5" s="925"/>
      <c r="K5" s="925"/>
      <c r="L5" s="925"/>
      <c r="M5" s="925"/>
      <c r="N5" s="925"/>
      <c r="O5" s="925"/>
      <c r="P5" s="925"/>
      <c r="Q5" s="925"/>
      <c r="R5" s="925"/>
      <c r="S5" s="925"/>
      <c r="T5" s="925"/>
      <c r="U5" s="925"/>
      <c r="V5" s="925"/>
      <c r="W5" s="925"/>
      <c r="X5" s="925"/>
      <c r="Y5" s="925"/>
      <c r="Z5" s="925"/>
      <c r="AA5" s="925"/>
      <c r="AB5" s="925"/>
      <c r="AC5" s="925"/>
      <c r="AD5" s="925"/>
      <c r="AE5" s="925"/>
    </row>
    <row r="6" spans="1:31" ht="12.75">
      <c r="A6" s="924" t="s">
        <v>102</v>
      </c>
      <c r="B6" s="924"/>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row>
    <row r="7" spans="1:16" ht="12.75">
      <c r="A7" s="919" t="s">
        <v>118</v>
      </c>
      <c r="B7" s="919"/>
      <c r="C7" s="919"/>
      <c r="D7" s="919"/>
      <c r="E7" s="919"/>
      <c r="F7" s="919"/>
      <c r="G7" s="178"/>
      <c r="H7" s="178"/>
      <c r="I7" s="178"/>
      <c r="J7" s="179"/>
      <c r="K7" s="179"/>
      <c r="L7" s="179"/>
      <c r="M7" s="179"/>
      <c r="N7" s="179"/>
      <c r="O7" s="179"/>
      <c r="P7" s="179"/>
    </row>
    <row r="8" spans="1:16" ht="12.75">
      <c r="A8" s="919" t="s">
        <v>26</v>
      </c>
      <c r="B8" s="919"/>
      <c r="C8" s="919"/>
      <c r="D8" s="919"/>
      <c r="E8" s="919"/>
      <c r="F8" s="919"/>
      <c r="G8" s="171"/>
      <c r="H8" s="171"/>
      <c r="I8" s="171"/>
      <c r="J8" s="171"/>
      <c r="K8" s="171"/>
      <c r="L8" s="171"/>
      <c r="M8" s="171"/>
      <c r="N8" s="171"/>
      <c r="O8" s="171"/>
      <c r="P8" s="171"/>
    </row>
    <row r="9" spans="1:16" ht="15" customHeight="1">
      <c r="A9" s="920" t="s">
        <v>349</v>
      </c>
      <c r="B9" s="920"/>
      <c r="C9" s="920"/>
      <c r="D9" s="920"/>
      <c r="E9" s="920"/>
      <c r="F9" s="920"/>
      <c r="G9" s="111"/>
      <c r="H9" s="111"/>
      <c r="I9" s="111"/>
      <c r="J9" s="111"/>
      <c r="K9" s="111"/>
      <c r="L9" s="111"/>
      <c r="M9" s="111"/>
      <c r="N9" s="111"/>
      <c r="O9" s="111"/>
      <c r="P9" s="111"/>
    </row>
    <row r="10" ht="15" customHeight="1"/>
    <row r="11" spans="3:7" ht="15.75" customHeight="1" thickBot="1">
      <c r="C11" s="307"/>
      <c r="D11" s="308"/>
      <c r="E11" s="308"/>
      <c r="F11" s="308"/>
      <c r="G11" s="308"/>
    </row>
    <row r="12" spans="3:9" ht="27.75" customHeight="1" thickBot="1">
      <c r="C12" s="312" t="s">
        <v>225</v>
      </c>
      <c r="D12" s="921" t="s">
        <v>226</v>
      </c>
      <c r="E12" s="922"/>
      <c r="F12" s="932" t="s">
        <v>345</v>
      </c>
      <c r="G12" s="933"/>
      <c r="H12" s="926" t="s">
        <v>227</v>
      </c>
      <c r="I12" s="927"/>
    </row>
    <row r="13" spans="3:9" ht="15.75" customHeight="1" thickBot="1">
      <c r="C13" s="313" t="s">
        <v>228</v>
      </c>
      <c r="D13" s="652" t="s">
        <v>0</v>
      </c>
      <c r="E13" s="653" t="s">
        <v>1</v>
      </c>
      <c r="F13" s="654" t="s">
        <v>0</v>
      </c>
      <c r="G13" s="655" t="s">
        <v>1</v>
      </c>
      <c r="H13" s="315" t="s">
        <v>0</v>
      </c>
      <c r="I13" s="314" t="s">
        <v>1</v>
      </c>
    </row>
    <row r="14" spans="3:9" ht="15.75" customHeight="1">
      <c r="C14" s="607" t="s">
        <v>42</v>
      </c>
      <c r="D14" s="650">
        <v>14</v>
      </c>
      <c r="E14" s="651">
        <v>14</v>
      </c>
      <c r="F14" s="656">
        <v>0</v>
      </c>
      <c r="G14" s="657">
        <v>0</v>
      </c>
      <c r="H14" s="607">
        <f>SUM('an I'!E42:H42)</f>
        <v>22</v>
      </c>
      <c r="I14" s="608">
        <f>SUM('an I'!L42:O42)</f>
        <v>22</v>
      </c>
    </row>
    <row r="15" spans="3:9" ht="15.75" customHeight="1">
      <c r="C15" s="609" t="s">
        <v>85</v>
      </c>
      <c r="D15" s="610">
        <v>14</v>
      </c>
      <c r="E15" s="648">
        <v>14</v>
      </c>
      <c r="F15" s="658">
        <v>42</v>
      </c>
      <c r="G15" s="659">
        <v>56</v>
      </c>
      <c r="H15" s="609">
        <f>SUM('an II'!E46:H46)</f>
        <v>22</v>
      </c>
      <c r="I15" s="611">
        <f>SUM('an II'!L46:O46)</f>
        <v>22</v>
      </c>
    </row>
    <row r="16" spans="3:9" ht="15.75" customHeight="1" thickBot="1">
      <c r="C16" s="612" t="s">
        <v>86</v>
      </c>
      <c r="D16" s="613">
        <v>14</v>
      </c>
      <c r="E16" s="649">
        <v>14</v>
      </c>
      <c r="F16" s="660">
        <v>0</v>
      </c>
      <c r="G16" s="661">
        <v>56</v>
      </c>
      <c r="H16" s="612">
        <f>SUM('an III'!E41:H41)</f>
        <v>22</v>
      </c>
      <c r="I16" s="614">
        <f>SUM('an III'!L41:O41)</f>
        <v>22</v>
      </c>
    </row>
    <row r="17" spans="3:7" ht="15.75" customHeight="1">
      <c r="C17" s="264" t="s">
        <v>229</v>
      </c>
      <c r="D17"/>
      <c r="E17"/>
      <c r="F17"/>
      <c r="G17"/>
    </row>
    <row r="18" spans="3:7" ht="15.75" customHeight="1">
      <c r="C18" s="264"/>
      <c r="D18"/>
      <c r="E18"/>
      <c r="F18"/>
      <c r="G18"/>
    </row>
    <row r="19" spans="3:7" ht="15.75" customHeight="1">
      <c r="C19" s="928" t="s">
        <v>58</v>
      </c>
      <c r="D19" s="929"/>
      <c r="E19" s="929"/>
      <c r="F19" s="929"/>
      <c r="G19" s="929"/>
    </row>
    <row r="20" ht="13.5" thickBot="1"/>
    <row r="21" spans="2:11" ht="12.75" customHeight="1">
      <c r="B21" s="930" t="s">
        <v>16</v>
      </c>
      <c r="C21" s="930" t="s">
        <v>59</v>
      </c>
      <c r="D21" s="930" t="s">
        <v>60</v>
      </c>
      <c r="E21" s="930" t="s">
        <v>98</v>
      </c>
      <c r="F21" s="930" t="s">
        <v>99</v>
      </c>
      <c r="G21" s="180"/>
      <c r="H21" s="181"/>
      <c r="I21" s="181"/>
      <c r="J21" s="181"/>
      <c r="K21" s="181"/>
    </row>
    <row r="22" spans="2:11" ht="15.75" customHeight="1" thickBot="1">
      <c r="B22" s="931"/>
      <c r="C22" s="931"/>
      <c r="D22" s="931"/>
      <c r="E22" s="931"/>
      <c r="F22" s="931"/>
      <c r="G22" s="182"/>
      <c r="H22" s="181"/>
      <c r="I22" s="181"/>
      <c r="J22" s="181"/>
      <c r="K22" s="181"/>
    </row>
    <row r="23" spans="2:11" ht="12.75" customHeight="1">
      <c r="B23" s="934">
        <v>1</v>
      </c>
      <c r="C23" s="615" t="s">
        <v>61</v>
      </c>
      <c r="D23" s="228">
        <f>SUM('an I'!U28,'an II'!U26,'an III'!U23)-D24</f>
        <v>1414</v>
      </c>
      <c r="E23" s="936">
        <f>(D23+D24)/D26</f>
        <v>0.7954545454545454</v>
      </c>
      <c r="F23" s="938" t="s">
        <v>146</v>
      </c>
      <c r="G23" s="180"/>
      <c r="H23" s="181"/>
      <c r="I23" s="181"/>
      <c r="J23" s="181"/>
      <c r="K23" s="181"/>
    </row>
    <row r="24" spans="2:11" ht="12.75" customHeight="1">
      <c r="B24" s="935"/>
      <c r="C24" s="616" t="s">
        <v>62</v>
      </c>
      <c r="D24" s="436">
        <f>SUM('an II'!U25,'an III'!U22)</f>
        <v>56</v>
      </c>
      <c r="E24" s="937"/>
      <c r="F24" s="939"/>
      <c r="G24" s="180"/>
      <c r="H24" s="181"/>
      <c r="I24" s="181"/>
      <c r="J24" s="181"/>
      <c r="K24" s="181"/>
    </row>
    <row r="25" spans="2:11" ht="12.75" customHeight="1">
      <c r="B25" s="940">
        <v>2</v>
      </c>
      <c r="C25" s="617" t="s">
        <v>63</v>
      </c>
      <c r="D25" s="230">
        <f>SUM('an I'!U38,'an II'!U42,'an III'!U37)</f>
        <v>378</v>
      </c>
      <c r="E25" s="229">
        <f>D25/D26</f>
        <v>0.20454545454545456</v>
      </c>
      <c r="F25" s="183" t="s">
        <v>147</v>
      </c>
      <c r="G25" s="180"/>
      <c r="H25" s="181"/>
      <c r="I25" s="181"/>
      <c r="J25" s="181"/>
      <c r="K25" s="181"/>
    </row>
    <row r="26" spans="2:11" ht="12.75" customHeight="1">
      <c r="B26" s="935"/>
      <c r="C26" s="184" t="s">
        <v>94</v>
      </c>
      <c r="D26" s="276">
        <f>SUM(D23:D25)</f>
        <v>1848</v>
      </c>
      <c r="E26" s="229">
        <f>SUM(E23:E25)</f>
        <v>1</v>
      </c>
      <c r="F26" s="183"/>
      <c r="G26" s="180"/>
      <c r="H26" s="181"/>
      <c r="I26" s="181"/>
      <c r="J26" s="181"/>
      <c r="K26" s="181"/>
    </row>
    <row r="27" spans="2:11" ht="12.75" customHeight="1" thickBot="1">
      <c r="B27" s="185">
        <v>3</v>
      </c>
      <c r="C27" s="618" t="s">
        <v>64</v>
      </c>
      <c r="D27" s="231">
        <f>SUM('an I'!U49,'an II'!U53,'an III'!U53)</f>
        <v>406</v>
      </c>
      <c r="E27" s="186"/>
      <c r="F27" s="186"/>
      <c r="G27" s="180"/>
      <c r="H27" s="181"/>
      <c r="I27" s="181"/>
      <c r="J27" s="181"/>
      <c r="K27" s="181"/>
    </row>
    <row r="28" spans="2:11" ht="12.75" customHeight="1" thickBot="1">
      <c r="B28" s="187"/>
      <c r="C28" s="619" t="s">
        <v>95</v>
      </c>
      <c r="D28" s="232">
        <f>SUM(D26:D27)</f>
        <v>2254</v>
      </c>
      <c r="E28" s="188"/>
      <c r="F28" s="188"/>
      <c r="G28" s="180"/>
      <c r="H28" s="181"/>
      <c r="I28" s="181"/>
      <c r="J28" s="181"/>
      <c r="K28" s="181"/>
    </row>
    <row r="29" spans="2:11" ht="15.75" customHeight="1">
      <c r="B29" s="189"/>
      <c r="C29" s="190"/>
      <c r="D29" s="191"/>
      <c r="E29" s="192"/>
      <c r="F29" s="193"/>
      <c r="G29" s="181"/>
      <c r="H29" s="181"/>
      <c r="I29" s="181"/>
      <c r="J29" s="181"/>
      <c r="K29" s="181"/>
    </row>
    <row r="30" spans="2:11" ht="15.75" customHeight="1" thickBot="1">
      <c r="B30" s="194"/>
      <c r="C30" s="195"/>
      <c r="D30" s="180"/>
      <c r="E30" s="196"/>
      <c r="F30" s="197"/>
      <c r="G30" s="181"/>
      <c r="H30" s="181"/>
      <c r="I30" s="181"/>
      <c r="J30" s="181"/>
      <c r="K30" s="181"/>
    </row>
    <row r="31" spans="2:11" ht="12.75" customHeight="1">
      <c r="B31" s="930" t="s">
        <v>16</v>
      </c>
      <c r="C31" s="930" t="s">
        <v>59</v>
      </c>
      <c r="D31" s="941" t="s">
        <v>60</v>
      </c>
      <c r="E31" s="941" t="s">
        <v>98</v>
      </c>
      <c r="F31" s="941" t="s">
        <v>99</v>
      </c>
      <c r="G31" s="947" t="s">
        <v>65</v>
      </c>
      <c r="H31" s="948"/>
      <c r="I31" s="181"/>
      <c r="J31" s="181"/>
      <c r="K31" s="181"/>
    </row>
    <row r="32" spans="2:16" ht="15.75" customHeight="1" thickBot="1">
      <c r="B32" s="931"/>
      <c r="C32" s="931"/>
      <c r="D32" s="942"/>
      <c r="E32" s="943"/>
      <c r="F32" s="943"/>
      <c r="G32" s="198" t="s">
        <v>35</v>
      </c>
      <c r="H32" s="198" t="s">
        <v>66</v>
      </c>
      <c r="I32" s="181"/>
      <c r="J32" s="181"/>
      <c r="K32" s="180"/>
      <c r="L32" s="199"/>
      <c r="M32" s="199"/>
      <c r="N32" s="199"/>
      <c r="O32" s="199"/>
      <c r="P32" s="199"/>
    </row>
    <row r="33" spans="2:16" ht="15.75" customHeight="1">
      <c r="B33" s="200">
        <v>1</v>
      </c>
      <c r="C33" s="201" t="s">
        <v>22</v>
      </c>
      <c r="D33" s="233">
        <f>SUMIF('an I'!T14:T37,"F",'an I'!U14:U37)+SUMIF('an II'!T14:T41,"F",'an II'!U14:U41)+SUMIF('an III'!T14:T36,"F",'an III'!U14:U36)</f>
        <v>336</v>
      </c>
      <c r="E33" s="446">
        <f>D33/D38</f>
        <v>0.17266187050359713</v>
      </c>
      <c r="F33" s="454" t="s">
        <v>253</v>
      </c>
      <c r="G33" s="449">
        <f>SUMIF('an I'!T14:T37,"F",'an I'!V14:V37)+SUMIF('an II'!T14:T41,"F",'an II'!V14:V41)+SUMIF('an III'!T14:T36,"F",'an III'!V14:V36)</f>
        <v>182</v>
      </c>
      <c r="H33" s="234">
        <f>SUMIF('an I'!T14:T37,"F",'an I'!W14:W37)+SUMIF('an II'!T14:T41,"F",'an II'!W14:W41)+SUMIF('an III'!T14:T36,"F",'an III'!W14:W36)</f>
        <v>154</v>
      </c>
      <c r="I33" s="181"/>
      <c r="J33" s="181"/>
      <c r="K33" s="180"/>
      <c r="L33" s="199"/>
      <c r="M33" s="199"/>
      <c r="N33" s="199"/>
      <c r="O33" s="199"/>
      <c r="P33" s="199"/>
    </row>
    <row r="34" spans="2:16" ht="15" customHeight="1" hidden="1">
      <c r="B34" s="200">
        <v>2</v>
      </c>
      <c r="C34" s="202" t="s">
        <v>67</v>
      </c>
      <c r="D34" s="432">
        <v>0</v>
      </c>
      <c r="E34" s="447"/>
      <c r="F34" s="455"/>
      <c r="G34" s="450"/>
      <c r="H34" s="433"/>
      <c r="I34" s="181"/>
      <c r="J34" s="181"/>
      <c r="K34" s="180"/>
      <c r="L34" s="199"/>
      <c r="M34" s="199"/>
      <c r="N34" s="199"/>
      <c r="O34" s="199"/>
      <c r="P34" s="199"/>
    </row>
    <row r="35" spans="2:16" ht="15" customHeight="1">
      <c r="B35" s="200"/>
      <c r="C35" s="202" t="s">
        <v>67</v>
      </c>
      <c r="D35" s="235">
        <f>SUMIF('an I'!T14:T37,"D",'an I'!U14:U37)+SUMIF('an II'!T14:T41,"D",'an II'!U14:U41)+SUMIF('an III'!T14:T36,"D",'an III'!U14:U36)</f>
        <v>266</v>
      </c>
      <c r="E35" s="951">
        <f>(D35+D36)/D38</f>
        <v>0.6834532374100719</v>
      </c>
      <c r="F35" s="952" t="s">
        <v>333</v>
      </c>
      <c r="G35" s="451">
        <f>SUMIF('an I'!T14:T37,"D",'an I'!V14:V37)+SUMIF('an II'!T14:T41,"D",'an II'!V14:V41)+SUMIF('an III'!T14:T36,"D",'an III'!V14:V36)</f>
        <v>168</v>
      </c>
      <c r="H35" s="236">
        <f>SUMIF('an I'!T14:T37,"D",'an I'!W14:W37)+SUMIF('an II'!T14:T41,"D",'an II'!W14:W41)+SUMIF('an III'!T14:T36,"D",'an III'!W14:W36)</f>
        <v>98</v>
      </c>
      <c r="I35" s="181"/>
      <c r="J35" s="181"/>
      <c r="K35" s="180"/>
      <c r="L35" s="199"/>
      <c r="M35" s="199"/>
      <c r="N35" s="199"/>
      <c r="O35" s="199"/>
      <c r="P35" s="199"/>
    </row>
    <row r="36" spans="2:16" ht="15" customHeight="1">
      <c r="B36" s="200">
        <v>2</v>
      </c>
      <c r="C36" s="202" t="s">
        <v>24</v>
      </c>
      <c r="D36" s="237">
        <f>SUMIF('an I'!T14:T37,"S",'an I'!U14:U37)+SUMIF('an II'!T14:T41,"S",'an II'!U14:U41)+SUMIF('an III'!T14:T36,"S",'an III'!U14:U36)+154</f>
        <v>1064</v>
      </c>
      <c r="E36" s="951"/>
      <c r="F36" s="952"/>
      <c r="G36" s="451">
        <f>SUMIF('an I'!T14:T37,"S",'an I'!V14:V37)+SUMIF('an II'!T14:T41,"S",'an II'!V14:V41)+SUMIF('an III'!T14:T36,"S",'an III'!V14:V36)</f>
        <v>490</v>
      </c>
      <c r="H36" s="236">
        <f>SUMIF('an I'!T14:T37,"S",'an I'!W14:W37)+SUMIF('an II'!T14:T41,"S",'an II'!W14:W41)+SUMIF('an III'!T14:T36,"S",'an III'!W14:W36)+154</f>
        <v>574</v>
      </c>
      <c r="I36" s="181"/>
      <c r="J36" s="181"/>
      <c r="K36" s="203"/>
      <c r="L36" s="204"/>
      <c r="M36" s="265"/>
      <c r="N36" s="205"/>
      <c r="O36" s="205"/>
      <c r="P36" s="199"/>
    </row>
    <row r="37" spans="2:16" ht="15.75" customHeight="1" thickBot="1">
      <c r="B37" s="206">
        <v>3</v>
      </c>
      <c r="C37" s="207" t="s">
        <v>23</v>
      </c>
      <c r="D37" s="444">
        <f>SUMIF('an I'!T14:T37,"C",'an I'!U14:U37)+SUMIF('an II'!T14:T41,"C",'an II'!U14:U41)+SUMIF('an III'!T14:T36,"C",'an III'!U14:U36)</f>
        <v>280</v>
      </c>
      <c r="E37" s="447">
        <f>D37/D38</f>
        <v>0.14388489208633093</v>
      </c>
      <c r="F37" s="456" t="s">
        <v>144</v>
      </c>
      <c r="G37" s="452">
        <f>SUMIF('an I'!T14:T37,"C",'an I'!V14:V37)+SUMIF('an II'!T14:T41,"C",'an II'!V14:V41)+SUMIF('an III'!T14:T36,"C",'an III'!V14:V36)</f>
        <v>42</v>
      </c>
      <c r="H37" s="236">
        <f>SUMIF('an I'!T14:T37,"C",'an I'!W14:W37)+SUMIF('an II'!T14:T41,"C",'an II'!W14:W41)+SUMIF('an III'!T14:T36,"C",'an III'!W14:W36)</f>
        <v>238</v>
      </c>
      <c r="I37" s="181"/>
      <c r="J37" s="181"/>
      <c r="K37" s="194"/>
      <c r="L37" s="204"/>
      <c r="M37" s="265"/>
      <c r="N37" s="205"/>
      <c r="O37" s="205"/>
      <c r="P37" s="199"/>
    </row>
    <row r="38" spans="2:16" ht="13.5" thickBot="1">
      <c r="B38" s="208"/>
      <c r="C38" s="209" t="s">
        <v>96</v>
      </c>
      <c r="D38" s="445">
        <f>SUM(D33:D37)</f>
        <v>1946</v>
      </c>
      <c r="E38" s="448">
        <f>SUM(E33:E37)</f>
        <v>1</v>
      </c>
      <c r="F38" s="457">
        <v>1</v>
      </c>
      <c r="G38" s="453">
        <f>SUM(G33:G37)</f>
        <v>882</v>
      </c>
      <c r="H38" s="620">
        <f>SUM(H33:H37)</f>
        <v>1064</v>
      </c>
      <c r="I38" s="181"/>
      <c r="J38" s="181"/>
      <c r="K38" s="180"/>
      <c r="L38" s="199"/>
      <c r="M38" s="199"/>
      <c r="N38" s="199"/>
      <c r="O38" s="199"/>
      <c r="P38" s="199"/>
    </row>
    <row r="39" spans="2:11" ht="13.5" customHeight="1" thickBot="1">
      <c r="B39" s="182"/>
      <c r="C39" s="210"/>
      <c r="D39" s="197"/>
      <c r="E39" s="197"/>
      <c r="F39" s="197"/>
      <c r="G39" s="181"/>
      <c r="H39" s="181"/>
      <c r="I39" s="181"/>
      <c r="J39" s="181"/>
      <c r="K39" s="181"/>
    </row>
    <row r="40" spans="2:19" ht="13.5" customHeight="1" thickBot="1">
      <c r="B40" s="181"/>
      <c r="C40" s="211" t="s">
        <v>68</v>
      </c>
      <c r="D40" s="238">
        <f>G38/H38</f>
        <v>0.8289473684210527</v>
      </c>
      <c r="E40" s="949" t="s">
        <v>97</v>
      </c>
      <c r="F40" s="950"/>
      <c r="G40" s="950"/>
      <c r="H40" s="181"/>
      <c r="I40" s="434"/>
      <c r="J40" s="434"/>
      <c r="K40" s="434"/>
      <c r="L40" s="434"/>
      <c r="M40" s="434"/>
      <c r="N40" s="434"/>
      <c r="O40" s="434"/>
      <c r="P40" s="434"/>
      <c r="Q40" s="434"/>
      <c r="R40" s="434"/>
      <c r="S40" s="434"/>
    </row>
    <row r="41" spans="2:11" ht="13.5" customHeight="1" thickBot="1">
      <c r="B41" s="181"/>
      <c r="C41" s="181"/>
      <c r="D41" s="181"/>
      <c r="E41" s="181"/>
      <c r="F41" s="181"/>
      <c r="G41" s="181"/>
      <c r="H41" s="181"/>
      <c r="I41" s="181"/>
      <c r="J41" s="181"/>
      <c r="K41" s="181"/>
    </row>
    <row r="42" spans="2:11" ht="13.5" customHeight="1">
      <c r="B42" s="212" t="s">
        <v>29</v>
      </c>
      <c r="C42" s="213" t="s">
        <v>69</v>
      </c>
      <c r="D42" s="947" t="s">
        <v>70</v>
      </c>
      <c r="E42" s="953"/>
      <c r="F42" s="953"/>
      <c r="G42" s="944" t="s">
        <v>27</v>
      </c>
      <c r="H42" s="945"/>
      <c r="I42" s="635"/>
      <c r="J42" s="181"/>
      <c r="K42" s="181"/>
    </row>
    <row r="43" spans="2:11" ht="13.5" customHeight="1" thickBot="1">
      <c r="B43" s="198" t="s">
        <v>71</v>
      </c>
      <c r="C43" s="214" t="s">
        <v>72</v>
      </c>
      <c r="D43" s="215" t="s">
        <v>73</v>
      </c>
      <c r="E43" s="216" t="s">
        <v>74</v>
      </c>
      <c r="F43" s="435" t="s">
        <v>75</v>
      </c>
      <c r="G43" s="638" t="s">
        <v>29</v>
      </c>
      <c r="H43" s="639" t="s">
        <v>17</v>
      </c>
      <c r="I43" s="182"/>
      <c r="J43" s="181"/>
      <c r="K43" s="181"/>
    </row>
    <row r="44" spans="2:11" ht="13.5" customHeight="1">
      <c r="B44" s="217">
        <v>1</v>
      </c>
      <c r="C44" s="218" t="s">
        <v>76</v>
      </c>
      <c r="D44" s="239">
        <f>COUNTIF('an I'!J14:J27,"E")+COUNTIF('an I'!Q14:Q27,"E")+COUNTIF('an I'!J34:J37,"E")+COUNTIF('an I'!Q34:Q37,"E")</f>
        <v>10</v>
      </c>
      <c r="E44" s="240">
        <f>COUNTIF('an II'!J14:J25,"E")+COUNTIF('an II'!Q14:Q25,"E")+COUNTIF('an II'!J32:J41,"E")+COUNTIF('an II'!Q32:Q41,"E")</f>
        <v>9</v>
      </c>
      <c r="F44" s="241">
        <f>COUNTIF('an III'!J14:J22,"E")+COUNTIF('an III'!Q14:Q22,"E")+COUNTIF('an III'!J29:J36,"E")+COUNTIF('an III'!Q29:Q36,"E")</f>
        <v>8</v>
      </c>
      <c r="G44" s="248">
        <f>SUM(C44:F44)</f>
        <v>27</v>
      </c>
      <c r="H44" s="243">
        <f>G44/G46</f>
        <v>0.6</v>
      </c>
      <c r="I44" s="636"/>
      <c r="J44" s="181"/>
      <c r="K44" s="181"/>
    </row>
    <row r="45" spans="2:11" ht="13.5" customHeight="1" thickBot="1">
      <c r="B45" s="219">
        <v>2</v>
      </c>
      <c r="C45" s="220" t="s">
        <v>77</v>
      </c>
      <c r="D45" s="239">
        <f>COUNTIF('an I'!J14:J27,"C")+COUNTIF('an I'!Q14:Q27,"C")+COUNTIF('an I'!J34:J37,"C")+COUNTIF('an I'!Q34:Q37,"C")</f>
        <v>6</v>
      </c>
      <c r="E45" s="240">
        <f>COUNTIF('an II'!J14:J25,"C")+COUNTIF('an II'!Q14:Q25,"C")+COUNTIF('an II'!J32:J41,"C")+COUNTIF('an II'!Q32:Q41,"C")</f>
        <v>7</v>
      </c>
      <c r="F45" s="242">
        <f>COUNTIF('an III'!J14:J22,"C")+COUNTIF('an III'!Q14:Q22,"C")+COUNTIF('an III'!J29:J36,"C")+COUNTIF('an III'!Q29:Q36,"C")</f>
        <v>5</v>
      </c>
      <c r="G45" s="249">
        <f>SUM(C45:F45)</f>
        <v>18</v>
      </c>
      <c r="H45" s="244">
        <f>G45/G46</f>
        <v>0.4</v>
      </c>
      <c r="I45" s="636"/>
      <c r="J45" s="181"/>
      <c r="K45" s="181"/>
    </row>
    <row r="46" spans="2:11" ht="13.5" customHeight="1" thickBot="1">
      <c r="B46" s="221"/>
      <c r="C46" s="384" t="s">
        <v>34</v>
      </c>
      <c r="D46" s="245">
        <f>SUM(D44:D45)</f>
        <v>16</v>
      </c>
      <c r="E46" s="246">
        <f>SUM(E44:E45)</f>
        <v>16</v>
      </c>
      <c r="F46" s="247">
        <f>SUM(F44:F45)</f>
        <v>13</v>
      </c>
      <c r="G46" s="250">
        <f>SUM(C46:F46)</f>
        <v>45</v>
      </c>
      <c r="H46" s="640">
        <v>100</v>
      </c>
      <c r="I46" s="637"/>
      <c r="J46" s="181"/>
      <c r="K46" s="181"/>
    </row>
    <row r="48" ht="13.5" customHeight="1"/>
    <row r="49" spans="2:7" ht="13.5" customHeight="1">
      <c r="B49" s="222"/>
      <c r="C49" s="222"/>
      <c r="D49" s="222"/>
      <c r="E49" s="222"/>
      <c r="F49" s="222"/>
      <c r="G49" s="222"/>
    </row>
    <row r="50" spans="1:19" ht="12.75">
      <c r="A50" s="946" t="s">
        <v>364</v>
      </c>
      <c r="B50" s="946"/>
      <c r="C50" s="946"/>
      <c r="D50" s="946"/>
      <c r="E50" s="946"/>
      <c r="F50" s="946"/>
      <c r="G50" s="946"/>
      <c r="H50" s="946"/>
      <c r="I50" s="946"/>
      <c r="J50" s="946"/>
      <c r="K50" s="283"/>
      <c r="L50" s="283"/>
      <c r="M50" s="283"/>
      <c r="N50" s="283"/>
      <c r="O50" s="283"/>
      <c r="P50" s="283"/>
      <c r="Q50" s="283"/>
      <c r="R50" s="283"/>
      <c r="S50" s="367"/>
    </row>
    <row r="51" spans="1:19" ht="12.75">
      <c r="A51" s="779" t="s">
        <v>365</v>
      </c>
      <c r="B51" s="779"/>
      <c r="C51" s="779"/>
      <c r="D51" s="779"/>
      <c r="E51" s="779"/>
      <c r="F51" s="779"/>
      <c r="G51" s="779"/>
      <c r="H51" s="779"/>
      <c r="I51" s="779"/>
      <c r="J51" s="385"/>
      <c r="K51" s="385"/>
      <c r="L51" s="385"/>
      <c r="M51" s="385"/>
      <c r="N51" s="385"/>
      <c r="O51" s="385"/>
      <c r="P51" s="385"/>
      <c r="Q51" s="385"/>
      <c r="R51" s="385"/>
      <c r="S51" s="385"/>
    </row>
    <row r="52" spans="1:19" ht="12.75">
      <c r="A52" s="780" t="s">
        <v>366</v>
      </c>
      <c r="B52" s="780"/>
      <c r="C52" s="780"/>
      <c r="D52" s="780"/>
      <c r="E52" s="780"/>
      <c r="F52" s="780"/>
      <c r="G52" s="780"/>
      <c r="H52" s="780"/>
      <c r="I52" s="780"/>
      <c r="J52" s="107"/>
      <c r="K52" s="107"/>
      <c r="L52" s="107"/>
      <c r="M52" s="107"/>
      <c r="N52" s="107"/>
      <c r="O52" s="107"/>
      <c r="P52" s="107"/>
      <c r="Q52" s="107"/>
      <c r="R52" s="107"/>
      <c r="S52" s="367"/>
    </row>
    <row r="54" ht="14.25" customHeight="1"/>
    <row r="59" ht="12.75" customHeight="1"/>
    <row r="65" ht="12" customHeight="1"/>
    <row r="70" ht="12.75" customHeight="1"/>
    <row r="71" ht="13.5" customHeight="1"/>
  </sheetData>
  <sheetProtection/>
  <mergeCells count="35">
    <mergeCell ref="G42:H42"/>
    <mergeCell ref="A50:J50"/>
    <mergeCell ref="A51:I51"/>
    <mergeCell ref="A52:I52"/>
    <mergeCell ref="G31:H31"/>
    <mergeCell ref="E40:G40"/>
    <mergeCell ref="E35:E36"/>
    <mergeCell ref="F35:F36"/>
    <mergeCell ref="D42:F42"/>
    <mergeCell ref="F12:G12"/>
    <mergeCell ref="B23:B24"/>
    <mergeCell ref="E23:E24"/>
    <mergeCell ref="F23:F24"/>
    <mergeCell ref="B25:B26"/>
    <mergeCell ref="B31:B32"/>
    <mergeCell ref="C31:C32"/>
    <mergeCell ref="D31:D32"/>
    <mergeCell ref="E31:E32"/>
    <mergeCell ref="F31:F32"/>
    <mergeCell ref="C19:G19"/>
    <mergeCell ref="B21:B22"/>
    <mergeCell ref="C21:C22"/>
    <mergeCell ref="D21:D22"/>
    <mergeCell ref="E21:E22"/>
    <mergeCell ref="F21:F22"/>
    <mergeCell ref="A8:F8"/>
    <mergeCell ref="A9:F9"/>
    <mergeCell ref="D12:E12"/>
    <mergeCell ref="A1:C1"/>
    <mergeCell ref="A2:C2"/>
    <mergeCell ref="A3:I3"/>
    <mergeCell ref="A5:AE5"/>
    <mergeCell ref="A6:AE6"/>
    <mergeCell ref="A7:F7"/>
    <mergeCell ref="H12:I12"/>
  </mergeCells>
  <printOptions horizontalCentered="1" verticalCentered="1"/>
  <pageMargins left="0.5118110236220472" right="0.5118110236220472" top="0.7480314960629921" bottom="0.984251968503937" header="0.5118110236220472" footer="0.5118110236220472"/>
  <pageSetup horizontalDpi="600" verticalDpi="600" orientation="portrait" paperSize="9" scale="8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BD22"/>
  <sheetViews>
    <sheetView zoomScaleSheetLayoutView="70" zoomScalePageLayoutView="0" workbookViewId="0" topLeftCell="A1">
      <selection activeCell="D35" sqref="D35"/>
    </sheetView>
  </sheetViews>
  <sheetFormatPr defaultColWidth="9.140625" defaultRowHeight="12.75"/>
  <cols>
    <col min="1" max="1" width="59.7109375" style="1" customWidth="1"/>
    <col min="2" max="2" width="58.421875" style="1" customWidth="1"/>
    <col min="3" max="16384" width="9.140625" style="1" customWidth="1"/>
  </cols>
  <sheetData>
    <row r="1" ht="12.75">
      <c r="A1" s="2" t="s">
        <v>56</v>
      </c>
    </row>
    <row r="2" ht="12.75">
      <c r="A2" s="2" t="s">
        <v>25</v>
      </c>
    </row>
    <row r="3" spans="1:18" ht="18.75" customHeight="1">
      <c r="A3" s="956" t="s">
        <v>57</v>
      </c>
      <c r="B3" s="956"/>
      <c r="C3" s="13"/>
      <c r="D3" s="13"/>
      <c r="E3" s="13"/>
      <c r="F3" s="13"/>
      <c r="G3" s="13"/>
      <c r="H3" s="13"/>
      <c r="I3" s="13"/>
      <c r="J3" s="13"/>
      <c r="K3" s="13"/>
      <c r="L3" s="13"/>
      <c r="M3" s="13"/>
      <c r="N3" s="13"/>
      <c r="O3" s="5"/>
      <c r="P3" s="2"/>
      <c r="Q3" s="2"/>
      <c r="R3" s="2"/>
    </row>
    <row r="4" spans="2:18" ht="12.75" customHeight="1">
      <c r="B4" s="5"/>
      <c r="C4" s="5"/>
      <c r="D4" s="5"/>
      <c r="E4" s="5"/>
      <c r="F4" s="5"/>
      <c r="G4" s="5"/>
      <c r="H4" s="5"/>
      <c r="I4" s="5"/>
      <c r="J4" s="5"/>
      <c r="K4" s="5"/>
      <c r="L4" s="5"/>
      <c r="M4" s="5"/>
      <c r="N4" s="5"/>
      <c r="P4" s="3"/>
      <c r="Q4" s="2"/>
      <c r="R4" s="2"/>
    </row>
    <row r="5" spans="1:56" ht="12.75">
      <c r="A5" s="957" t="s">
        <v>112</v>
      </c>
      <c r="B5" s="958"/>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10"/>
      <c r="AE5" s="10"/>
      <c r="AF5" s="10"/>
      <c r="AG5" s="10"/>
      <c r="AH5" s="10"/>
      <c r="AI5" s="10"/>
      <c r="AJ5" s="10"/>
      <c r="AK5" s="10"/>
      <c r="AL5" s="10"/>
      <c r="AM5" s="10"/>
      <c r="AN5" s="10"/>
      <c r="AO5" s="10"/>
      <c r="AP5" s="10"/>
      <c r="AQ5" s="7"/>
      <c r="AR5" s="7"/>
      <c r="AS5" s="7"/>
      <c r="AT5" s="7"/>
      <c r="AU5" s="7"/>
      <c r="AV5" s="7"/>
      <c r="AW5" s="7"/>
      <c r="AX5" s="7"/>
      <c r="AY5" s="7"/>
      <c r="AZ5" s="7"/>
      <c r="BA5" s="14"/>
      <c r="BB5" s="14"/>
      <c r="BC5" s="6"/>
      <c r="BD5" s="6"/>
    </row>
    <row r="6" spans="1:29" ht="12.75">
      <c r="A6" s="957" t="s">
        <v>102</v>
      </c>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row>
    <row r="7" spans="1:18" ht="12.75">
      <c r="A7" s="954" t="s">
        <v>118</v>
      </c>
      <c r="B7" s="954"/>
      <c r="C7" s="954"/>
      <c r="D7" s="954"/>
      <c r="E7" s="8"/>
      <c r="F7" s="8"/>
      <c r="G7" s="8"/>
      <c r="H7" s="12"/>
      <c r="I7" s="12"/>
      <c r="J7" s="12"/>
      <c r="K7" s="12"/>
      <c r="L7" s="12"/>
      <c r="M7" s="12"/>
      <c r="N7" s="12"/>
      <c r="O7" s="9"/>
      <c r="P7" s="12"/>
      <c r="Q7" s="2"/>
      <c r="R7" s="2"/>
    </row>
    <row r="8" spans="1:18" ht="12.75">
      <c r="A8" s="954" t="s">
        <v>26</v>
      </c>
      <c r="B8" s="954"/>
      <c r="C8" s="954"/>
      <c r="D8" s="954"/>
      <c r="E8" s="2"/>
      <c r="F8" s="2"/>
      <c r="G8" s="2"/>
      <c r="H8" s="2"/>
      <c r="I8" s="2"/>
      <c r="J8" s="2"/>
      <c r="K8" s="2"/>
      <c r="L8" s="2"/>
      <c r="M8" s="2"/>
      <c r="N8" s="2"/>
      <c r="O8" s="2"/>
      <c r="P8" s="2"/>
      <c r="Q8" s="2"/>
      <c r="R8" s="2"/>
    </row>
    <row r="9" spans="1:18" ht="12.75">
      <c r="A9" s="955" t="s">
        <v>349</v>
      </c>
      <c r="B9" s="955"/>
      <c r="C9" s="955"/>
      <c r="D9" s="955"/>
      <c r="E9" s="7"/>
      <c r="F9" s="7"/>
      <c r="G9" s="7"/>
      <c r="H9" s="7"/>
      <c r="I9" s="7"/>
      <c r="J9" s="7"/>
      <c r="K9" s="7"/>
      <c r="L9" s="7"/>
      <c r="M9" s="7"/>
      <c r="N9" s="7"/>
      <c r="O9" s="7"/>
      <c r="P9" s="7"/>
      <c r="Q9" s="7"/>
      <c r="R9" s="7"/>
    </row>
    <row r="10" spans="1:18" ht="12.75">
      <c r="A10" s="7"/>
      <c r="B10" s="7"/>
      <c r="C10" s="7"/>
      <c r="D10" s="7"/>
      <c r="E10" s="7"/>
      <c r="F10" s="7"/>
      <c r="G10" s="7"/>
      <c r="H10" s="7"/>
      <c r="I10" s="7"/>
      <c r="J10" s="7"/>
      <c r="K10" s="7"/>
      <c r="L10" s="7"/>
      <c r="M10" s="7"/>
      <c r="N10" s="7"/>
      <c r="O10" s="7"/>
      <c r="P10" s="7"/>
      <c r="Q10" s="7"/>
      <c r="R10" s="7"/>
    </row>
    <row r="11" ht="12.75" customHeight="1">
      <c r="A11" s="17"/>
    </row>
    <row r="12" spans="1:3" ht="15">
      <c r="A12" s="363" t="s">
        <v>100</v>
      </c>
      <c r="B12" s="363" t="s">
        <v>121</v>
      </c>
      <c r="C12" s="285"/>
    </row>
    <row r="13" spans="1:2" ht="232.5" customHeight="1">
      <c r="A13" s="1053" t="s">
        <v>187</v>
      </c>
      <c r="B13" s="1054" t="s">
        <v>185</v>
      </c>
    </row>
    <row r="14" spans="1:2" ht="15.75" customHeight="1">
      <c r="A14" s="360"/>
      <c r="B14" s="361"/>
    </row>
    <row r="15" spans="1:2" ht="12" customHeight="1">
      <c r="A15" s="362" t="s">
        <v>101</v>
      </c>
      <c r="B15" s="363" t="s">
        <v>186</v>
      </c>
    </row>
    <row r="16" spans="1:2" ht="175.5" customHeight="1">
      <c r="A16" s="1055" t="s">
        <v>119</v>
      </c>
      <c r="B16" s="1056" t="s">
        <v>120</v>
      </c>
    </row>
    <row r="17" ht="13.5" customHeight="1">
      <c r="A17" s="16"/>
    </row>
    <row r="18" ht="14.25" customHeight="1">
      <c r="A18" s="19"/>
    </row>
    <row r="19" spans="1:2" ht="15.75" customHeight="1">
      <c r="A19" s="283"/>
      <c r="B19" s="15"/>
    </row>
    <row r="20" spans="1:18" ht="13.5" customHeight="1">
      <c r="A20" s="778" t="s">
        <v>367</v>
      </c>
      <c r="B20" s="778"/>
      <c r="C20" s="283"/>
      <c r="D20" s="283"/>
      <c r="E20" s="283"/>
      <c r="F20" s="283"/>
      <c r="G20" s="283"/>
      <c r="H20" s="283"/>
      <c r="I20" s="283"/>
      <c r="J20" s="283"/>
      <c r="K20" s="283"/>
      <c r="L20" s="283"/>
      <c r="M20" s="283"/>
      <c r="N20" s="283"/>
      <c r="O20" s="283"/>
      <c r="P20" s="283"/>
      <c r="Q20" s="283"/>
      <c r="R20" s="367"/>
    </row>
    <row r="21" spans="1:18" ht="12.75">
      <c r="A21" s="779" t="s">
        <v>368</v>
      </c>
      <c r="B21" s="779"/>
      <c r="C21" s="385"/>
      <c r="D21" s="385"/>
      <c r="E21" s="385"/>
      <c r="F21" s="385"/>
      <c r="G21" s="385"/>
      <c r="H21" s="385"/>
      <c r="I21" s="385"/>
      <c r="J21" s="385"/>
      <c r="K21" s="385"/>
      <c r="L21" s="385"/>
      <c r="M21" s="385"/>
      <c r="N21" s="385"/>
      <c r="O21" s="385"/>
      <c r="P21" s="385"/>
      <c r="Q21" s="385"/>
      <c r="R21" s="385"/>
    </row>
    <row r="22" spans="1:18" ht="12.75">
      <c r="A22" s="780" t="s">
        <v>369</v>
      </c>
      <c r="B22" s="780"/>
      <c r="C22" s="107"/>
      <c r="D22" s="107"/>
      <c r="E22" s="107"/>
      <c r="F22" s="107"/>
      <c r="G22" s="107"/>
      <c r="H22" s="107"/>
      <c r="I22" s="107"/>
      <c r="J22" s="107"/>
      <c r="K22" s="107"/>
      <c r="L22" s="107"/>
      <c r="M22" s="107"/>
      <c r="N22" s="107"/>
      <c r="O22" s="107"/>
      <c r="P22" s="107"/>
      <c r="Q22" s="107"/>
      <c r="R22" s="367"/>
    </row>
  </sheetData>
  <sheetProtection/>
  <mergeCells count="9">
    <mergeCell ref="A21:B21"/>
    <mergeCell ref="A22:B22"/>
    <mergeCell ref="A8:D8"/>
    <mergeCell ref="A9:D9"/>
    <mergeCell ref="A3:B3"/>
    <mergeCell ref="A5:AC5"/>
    <mergeCell ref="A6:AC6"/>
    <mergeCell ref="A7:D7"/>
    <mergeCell ref="A20:B20"/>
  </mergeCells>
  <printOptions/>
  <pageMargins left="0.5118110236220472" right="0.5118110236220472" top="0.7480314960629921" bottom="0.984251968503937" header="0.5118110236220472" footer="0.5118110236220472"/>
  <pageSetup horizontalDpi="600" verticalDpi="600" orientation="portrait" paperSize="9" scale="77"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W113"/>
  <sheetViews>
    <sheetView zoomScalePageLayoutView="0" workbookViewId="0" topLeftCell="A34">
      <selection activeCell="T29" sqref="T29"/>
    </sheetView>
  </sheetViews>
  <sheetFormatPr defaultColWidth="9.140625" defaultRowHeight="12.75"/>
  <cols>
    <col min="1" max="1" width="27.7109375" style="0" customWidth="1"/>
    <col min="2" max="2" width="11.28125" style="0" customWidth="1"/>
    <col min="3" max="3" width="3.00390625" style="0" customWidth="1"/>
    <col min="4" max="6" width="2.421875" style="0" customWidth="1"/>
    <col min="7" max="7" width="3.00390625" style="0" customWidth="1"/>
    <col min="8" max="8" width="6.7109375" style="0" customWidth="1"/>
    <col min="9" max="9" width="4.7109375" style="0" customWidth="1"/>
    <col min="10" max="13" width="2.421875" style="0" customWidth="1"/>
    <col min="14" max="14" width="2.8515625" style="0" customWidth="1"/>
    <col min="15" max="15" width="6.7109375" style="0" customWidth="1"/>
    <col min="16" max="16" width="4.7109375" style="0" customWidth="1"/>
    <col min="22" max="22" width="27.7109375" style="0" customWidth="1"/>
    <col min="23" max="23" width="11.28125" style="0" customWidth="1"/>
  </cols>
  <sheetData>
    <row r="1" spans="18:20" ht="13.5" thickBot="1">
      <c r="R1" t="s">
        <v>251</v>
      </c>
      <c r="S1" t="s">
        <v>265</v>
      </c>
      <c r="T1" t="s">
        <v>266</v>
      </c>
    </row>
    <row r="2" spans="1:23" ht="12.75">
      <c r="A2" s="370" t="s">
        <v>123</v>
      </c>
      <c r="B2" s="373" t="s">
        <v>89</v>
      </c>
      <c r="C2" s="95">
        <v>2</v>
      </c>
      <c r="D2" s="80">
        <v>1</v>
      </c>
      <c r="E2" s="80"/>
      <c r="F2" s="80"/>
      <c r="G2" s="50">
        <v>3</v>
      </c>
      <c r="H2" s="80" t="s">
        <v>10</v>
      </c>
      <c r="I2" s="376">
        <v>4</v>
      </c>
      <c r="J2" s="51"/>
      <c r="K2" s="50"/>
      <c r="L2" s="50"/>
      <c r="M2" s="50"/>
      <c r="N2" s="50"/>
      <c r="O2" s="50"/>
      <c r="P2" s="52"/>
      <c r="R2">
        <f>(C2+J2)*14</f>
        <v>28</v>
      </c>
      <c r="S2">
        <f>(SUM(D2:F2)+SUM(K2:M2))*14</f>
        <v>14</v>
      </c>
      <c r="T2">
        <f>R2+S2</f>
        <v>42</v>
      </c>
      <c r="V2" s="334" t="s">
        <v>123</v>
      </c>
      <c r="W2" s="413" t="s">
        <v>267</v>
      </c>
    </row>
    <row r="3" spans="1:23" ht="12.75">
      <c r="A3" s="371" t="s">
        <v>124</v>
      </c>
      <c r="B3" s="374" t="s">
        <v>103</v>
      </c>
      <c r="C3" s="48">
        <v>2</v>
      </c>
      <c r="D3" s="47">
        <v>2</v>
      </c>
      <c r="E3" s="47"/>
      <c r="F3" s="47"/>
      <c r="G3" s="58">
        <v>3</v>
      </c>
      <c r="H3" s="47" t="s">
        <v>10</v>
      </c>
      <c r="I3" s="66">
        <v>5</v>
      </c>
      <c r="J3" s="96"/>
      <c r="K3" s="58"/>
      <c r="L3" s="58"/>
      <c r="M3" s="58"/>
      <c r="N3" s="58"/>
      <c r="O3" s="58"/>
      <c r="P3" s="97"/>
      <c r="R3">
        <f aca="true" t="shared" si="0" ref="R3:R19">(C3+J3)*14</f>
        <v>28</v>
      </c>
      <c r="S3">
        <f aca="true" t="shared" si="1" ref="S3:S19">(SUM(D3:F3)+SUM(K3:M3))*14</f>
        <v>28</v>
      </c>
      <c r="T3">
        <f aca="true" t="shared" si="2" ref="T3:T19">R3+S3</f>
        <v>56</v>
      </c>
      <c r="V3" s="335" t="s">
        <v>124</v>
      </c>
      <c r="W3" s="414" t="s">
        <v>268</v>
      </c>
    </row>
    <row r="4" spans="1:23" ht="12.75">
      <c r="A4" s="371" t="s">
        <v>183</v>
      </c>
      <c r="B4" s="374" t="s">
        <v>114</v>
      </c>
      <c r="C4" s="48">
        <v>2</v>
      </c>
      <c r="D4" s="47">
        <v>1</v>
      </c>
      <c r="E4" s="47"/>
      <c r="F4" s="47"/>
      <c r="G4" s="58">
        <v>3</v>
      </c>
      <c r="H4" s="47" t="s">
        <v>10</v>
      </c>
      <c r="I4" s="66">
        <v>4</v>
      </c>
      <c r="J4" s="48"/>
      <c r="K4" s="47"/>
      <c r="L4" s="47"/>
      <c r="M4" s="58"/>
      <c r="N4" s="58"/>
      <c r="O4" s="47"/>
      <c r="P4" s="67"/>
      <c r="R4">
        <f t="shared" si="0"/>
        <v>28</v>
      </c>
      <c r="S4">
        <f t="shared" si="1"/>
        <v>14</v>
      </c>
      <c r="T4">
        <f t="shared" si="2"/>
        <v>42</v>
      </c>
      <c r="V4" s="335" t="s">
        <v>183</v>
      </c>
      <c r="W4" s="414" t="s">
        <v>269</v>
      </c>
    </row>
    <row r="5" spans="1:23" ht="12.75">
      <c r="A5" s="371" t="s">
        <v>125</v>
      </c>
      <c r="B5" s="374" t="s">
        <v>113</v>
      </c>
      <c r="C5" s="48">
        <v>2</v>
      </c>
      <c r="D5" s="47">
        <v>1</v>
      </c>
      <c r="E5" s="47"/>
      <c r="F5" s="47"/>
      <c r="G5" s="58">
        <v>4</v>
      </c>
      <c r="H5" s="47" t="s">
        <v>10</v>
      </c>
      <c r="I5" s="66">
        <v>5</v>
      </c>
      <c r="J5" s="48"/>
      <c r="K5" s="47"/>
      <c r="L5" s="47"/>
      <c r="M5" s="58"/>
      <c r="N5" s="58"/>
      <c r="O5" s="47"/>
      <c r="P5" s="67"/>
      <c r="R5">
        <f t="shared" si="0"/>
        <v>28</v>
      </c>
      <c r="S5">
        <f t="shared" si="1"/>
        <v>14</v>
      </c>
      <c r="T5">
        <f t="shared" si="2"/>
        <v>42</v>
      </c>
      <c r="V5" s="335" t="s">
        <v>125</v>
      </c>
      <c r="W5" s="414" t="s">
        <v>270</v>
      </c>
    </row>
    <row r="6" spans="1:23" ht="12.75">
      <c r="A6" s="371" t="s">
        <v>179</v>
      </c>
      <c r="B6" s="374" t="s">
        <v>192</v>
      </c>
      <c r="C6" s="48">
        <v>2</v>
      </c>
      <c r="D6" s="47">
        <v>1</v>
      </c>
      <c r="E6" s="47"/>
      <c r="F6" s="47"/>
      <c r="G6" s="58">
        <v>3</v>
      </c>
      <c r="H6" s="47" t="s">
        <v>6</v>
      </c>
      <c r="I6" s="66">
        <v>4</v>
      </c>
      <c r="J6" s="96"/>
      <c r="K6" s="58"/>
      <c r="L6" s="58"/>
      <c r="M6" s="58"/>
      <c r="N6" s="58"/>
      <c r="O6" s="58"/>
      <c r="P6" s="97"/>
      <c r="R6">
        <f t="shared" si="0"/>
        <v>28</v>
      </c>
      <c r="S6">
        <f t="shared" si="1"/>
        <v>14</v>
      </c>
      <c r="T6">
        <f t="shared" si="2"/>
        <v>42</v>
      </c>
      <c r="V6" s="335" t="s">
        <v>179</v>
      </c>
      <c r="W6" s="414" t="s">
        <v>271</v>
      </c>
    </row>
    <row r="7" spans="1:23" ht="13.5" thickBot="1">
      <c r="A7" s="371" t="s">
        <v>234</v>
      </c>
      <c r="B7" s="65" t="s">
        <v>235</v>
      </c>
      <c r="C7" s="48">
        <v>1</v>
      </c>
      <c r="D7" s="47">
        <v>2</v>
      </c>
      <c r="E7" s="47"/>
      <c r="F7" s="47"/>
      <c r="G7" s="58">
        <v>3</v>
      </c>
      <c r="H7" s="47" t="s">
        <v>6</v>
      </c>
      <c r="I7" s="66">
        <v>3</v>
      </c>
      <c r="J7" s="96"/>
      <c r="K7" s="58"/>
      <c r="L7" s="58"/>
      <c r="M7" s="58"/>
      <c r="N7" s="58"/>
      <c r="O7" s="58"/>
      <c r="P7" s="97"/>
      <c r="R7">
        <f t="shared" si="0"/>
        <v>14</v>
      </c>
      <c r="S7">
        <f t="shared" si="1"/>
        <v>28</v>
      </c>
      <c r="T7">
        <f t="shared" si="2"/>
        <v>42</v>
      </c>
      <c r="V7" s="336" t="s">
        <v>234</v>
      </c>
      <c r="W7" s="414" t="s">
        <v>272</v>
      </c>
    </row>
    <row r="8" spans="1:23" ht="34.5" thickBot="1">
      <c r="A8" s="372" t="s">
        <v>122</v>
      </c>
      <c r="B8" s="375" t="s">
        <v>237</v>
      </c>
      <c r="C8" s="270"/>
      <c r="D8" s="251">
        <v>1</v>
      </c>
      <c r="E8" s="251"/>
      <c r="F8" s="251"/>
      <c r="G8" s="70"/>
      <c r="H8" s="251" t="s">
        <v>6</v>
      </c>
      <c r="I8" s="74">
        <v>2</v>
      </c>
      <c r="J8" s="304"/>
      <c r="K8" s="70"/>
      <c r="L8" s="70"/>
      <c r="M8" s="70"/>
      <c r="N8" s="70"/>
      <c r="O8" s="70"/>
      <c r="P8" s="152"/>
      <c r="R8">
        <f t="shared" si="0"/>
        <v>0</v>
      </c>
      <c r="S8">
        <f t="shared" si="1"/>
        <v>14</v>
      </c>
      <c r="T8">
        <f t="shared" si="2"/>
        <v>14</v>
      </c>
      <c r="V8" s="335" t="s">
        <v>139</v>
      </c>
      <c r="W8" s="415" t="s">
        <v>273</v>
      </c>
    </row>
    <row r="9" spans="1:23" ht="33.75">
      <c r="A9" s="335" t="s">
        <v>139</v>
      </c>
      <c r="B9" s="55" t="s">
        <v>238</v>
      </c>
      <c r="C9" s="63"/>
      <c r="D9" s="57"/>
      <c r="E9" s="57"/>
      <c r="F9" s="57"/>
      <c r="G9" s="369"/>
      <c r="H9" s="57"/>
      <c r="I9" s="59"/>
      <c r="J9" s="63">
        <v>2</v>
      </c>
      <c r="K9" s="57">
        <v>1</v>
      </c>
      <c r="L9" s="57"/>
      <c r="M9" s="369"/>
      <c r="N9" s="369">
        <v>5</v>
      </c>
      <c r="O9" s="57" t="s">
        <v>10</v>
      </c>
      <c r="P9" s="59">
        <v>5</v>
      </c>
      <c r="R9">
        <f t="shared" si="0"/>
        <v>28</v>
      </c>
      <c r="S9">
        <f t="shared" si="1"/>
        <v>14</v>
      </c>
      <c r="T9">
        <f t="shared" si="2"/>
        <v>42</v>
      </c>
      <c r="V9" s="335" t="s">
        <v>137</v>
      </c>
      <c r="W9" s="414" t="s">
        <v>274</v>
      </c>
    </row>
    <row r="10" spans="1:23" ht="12.75">
      <c r="A10" s="335" t="s">
        <v>137</v>
      </c>
      <c r="B10" s="56" t="s">
        <v>239</v>
      </c>
      <c r="C10" s="63"/>
      <c r="D10" s="57"/>
      <c r="E10" s="57"/>
      <c r="F10" s="57"/>
      <c r="G10" s="72"/>
      <c r="H10" s="57"/>
      <c r="I10" s="59"/>
      <c r="J10" s="63">
        <v>2</v>
      </c>
      <c r="K10" s="57">
        <v>1</v>
      </c>
      <c r="L10" s="57"/>
      <c r="M10" s="72"/>
      <c r="N10" s="72"/>
      <c r="O10" s="57" t="s">
        <v>10</v>
      </c>
      <c r="P10" s="59">
        <v>4</v>
      </c>
      <c r="R10">
        <f t="shared" si="0"/>
        <v>28</v>
      </c>
      <c r="S10">
        <f t="shared" si="1"/>
        <v>14</v>
      </c>
      <c r="T10">
        <f t="shared" si="2"/>
        <v>42</v>
      </c>
      <c r="V10" s="335" t="s">
        <v>105</v>
      </c>
      <c r="W10" s="46" t="s">
        <v>275</v>
      </c>
    </row>
    <row r="11" spans="1:23" ht="22.5">
      <c r="A11" s="335" t="s">
        <v>105</v>
      </c>
      <c r="B11" s="56" t="s">
        <v>180</v>
      </c>
      <c r="C11" s="63"/>
      <c r="D11" s="57"/>
      <c r="E11" s="57"/>
      <c r="F11" s="57"/>
      <c r="G11" s="72"/>
      <c r="H11" s="57"/>
      <c r="I11" s="59"/>
      <c r="J11" s="63">
        <v>2</v>
      </c>
      <c r="K11" s="57">
        <v>2</v>
      </c>
      <c r="L11" s="57"/>
      <c r="M11" s="72"/>
      <c r="N11" s="72"/>
      <c r="O11" s="57" t="s">
        <v>10</v>
      </c>
      <c r="P11" s="59">
        <v>5</v>
      </c>
      <c r="R11">
        <f t="shared" si="0"/>
        <v>28</v>
      </c>
      <c r="S11">
        <f t="shared" si="1"/>
        <v>28</v>
      </c>
      <c r="T11">
        <f t="shared" si="2"/>
        <v>56</v>
      </c>
      <c r="V11" s="335" t="s">
        <v>236</v>
      </c>
      <c r="W11" s="46" t="s">
        <v>276</v>
      </c>
    </row>
    <row r="12" spans="1:23" ht="22.5">
      <c r="A12" s="335" t="s">
        <v>236</v>
      </c>
      <c r="B12" s="56" t="s">
        <v>162</v>
      </c>
      <c r="C12" s="63"/>
      <c r="D12" s="57"/>
      <c r="E12" s="47"/>
      <c r="F12" s="47"/>
      <c r="G12" s="72"/>
      <c r="H12" s="47"/>
      <c r="I12" s="67"/>
      <c r="J12" s="63">
        <v>2</v>
      </c>
      <c r="K12" s="57">
        <v>2</v>
      </c>
      <c r="L12" s="57"/>
      <c r="M12" s="72"/>
      <c r="N12" s="72">
        <v>5</v>
      </c>
      <c r="O12" s="57" t="s">
        <v>10</v>
      </c>
      <c r="P12" s="59">
        <v>5</v>
      </c>
      <c r="R12">
        <f t="shared" si="0"/>
        <v>28</v>
      </c>
      <c r="S12">
        <f t="shared" si="1"/>
        <v>28</v>
      </c>
      <c r="T12">
        <f t="shared" si="2"/>
        <v>56</v>
      </c>
      <c r="V12" s="335" t="s">
        <v>127</v>
      </c>
      <c r="W12" s="46" t="s">
        <v>277</v>
      </c>
    </row>
    <row r="13" spans="1:20" ht="13.5" thickBot="1">
      <c r="A13" s="335" t="s">
        <v>127</v>
      </c>
      <c r="B13" s="56" t="s">
        <v>240</v>
      </c>
      <c r="C13" s="63"/>
      <c r="D13" s="57"/>
      <c r="E13" s="57"/>
      <c r="F13" s="57"/>
      <c r="G13" s="72"/>
      <c r="H13" s="57"/>
      <c r="I13" s="59"/>
      <c r="J13" s="63">
        <v>2</v>
      </c>
      <c r="K13" s="57">
        <v>3</v>
      </c>
      <c r="L13" s="57"/>
      <c r="M13" s="72"/>
      <c r="N13" s="72">
        <v>4</v>
      </c>
      <c r="O13" s="57" t="s">
        <v>10</v>
      </c>
      <c r="P13" s="59">
        <v>6</v>
      </c>
      <c r="R13">
        <f t="shared" si="0"/>
        <v>28</v>
      </c>
      <c r="S13">
        <f t="shared" si="1"/>
        <v>42</v>
      </c>
      <c r="T13">
        <f t="shared" si="2"/>
        <v>70</v>
      </c>
    </row>
    <row r="14" spans="1:23" ht="13.5" thickBot="1">
      <c r="A14" s="336" t="s">
        <v>122</v>
      </c>
      <c r="B14" s="68" t="s">
        <v>241</v>
      </c>
      <c r="C14" s="73"/>
      <c r="D14" s="251"/>
      <c r="E14" s="69"/>
      <c r="F14" s="69"/>
      <c r="G14" s="70"/>
      <c r="H14" s="69"/>
      <c r="I14" s="71"/>
      <c r="J14" s="73"/>
      <c r="K14" s="74"/>
      <c r="L14" s="74">
        <v>1</v>
      </c>
      <c r="M14" s="70"/>
      <c r="N14" s="70"/>
      <c r="O14" s="74" t="s">
        <v>6</v>
      </c>
      <c r="P14" s="75">
        <v>2</v>
      </c>
      <c r="R14">
        <f t="shared" si="0"/>
        <v>0</v>
      </c>
      <c r="S14">
        <f t="shared" si="1"/>
        <v>14</v>
      </c>
      <c r="T14">
        <f t="shared" si="2"/>
        <v>14</v>
      </c>
      <c r="V14" s="334" t="s">
        <v>36</v>
      </c>
      <c r="W14" s="413" t="s">
        <v>278</v>
      </c>
    </row>
    <row r="15" spans="18:23" ht="13.5" thickBot="1">
      <c r="R15">
        <f t="shared" si="0"/>
        <v>0</v>
      </c>
      <c r="S15">
        <f t="shared" si="1"/>
        <v>0</v>
      </c>
      <c r="T15">
        <f t="shared" si="2"/>
        <v>0</v>
      </c>
      <c r="V15" s="336" t="s">
        <v>37</v>
      </c>
      <c r="W15" s="416" t="s">
        <v>279</v>
      </c>
    </row>
    <row r="16" spans="1:23" ht="12.75">
      <c r="A16" s="334" t="s">
        <v>36</v>
      </c>
      <c r="B16" s="45" t="s">
        <v>194</v>
      </c>
      <c r="C16" s="1050"/>
      <c r="D16" s="1013"/>
      <c r="E16" s="1013">
        <v>2</v>
      </c>
      <c r="F16" s="1013"/>
      <c r="G16" s="998">
        <v>2</v>
      </c>
      <c r="H16" s="1013" t="s">
        <v>6</v>
      </c>
      <c r="I16" s="1049">
        <v>3</v>
      </c>
      <c r="J16" s="1011"/>
      <c r="K16" s="998"/>
      <c r="L16" s="1013"/>
      <c r="M16" s="1013"/>
      <c r="N16" s="1013"/>
      <c r="O16" s="1013"/>
      <c r="P16" s="1049"/>
      <c r="R16">
        <f t="shared" si="0"/>
        <v>0</v>
      </c>
      <c r="S16">
        <f t="shared" si="1"/>
        <v>28</v>
      </c>
      <c r="T16">
        <f t="shared" si="2"/>
        <v>28</v>
      </c>
      <c r="V16" s="335" t="s">
        <v>36</v>
      </c>
      <c r="W16" s="415" t="s">
        <v>280</v>
      </c>
    </row>
    <row r="17" spans="1:23" ht="13.5" thickBot="1">
      <c r="A17" s="336" t="s">
        <v>37</v>
      </c>
      <c r="B17" s="303" t="s">
        <v>242</v>
      </c>
      <c r="C17" s="986"/>
      <c r="D17" s="972"/>
      <c r="E17" s="972"/>
      <c r="F17" s="972"/>
      <c r="G17" s="982"/>
      <c r="H17" s="972"/>
      <c r="I17" s="974"/>
      <c r="J17" s="1051"/>
      <c r="K17" s="982"/>
      <c r="L17" s="972"/>
      <c r="M17" s="972"/>
      <c r="N17" s="972"/>
      <c r="O17" s="972"/>
      <c r="P17" s="974"/>
      <c r="R17">
        <f t="shared" si="0"/>
        <v>0</v>
      </c>
      <c r="S17">
        <f t="shared" si="1"/>
        <v>0</v>
      </c>
      <c r="T17">
        <f t="shared" si="2"/>
        <v>0</v>
      </c>
      <c r="V17" s="337" t="s">
        <v>37</v>
      </c>
      <c r="W17" s="416" t="s">
        <v>281</v>
      </c>
    </row>
    <row r="18" spans="1:20" ht="12.75">
      <c r="A18" s="335" t="s">
        <v>36</v>
      </c>
      <c r="B18" s="306" t="s">
        <v>195</v>
      </c>
      <c r="C18" s="1050"/>
      <c r="D18" s="1013"/>
      <c r="E18" s="1013"/>
      <c r="F18" s="1013"/>
      <c r="G18" s="998"/>
      <c r="H18" s="1013"/>
      <c r="I18" s="1049"/>
      <c r="J18" s="1011"/>
      <c r="K18" s="998"/>
      <c r="L18" s="1013">
        <v>2</v>
      </c>
      <c r="M18" s="1013"/>
      <c r="N18" s="1013">
        <v>2</v>
      </c>
      <c r="O18" s="1013" t="s">
        <v>6</v>
      </c>
      <c r="P18" s="1049">
        <v>3</v>
      </c>
      <c r="R18">
        <f t="shared" si="0"/>
        <v>0</v>
      </c>
      <c r="S18">
        <f t="shared" si="1"/>
        <v>28</v>
      </c>
      <c r="T18">
        <f t="shared" si="2"/>
        <v>28</v>
      </c>
    </row>
    <row r="19" spans="1:20" ht="13.5" thickBot="1">
      <c r="A19" s="337" t="s">
        <v>37</v>
      </c>
      <c r="B19" s="303" t="s">
        <v>243</v>
      </c>
      <c r="C19" s="986"/>
      <c r="D19" s="972"/>
      <c r="E19" s="972"/>
      <c r="F19" s="972"/>
      <c r="G19" s="982"/>
      <c r="H19" s="972"/>
      <c r="I19" s="974"/>
      <c r="J19" s="1051"/>
      <c r="K19" s="982"/>
      <c r="L19" s="972"/>
      <c r="M19" s="972"/>
      <c r="N19" s="972"/>
      <c r="O19" s="972"/>
      <c r="P19" s="974"/>
      <c r="R19">
        <f t="shared" si="0"/>
        <v>0</v>
      </c>
      <c r="S19">
        <f t="shared" si="1"/>
        <v>0</v>
      </c>
      <c r="T19">
        <f t="shared" si="2"/>
        <v>0</v>
      </c>
    </row>
    <row r="20" spans="22:23" ht="22.5">
      <c r="V20" s="417" t="s">
        <v>140</v>
      </c>
      <c r="W20" s="418" t="s">
        <v>282</v>
      </c>
    </row>
    <row r="21" spans="22:23" ht="13.5" thickBot="1">
      <c r="V21" s="419" t="s">
        <v>104</v>
      </c>
      <c r="W21" s="420" t="s">
        <v>283</v>
      </c>
    </row>
    <row r="22" spans="1:23" ht="22.5">
      <c r="A22" s="341" t="s">
        <v>140</v>
      </c>
      <c r="B22" s="130" t="s">
        <v>145</v>
      </c>
      <c r="C22" s="261">
        <v>2</v>
      </c>
      <c r="D22" s="255">
        <v>1</v>
      </c>
      <c r="E22" s="255"/>
      <c r="F22" s="255"/>
      <c r="G22" s="50">
        <v>3</v>
      </c>
      <c r="H22" s="254" t="s">
        <v>10</v>
      </c>
      <c r="I22" s="286">
        <v>5</v>
      </c>
      <c r="J22" s="256"/>
      <c r="K22" s="255"/>
      <c r="L22" s="255"/>
      <c r="M22" s="255"/>
      <c r="N22" s="50"/>
      <c r="O22" s="255"/>
      <c r="P22" s="257"/>
      <c r="R22">
        <f>C22*14+J22*11</f>
        <v>28</v>
      </c>
      <c r="S22">
        <f>SUM(D22:F22)*14+SUM(K22:M22)*11</f>
        <v>14</v>
      </c>
      <c r="T22">
        <f>R22+S22</f>
        <v>42</v>
      </c>
      <c r="V22" s="421" t="s">
        <v>152</v>
      </c>
      <c r="W22" s="420" t="s">
        <v>284</v>
      </c>
    </row>
    <row r="23" spans="1:23" ht="12.75">
      <c r="A23" s="342" t="s">
        <v>104</v>
      </c>
      <c r="B23" s="132" t="s">
        <v>163</v>
      </c>
      <c r="C23" s="115">
        <v>2</v>
      </c>
      <c r="D23" s="116">
        <v>1</v>
      </c>
      <c r="E23" s="116"/>
      <c r="F23" s="116"/>
      <c r="G23" s="58">
        <v>3</v>
      </c>
      <c r="H23" s="117" t="s">
        <v>10</v>
      </c>
      <c r="I23" s="287">
        <v>4</v>
      </c>
      <c r="J23" s="123"/>
      <c r="K23" s="116"/>
      <c r="L23" s="116"/>
      <c r="M23" s="116"/>
      <c r="N23" s="58"/>
      <c r="O23" s="116"/>
      <c r="P23" s="136"/>
      <c r="R23">
        <f aca="true" t="shared" si="3" ref="R23:R44">C23*14+J23*11</f>
        <v>28</v>
      </c>
      <c r="S23">
        <f aca="true" t="shared" si="4" ref="S23:S44">SUM(D23:F23)*14+SUM(K23:M23)*11</f>
        <v>14</v>
      </c>
      <c r="T23">
        <f aca="true" t="shared" si="5" ref="T23:T44">R23+S23</f>
        <v>42</v>
      </c>
      <c r="V23" s="419" t="s">
        <v>175</v>
      </c>
      <c r="W23" s="132" t="s">
        <v>285</v>
      </c>
    </row>
    <row r="24" spans="1:23" ht="23.25" thickBot="1">
      <c r="A24" s="259" t="s">
        <v>152</v>
      </c>
      <c r="B24" s="132" t="s">
        <v>164</v>
      </c>
      <c r="C24" s="115">
        <v>2</v>
      </c>
      <c r="D24" s="116">
        <v>1</v>
      </c>
      <c r="E24" s="116"/>
      <c r="F24" s="116"/>
      <c r="G24" s="58">
        <v>3</v>
      </c>
      <c r="H24" s="117" t="s">
        <v>10</v>
      </c>
      <c r="I24" s="287">
        <v>5</v>
      </c>
      <c r="J24" s="123"/>
      <c r="K24" s="116"/>
      <c r="L24" s="116"/>
      <c r="M24" s="116"/>
      <c r="N24" s="58"/>
      <c r="O24" s="116"/>
      <c r="P24" s="136"/>
      <c r="R24">
        <f t="shared" si="3"/>
        <v>28</v>
      </c>
      <c r="S24">
        <f t="shared" si="4"/>
        <v>14</v>
      </c>
      <c r="T24">
        <f t="shared" si="5"/>
        <v>42</v>
      </c>
      <c r="V24" s="422" t="s">
        <v>151</v>
      </c>
      <c r="W24" s="132" t="s">
        <v>286</v>
      </c>
    </row>
    <row r="25" spans="1:23" ht="12.75">
      <c r="A25" s="342" t="s">
        <v>175</v>
      </c>
      <c r="B25" s="132" t="s">
        <v>165</v>
      </c>
      <c r="C25" s="115">
        <v>2</v>
      </c>
      <c r="D25" s="116">
        <v>2</v>
      </c>
      <c r="E25" s="90"/>
      <c r="F25" s="90"/>
      <c r="G25" s="58">
        <v>3</v>
      </c>
      <c r="H25" s="122" t="s">
        <v>10</v>
      </c>
      <c r="I25" s="66">
        <v>5</v>
      </c>
      <c r="J25" s="89"/>
      <c r="K25" s="90"/>
      <c r="L25" s="90"/>
      <c r="M25" s="90"/>
      <c r="N25" s="58"/>
      <c r="O25" s="122"/>
      <c r="P25" s="91"/>
      <c r="R25">
        <f t="shared" si="3"/>
        <v>28</v>
      </c>
      <c r="S25">
        <f t="shared" si="4"/>
        <v>28</v>
      </c>
      <c r="T25">
        <f t="shared" si="5"/>
        <v>56</v>
      </c>
      <c r="V25" s="345" t="s">
        <v>128</v>
      </c>
      <c r="W25" s="132" t="s">
        <v>287</v>
      </c>
    </row>
    <row r="26" spans="1:23" ht="22.5">
      <c r="A26" s="343" t="s">
        <v>151</v>
      </c>
      <c r="B26" s="132" t="s">
        <v>173</v>
      </c>
      <c r="C26" s="123">
        <v>2</v>
      </c>
      <c r="D26" s="116">
        <v>1</v>
      </c>
      <c r="E26" s="116"/>
      <c r="F26" s="116"/>
      <c r="G26" s="58">
        <v>3</v>
      </c>
      <c r="H26" s="116" t="s">
        <v>6</v>
      </c>
      <c r="I26" s="97">
        <v>4</v>
      </c>
      <c r="J26" s="123"/>
      <c r="K26" s="116"/>
      <c r="L26" s="116"/>
      <c r="M26" s="116"/>
      <c r="N26" s="58"/>
      <c r="O26" s="116"/>
      <c r="P26" s="136"/>
      <c r="R26">
        <f t="shared" si="3"/>
        <v>28</v>
      </c>
      <c r="S26">
        <f t="shared" si="4"/>
        <v>14</v>
      </c>
      <c r="T26">
        <f t="shared" si="5"/>
        <v>42</v>
      </c>
      <c r="V26" s="346" t="s">
        <v>130</v>
      </c>
      <c r="W26" s="132" t="s">
        <v>288</v>
      </c>
    </row>
    <row r="27" spans="1:23" ht="13.5" thickBot="1">
      <c r="A27" s="344" t="s">
        <v>122</v>
      </c>
      <c r="B27" s="131" t="s">
        <v>166</v>
      </c>
      <c r="C27" s="262"/>
      <c r="D27" s="86"/>
      <c r="E27" s="93">
        <v>1</v>
      </c>
      <c r="F27" s="93"/>
      <c r="G27" s="70"/>
      <c r="H27" s="93" t="s">
        <v>6</v>
      </c>
      <c r="I27" s="74">
        <v>2</v>
      </c>
      <c r="J27" s="92"/>
      <c r="K27" s="93"/>
      <c r="L27" s="93"/>
      <c r="M27" s="93"/>
      <c r="N27" s="70"/>
      <c r="O27" s="263"/>
      <c r="P27" s="253"/>
      <c r="R27">
        <f t="shared" si="3"/>
        <v>0</v>
      </c>
      <c r="S27">
        <f t="shared" si="4"/>
        <v>14</v>
      </c>
      <c r="T27">
        <f t="shared" si="5"/>
        <v>14</v>
      </c>
      <c r="V27" s="347" t="s">
        <v>193</v>
      </c>
      <c r="W27" s="132" t="s">
        <v>289</v>
      </c>
    </row>
    <row r="28" spans="1:23" ht="12.75">
      <c r="A28" s="345" t="s">
        <v>128</v>
      </c>
      <c r="B28" s="132" t="s">
        <v>167</v>
      </c>
      <c r="C28" s="256"/>
      <c r="D28" s="255"/>
      <c r="E28" s="268"/>
      <c r="F28" s="268"/>
      <c r="G28" s="50"/>
      <c r="H28" s="268"/>
      <c r="I28" s="269"/>
      <c r="J28" s="256">
        <v>2</v>
      </c>
      <c r="K28" s="255">
        <v>2</v>
      </c>
      <c r="L28" s="255"/>
      <c r="M28" s="255"/>
      <c r="N28" s="50">
        <v>4</v>
      </c>
      <c r="O28" s="255" t="s">
        <v>10</v>
      </c>
      <c r="P28" s="52">
        <v>5</v>
      </c>
      <c r="R28">
        <f t="shared" si="3"/>
        <v>22</v>
      </c>
      <c r="S28">
        <f t="shared" si="4"/>
        <v>22</v>
      </c>
      <c r="T28">
        <f t="shared" si="5"/>
        <v>44</v>
      </c>
      <c r="V28" s="259" t="s">
        <v>290</v>
      </c>
      <c r="W28" s="420" t="s">
        <v>291</v>
      </c>
    </row>
    <row r="29" spans="1:23" ht="23.25" thickBot="1">
      <c r="A29" s="346" t="s">
        <v>130</v>
      </c>
      <c r="B29" s="132" t="s">
        <v>168</v>
      </c>
      <c r="C29" s="123"/>
      <c r="D29" s="116"/>
      <c r="E29" s="116"/>
      <c r="F29" s="116"/>
      <c r="G29" s="58"/>
      <c r="H29" s="116"/>
      <c r="I29" s="136"/>
      <c r="J29" s="123">
        <v>2</v>
      </c>
      <c r="K29" s="116">
        <v>2</v>
      </c>
      <c r="L29" s="116"/>
      <c r="M29" s="116"/>
      <c r="N29" s="58">
        <v>4</v>
      </c>
      <c r="O29" s="116" t="s">
        <v>10</v>
      </c>
      <c r="P29" s="97">
        <v>5</v>
      </c>
      <c r="R29">
        <f t="shared" si="3"/>
        <v>22</v>
      </c>
      <c r="S29">
        <f t="shared" si="4"/>
        <v>22</v>
      </c>
      <c r="T29">
        <f t="shared" si="5"/>
        <v>44</v>
      </c>
      <c r="V29" s="348" t="s">
        <v>160</v>
      </c>
      <c r="W29" s="132" t="s">
        <v>292</v>
      </c>
    </row>
    <row r="30" spans="1:20" ht="13.5" thickBot="1">
      <c r="A30" s="347" t="s">
        <v>193</v>
      </c>
      <c r="B30" s="132" t="s">
        <v>169</v>
      </c>
      <c r="C30" s="123"/>
      <c r="D30" s="116"/>
      <c r="E30" s="116"/>
      <c r="F30" s="116"/>
      <c r="G30" s="72"/>
      <c r="H30" s="116"/>
      <c r="I30" s="136"/>
      <c r="J30" s="123">
        <v>3</v>
      </c>
      <c r="K30" s="116">
        <v>2</v>
      </c>
      <c r="L30" s="116"/>
      <c r="M30" s="116"/>
      <c r="N30" s="58">
        <v>4</v>
      </c>
      <c r="O30" s="116" t="s">
        <v>10</v>
      </c>
      <c r="P30" s="97">
        <v>5</v>
      </c>
      <c r="R30">
        <f t="shared" si="3"/>
        <v>33</v>
      </c>
      <c r="S30">
        <f t="shared" si="4"/>
        <v>22</v>
      </c>
      <c r="T30">
        <f t="shared" si="5"/>
        <v>55</v>
      </c>
    </row>
    <row r="31" spans="1:23" ht="12.75">
      <c r="A31" s="259" t="s">
        <v>176</v>
      </c>
      <c r="B31" s="132" t="s">
        <v>177</v>
      </c>
      <c r="C31" s="123"/>
      <c r="D31" s="116"/>
      <c r="E31" s="116"/>
      <c r="F31" s="116"/>
      <c r="G31" s="72"/>
      <c r="H31" s="116"/>
      <c r="I31" s="136"/>
      <c r="J31" s="96">
        <v>2</v>
      </c>
      <c r="K31" s="58">
        <v>1</v>
      </c>
      <c r="L31" s="58"/>
      <c r="M31" s="58"/>
      <c r="N31" s="58">
        <v>3</v>
      </c>
      <c r="O31" s="58" t="s">
        <v>10</v>
      </c>
      <c r="P31" s="97">
        <v>4</v>
      </c>
      <c r="R31">
        <f t="shared" si="3"/>
        <v>22</v>
      </c>
      <c r="S31">
        <f t="shared" si="4"/>
        <v>11</v>
      </c>
      <c r="T31">
        <f t="shared" si="5"/>
        <v>33</v>
      </c>
      <c r="V31" s="355" t="s">
        <v>126</v>
      </c>
      <c r="W31" s="423" t="s">
        <v>293</v>
      </c>
    </row>
    <row r="32" spans="1:23" ht="12.75">
      <c r="A32" s="347" t="s">
        <v>122</v>
      </c>
      <c r="B32" s="132" t="s">
        <v>171</v>
      </c>
      <c r="C32" s="123"/>
      <c r="D32" s="116"/>
      <c r="E32" s="90"/>
      <c r="F32" s="90"/>
      <c r="G32" s="58"/>
      <c r="H32" s="90"/>
      <c r="I32" s="125"/>
      <c r="J32" s="123"/>
      <c r="K32" s="116"/>
      <c r="L32" s="90">
        <v>1</v>
      </c>
      <c r="M32" s="90"/>
      <c r="N32" s="58"/>
      <c r="O32" s="90" t="s">
        <v>6</v>
      </c>
      <c r="P32" s="67">
        <v>2</v>
      </c>
      <c r="R32">
        <f t="shared" si="3"/>
        <v>0</v>
      </c>
      <c r="S32">
        <f t="shared" si="4"/>
        <v>11</v>
      </c>
      <c r="T32">
        <f t="shared" si="5"/>
        <v>11</v>
      </c>
      <c r="V32" s="368" t="s">
        <v>294</v>
      </c>
      <c r="W32" s="424" t="s">
        <v>295</v>
      </c>
    </row>
    <row r="33" spans="1:23" ht="13.5" thickBot="1">
      <c r="A33" s="348" t="s">
        <v>160</v>
      </c>
      <c r="B33" s="132" t="s">
        <v>170</v>
      </c>
      <c r="C33" s="92"/>
      <c r="D33" s="93"/>
      <c r="E33" s="93"/>
      <c r="F33" s="93"/>
      <c r="G33" s="70"/>
      <c r="H33" s="93"/>
      <c r="I33" s="126"/>
      <c r="J33" s="92"/>
      <c r="K33" s="93"/>
      <c r="L33" s="93"/>
      <c r="M33" s="93"/>
      <c r="N33" s="70"/>
      <c r="O33" s="93" t="s">
        <v>6</v>
      </c>
      <c r="P33" s="75">
        <v>3</v>
      </c>
      <c r="R33">
        <f t="shared" si="3"/>
        <v>0</v>
      </c>
      <c r="S33">
        <v>90</v>
      </c>
      <c r="T33">
        <f t="shared" si="5"/>
        <v>90</v>
      </c>
      <c r="V33" s="366" t="s">
        <v>129</v>
      </c>
      <c r="W33" s="425" t="s">
        <v>296</v>
      </c>
    </row>
    <row r="34" spans="18:23" ht="13.5" thickBot="1">
      <c r="R34">
        <f t="shared" si="3"/>
        <v>0</v>
      </c>
      <c r="S34">
        <f t="shared" si="4"/>
        <v>0</v>
      </c>
      <c r="T34">
        <f t="shared" si="5"/>
        <v>0</v>
      </c>
      <c r="V34" s="353" t="s">
        <v>36</v>
      </c>
      <c r="W34" s="425" t="s">
        <v>297</v>
      </c>
    </row>
    <row r="35" spans="1:23" ht="13.5" thickBot="1">
      <c r="A35" s="355" t="s">
        <v>126</v>
      </c>
      <c r="B35" s="87" t="s">
        <v>196</v>
      </c>
      <c r="C35" s="975">
        <v>2</v>
      </c>
      <c r="D35" s="965">
        <v>1</v>
      </c>
      <c r="E35" s="965"/>
      <c r="F35" s="965"/>
      <c r="G35" s="998">
        <v>2</v>
      </c>
      <c r="H35" s="965" t="s">
        <v>6</v>
      </c>
      <c r="I35" s="994">
        <v>3</v>
      </c>
      <c r="J35" s="1032"/>
      <c r="K35" s="1035"/>
      <c r="L35" s="1029"/>
      <c r="M35" s="1029"/>
      <c r="N35" s="998"/>
      <c r="O35" s="1035"/>
      <c r="P35" s="1041"/>
      <c r="R35">
        <f t="shared" si="3"/>
        <v>28</v>
      </c>
      <c r="S35">
        <f t="shared" si="4"/>
        <v>14</v>
      </c>
      <c r="T35">
        <f t="shared" si="5"/>
        <v>42</v>
      </c>
      <c r="V35" s="354" t="s">
        <v>37</v>
      </c>
      <c r="W35" s="426" t="s">
        <v>298</v>
      </c>
    </row>
    <row r="36" spans="1:23" ht="12.75">
      <c r="A36" s="368" t="s">
        <v>244</v>
      </c>
      <c r="B36" s="88" t="s">
        <v>197</v>
      </c>
      <c r="C36" s="1047"/>
      <c r="D36" s="1048"/>
      <c r="E36" s="1048"/>
      <c r="F36" s="1048"/>
      <c r="G36" s="981"/>
      <c r="H36" s="1048"/>
      <c r="I36" s="983"/>
      <c r="J36" s="1045"/>
      <c r="K36" s="1040"/>
      <c r="L36" s="1046"/>
      <c r="M36" s="1046"/>
      <c r="N36" s="981"/>
      <c r="O36" s="1040"/>
      <c r="P36" s="1042"/>
      <c r="R36">
        <f t="shared" si="3"/>
        <v>0</v>
      </c>
      <c r="S36">
        <f t="shared" si="4"/>
        <v>0</v>
      </c>
      <c r="T36">
        <f t="shared" si="5"/>
        <v>0</v>
      </c>
      <c r="V36" s="345" t="s">
        <v>106</v>
      </c>
      <c r="W36" s="427" t="s">
        <v>299</v>
      </c>
    </row>
    <row r="37" spans="1:23" ht="12.75">
      <c r="A37" s="366" t="s">
        <v>129</v>
      </c>
      <c r="B37" s="88" t="s">
        <v>198</v>
      </c>
      <c r="C37" s="1028"/>
      <c r="D37" s="1020"/>
      <c r="E37" s="1020"/>
      <c r="F37" s="1020"/>
      <c r="G37" s="987"/>
      <c r="H37" s="1020"/>
      <c r="I37" s="990"/>
      <c r="J37" s="1033"/>
      <c r="K37" s="1036"/>
      <c r="L37" s="1030"/>
      <c r="M37" s="1030"/>
      <c r="N37" s="987"/>
      <c r="O37" s="1036"/>
      <c r="P37" s="1038"/>
      <c r="R37">
        <f t="shared" si="3"/>
        <v>0</v>
      </c>
      <c r="S37">
        <f t="shared" si="4"/>
        <v>0</v>
      </c>
      <c r="T37">
        <f t="shared" si="5"/>
        <v>0</v>
      </c>
      <c r="V37" s="349" t="s">
        <v>178</v>
      </c>
      <c r="W37" s="428" t="s">
        <v>300</v>
      </c>
    </row>
    <row r="38" spans="1:23" ht="12.75">
      <c r="A38" s="353" t="s">
        <v>36</v>
      </c>
      <c r="B38" s="88" t="s">
        <v>199</v>
      </c>
      <c r="C38" s="1028"/>
      <c r="D38" s="1020"/>
      <c r="E38" s="1043">
        <v>2</v>
      </c>
      <c r="F38" s="1043"/>
      <c r="G38" s="987">
        <v>1</v>
      </c>
      <c r="H38" s="1043" t="s">
        <v>6</v>
      </c>
      <c r="I38" s="1044">
        <v>2</v>
      </c>
      <c r="J38" s="1033"/>
      <c r="K38" s="1036"/>
      <c r="L38" s="1030"/>
      <c r="M38" s="1030"/>
      <c r="N38" s="987"/>
      <c r="O38" s="1036"/>
      <c r="P38" s="1038"/>
      <c r="R38">
        <f t="shared" si="3"/>
        <v>0</v>
      </c>
      <c r="S38">
        <f t="shared" si="4"/>
        <v>28</v>
      </c>
      <c r="T38">
        <f t="shared" si="5"/>
        <v>28</v>
      </c>
      <c r="V38" s="346" t="s">
        <v>182</v>
      </c>
      <c r="W38" s="429" t="s">
        <v>301</v>
      </c>
    </row>
    <row r="39" spans="1:23" ht="13.5" thickBot="1">
      <c r="A39" s="354" t="s">
        <v>37</v>
      </c>
      <c r="B39" s="316" t="s">
        <v>231</v>
      </c>
      <c r="C39" s="976"/>
      <c r="D39" s="966"/>
      <c r="E39" s="960"/>
      <c r="F39" s="960"/>
      <c r="G39" s="982"/>
      <c r="H39" s="960"/>
      <c r="I39" s="974"/>
      <c r="J39" s="1034"/>
      <c r="K39" s="1037"/>
      <c r="L39" s="1031"/>
      <c r="M39" s="1031"/>
      <c r="N39" s="982"/>
      <c r="O39" s="1037"/>
      <c r="P39" s="1039"/>
      <c r="R39">
        <f t="shared" si="3"/>
        <v>0</v>
      </c>
      <c r="S39">
        <f t="shared" si="4"/>
        <v>0</v>
      </c>
      <c r="T39">
        <f t="shared" si="5"/>
        <v>0</v>
      </c>
      <c r="V39" s="430" t="s">
        <v>36</v>
      </c>
      <c r="W39" s="429" t="s">
        <v>302</v>
      </c>
    </row>
    <row r="40" spans="1:23" ht="13.5" thickBot="1">
      <c r="A40" s="341" t="s">
        <v>106</v>
      </c>
      <c r="B40" s="379" t="s">
        <v>200</v>
      </c>
      <c r="C40" s="1032"/>
      <c r="D40" s="1035"/>
      <c r="E40" s="1035"/>
      <c r="F40" s="1035"/>
      <c r="G40" s="998"/>
      <c r="H40" s="1035"/>
      <c r="I40" s="967"/>
      <c r="J40" s="975">
        <v>2</v>
      </c>
      <c r="K40" s="965">
        <v>1</v>
      </c>
      <c r="L40" s="1029"/>
      <c r="M40" s="965"/>
      <c r="N40" s="998">
        <v>2</v>
      </c>
      <c r="O40" s="965" t="s">
        <v>10</v>
      </c>
      <c r="P40" s="994">
        <v>4</v>
      </c>
      <c r="R40">
        <f t="shared" si="3"/>
        <v>22</v>
      </c>
      <c r="S40">
        <f t="shared" si="4"/>
        <v>11</v>
      </c>
      <c r="T40">
        <f t="shared" si="5"/>
        <v>33</v>
      </c>
      <c r="V40" s="350" t="s">
        <v>37</v>
      </c>
      <c r="W40" s="431" t="s">
        <v>303</v>
      </c>
    </row>
    <row r="41" spans="1:20" ht="12.75">
      <c r="A41" s="349" t="s">
        <v>178</v>
      </c>
      <c r="B41" s="277" t="s">
        <v>202</v>
      </c>
      <c r="C41" s="1033"/>
      <c r="D41" s="1036"/>
      <c r="E41" s="1036"/>
      <c r="F41" s="1036"/>
      <c r="G41" s="987"/>
      <c r="H41" s="1036"/>
      <c r="I41" s="1027"/>
      <c r="J41" s="1028"/>
      <c r="K41" s="1020"/>
      <c r="L41" s="1030"/>
      <c r="M41" s="1020"/>
      <c r="N41" s="987"/>
      <c r="O41" s="1020"/>
      <c r="P41" s="990"/>
      <c r="R41">
        <f t="shared" si="3"/>
        <v>0</v>
      </c>
      <c r="S41">
        <f t="shared" si="4"/>
        <v>0</v>
      </c>
      <c r="T41">
        <f t="shared" si="5"/>
        <v>0</v>
      </c>
    </row>
    <row r="42" spans="1:20" ht="13.5" thickBot="1">
      <c r="A42" s="380" t="s">
        <v>182</v>
      </c>
      <c r="B42" s="278" t="s">
        <v>201</v>
      </c>
      <c r="C42" s="1034"/>
      <c r="D42" s="1037"/>
      <c r="E42" s="1037"/>
      <c r="F42" s="1037"/>
      <c r="G42" s="982"/>
      <c r="H42" s="1037"/>
      <c r="I42" s="968"/>
      <c r="J42" s="976"/>
      <c r="K42" s="966"/>
      <c r="L42" s="1031"/>
      <c r="M42" s="966"/>
      <c r="N42" s="982"/>
      <c r="O42" s="966"/>
      <c r="P42" s="984"/>
      <c r="R42">
        <f t="shared" si="3"/>
        <v>0</v>
      </c>
      <c r="S42">
        <f t="shared" si="4"/>
        <v>0</v>
      </c>
      <c r="T42">
        <f t="shared" si="5"/>
        <v>0</v>
      </c>
    </row>
    <row r="43" spans="1:23" ht="12.75">
      <c r="A43" s="377" t="s">
        <v>36</v>
      </c>
      <c r="B43" s="378" t="s">
        <v>203</v>
      </c>
      <c r="C43" s="1021"/>
      <c r="D43" s="1016"/>
      <c r="E43" s="1023"/>
      <c r="F43" s="1023"/>
      <c r="G43" s="1023"/>
      <c r="H43" s="1023"/>
      <c r="I43" s="1025"/>
      <c r="J43" s="1021"/>
      <c r="K43" s="1014"/>
      <c r="L43" s="1016">
        <v>2</v>
      </c>
      <c r="M43" s="1016"/>
      <c r="N43" s="981">
        <v>1</v>
      </c>
      <c r="O43" s="1016" t="s">
        <v>6</v>
      </c>
      <c r="P43" s="1018">
        <v>2</v>
      </c>
      <c r="R43">
        <f t="shared" si="3"/>
        <v>0</v>
      </c>
      <c r="S43">
        <f t="shared" si="4"/>
        <v>22</v>
      </c>
      <c r="T43">
        <f t="shared" si="5"/>
        <v>22</v>
      </c>
      <c r="V43" s="334" t="s">
        <v>131</v>
      </c>
      <c r="W43" s="45" t="s">
        <v>304</v>
      </c>
    </row>
    <row r="44" spans="1:23" ht="23.25" thickBot="1">
      <c r="A44" s="350" t="s">
        <v>37</v>
      </c>
      <c r="B44" s="278" t="s">
        <v>232</v>
      </c>
      <c r="C44" s="1022"/>
      <c r="D44" s="1017"/>
      <c r="E44" s="1024"/>
      <c r="F44" s="1024"/>
      <c r="G44" s="1024"/>
      <c r="H44" s="1024"/>
      <c r="I44" s="1026"/>
      <c r="J44" s="1022"/>
      <c r="K44" s="1015"/>
      <c r="L44" s="1017"/>
      <c r="M44" s="1017"/>
      <c r="N44" s="982"/>
      <c r="O44" s="1017"/>
      <c r="P44" s="1019"/>
      <c r="R44">
        <f t="shared" si="3"/>
        <v>0</v>
      </c>
      <c r="S44">
        <f t="shared" si="4"/>
        <v>0</v>
      </c>
      <c r="T44">
        <f t="shared" si="5"/>
        <v>0</v>
      </c>
      <c r="V44" s="352" t="s">
        <v>133</v>
      </c>
      <c r="W44" s="46" t="s">
        <v>305</v>
      </c>
    </row>
    <row r="45" spans="22:23" ht="22.5">
      <c r="V45" s="353" t="s">
        <v>142</v>
      </c>
      <c r="W45" s="46" t="s">
        <v>306</v>
      </c>
    </row>
    <row r="46" spans="22:23" ht="13.5" thickBot="1">
      <c r="V46" s="354" t="s">
        <v>161</v>
      </c>
      <c r="W46" s="303" t="s">
        <v>307</v>
      </c>
    </row>
    <row r="47" spans="1:23" ht="22.5">
      <c r="A47" s="334" t="s">
        <v>131</v>
      </c>
      <c r="B47" s="45" t="s">
        <v>156</v>
      </c>
      <c r="C47" s="51">
        <v>2</v>
      </c>
      <c r="D47" s="50">
        <v>2</v>
      </c>
      <c r="E47" s="50"/>
      <c r="F47" s="50"/>
      <c r="G47" s="50">
        <v>3</v>
      </c>
      <c r="H47" s="50" t="s">
        <v>10</v>
      </c>
      <c r="I47" s="52">
        <v>6</v>
      </c>
      <c r="J47" s="309"/>
      <c r="K47" s="50"/>
      <c r="L47" s="50"/>
      <c r="M47" s="50"/>
      <c r="N47" s="50"/>
      <c r="O47" s="50"/>
      <c r="P47" s="52"/>
      <c r="R47">
        <f>C47*14+J47*12</f>
        <v>28</v>
      </c>
      <c r="S47">
        <f>SUM(D47:F47)*14+SUM(K47:M47)*12</f>
        <v>28</v>
      </c>
      <c r="T47">
        <f>R47+S47</f>
        <v>56</v>
      </c>
      <c r="V47" s="258" t="s">
        <v>132</v>
      </c>
      <c r="W47" s="252" t="s">
        <v>308</v>
      </c>
    </row>
    <row r="48" spans="1:23" ht="22.5">
      <c r="A48" s="352" t="s">
        <v>133</v>
      </c>
      <c r="B48" s="46" t="s">
        <v>153</v>
      </c>
      <c r="C48" s="96">
        <v>2</v>
      </c>
      <c r="D48" s="58">
        <v>2</v>
      </c>
      <c r="E48" s="58"/>
      <c r="F48" s="58"/>
      <c r="G48" s="58">
        <v>3</v>
      </c>
      <c r="H48" s="58" t="s">
        <v>10</v>
      </c>
      <c r="I48" s="97">
        <v>5</v>
      </c>
      <c r="J48" s="310"/>
      <c r="K48" s="58"/>
      <c r="L48" s="58"/>
      <c r="M48" s="58"/>
      <c r="N48" s="58"/>
      <c r="O48" s="58"/>
      <c r="P48" s="97"/>
      <c r="R48">
        <f aca="true" t="shared" si="6" ref="R48:R64">C48*14+J48*12</f>
        <v>28</v>
      </c>
      <c r="S48">
        <f aca="true" t="shared" si="7" ref="S48:S64">SUM(D48:F48)*14+SUM(K48:M48)*12</f>
        <v>28</v>
      </c>
      <c r="T48">
        <f aca="true" t="shared" si="8" ref="T48:T64">R48+S48</f>
        <v>56</v>
      </c>
      <c r="V48" s="259" t="s">
        <v>134</v>
      </c>
      <c r="W48" s="47" t="s">
        <v>309</v>
      </c>
    </row>
    <row r="49" spans="1:23" ht="22.5">
      <c r="A49" s="353" t="s">
        <v>142</v>
      </c>
      <c r="B49" s="46" t="s">
        <v>154</v>
      </c>
      <c r="C49" s="96">
        <v>2</v>
      </c>
      <c r="D49" s="58">
        <v>2</v>
      </c>
      <c r="E49" s="58"/>
      <c r="F49" s="58"/>
      <c r="G49" s="58">
        <v>3</v>
      </c>
      <c r="H49" s="58" t="s">
        <v>10</v>
      </c>
      <c r="I49" s="97">
        <v>5</v>
      </c>
      <c r="J49" s="310"/>
      <c r="K49" s="58"/>
      <c r="L49" s="58"/>
      <c r="M49" s="58"/>
      <c r="N49" s="58"/>
      <c r="O49" s="58"/>
      <c r="P49" s="97"/>
      <c r="R49">
        <f t="shared" si="6"/>
        <v>28</v>
      </c>
      <c r="S49">
        <f t="shared" si="7"/>
        <v>28</v>
      </c>
      <c r="T49">
        <f t="shared" si="8"/>
        <v>56</v>
      </c>
      <c r="V49" s="259" t="s">
        <v>135</v>
      </c>
      <c r="W49" s="47" t="s">
        <v>310</v>
      </c>
    </row>
    <row r="50" spans="1:23" ht="13.5" thickBot="1">
      <c r="A50" s="354" t="s">
        <v>294</v>
      </c>
      <c r="B50" s="303" t="s">
        <v>155</v>
      </c>
      <c r="C50" s="304">
        <v>2</v>
      </c>
      <c r="D50" s="70">
        <v>2</v>
      </c>
      <c r="E50" s="70"/>
      <c r="F50" s="70"/>
      <c r="G50" s="70">
        <v>3</v>
      </c>
      <c r="H50" s="70" t="s">
        <v>6</v>
      </c>
      <c r="I50" s="152">
        <v>5</v>
      </c>
      <c r="J50" s="311"/>
      <c r="K50" s="70"/>
      <c r="L50" s="70"/>
      <c r="M50" s="70"/>
      <c r="N50" s="70"/>
      <c r="O50" s="70"/>
      <c r="P50" s="152"/>
      <c r="R50">
        <f t="shared" si="6"/>
        <v>28</v>
      </c>
      <c r="S50">
        <f t="shared" si="7"/>
        <v>28</v>
      </c>
      <c r="T50">
        <f t="shared" si="8"/>
        <v>56</v>
      </c>
      <c r="V50" s="259" t="s">
        <v>181</v>
      </c>
      <c r="W50" s="47" t="s">
        <v>311</v>
      </c>
    </row>
    <row r="51" spans="1:23" ht="23.25" thickBot="1">
      <c r="A51" s="258" t="s">
        <v>132</v>
      </c>
      <c r="B51" s="252" t="s">
        <v>157</v>
      </c>
      <c r="C51" s="60"/>
      <c r="D51" s="61"/>
      <c r="E51" s="61"/>
      <c r="F51" s="61"/>
      <c r="G51" s="61"/>
      <c r="H51" s="61"/>
      <c r="I51" s="62"/>
      <c r="J51" s="119">
        <v>2</v>
      </c>
      <c r="K51" s="118">
        <v>2</v>
      </c>
      <c r="L51" s="118"/>
      <c r="M51" s="118"/>
      <c r="N51" s="61">
        <v>3</v>
      </c>
      <c r="O51" s="118" t="s">
        <v>10</v>
      </c>
      <c r="P51" s="62">
        <v>5</v>
      </c>
      <c r="R51">
        <f t="shared" si="6"/>
        <v>24</v>
      </c>
      <c r="S51">
        <f t="shared" si="7"/>
        <v>24</v>
      </c>
      <c r="T51">
        <f t="shared" si="8"/>
        <v>48</v>
      </c>
      <c r="V51" s="260" t="s">
        <v>148</v>
      </c>
      <c r="W51" s="47" t="s">
        <v>312</v>
      </c>
    </row>
    <row r="52" spans="1:20" ht="23.25" thickBot="1">
      <c r="A52" s="259" t="s">
        <v>134</v>
      </c>
      <c r="B52" s="47" t="s">
        <v>158</v>
      </c>
      <c r="C52" s="123"/>
      <c r="D52" s="116"/>
      <c r="E52" s="116"/>
      <c r="F52" s="116"/>
      <c r="G52" s="58"/>
      <c r="H52" s="116"/>
      <c r="I52" s="136"/>
      <c r="J52" s="115">
        <v>2</v>
      </c>
      <c r="K52" s="116">
        <v>2</v>
      </c>
      <c r="L52" s="116"/>
      <c r="M52" s="116"/>
      <c r="N52" s="58">
        <v>3</v>
      </c>
      <c r="O52" s="116" t="s">
        <v>10</v>
      </c>
      <c r="P52" s="97">
        <v>5</v>
      </c>
      <c r="R52">
        <f t="shared" si="6"/>
        <v>24</v>
      </c>
      <c r="S52">
        <f t="shared" si="7"/>
        <v>24</v>
      </c>
      <c r="T52">
        <f t="shared" si="8"/>
        <v>48</v>
      </c>
    </row>
    <row r="53" spans="1:23" ht="22.5">
      <c r="A53" s="259" t="s">
        <v>135</v>
      </c>
      <c r="B53" s="47" t="s">
        <v>159</v>
      </c>
      <c r="C53" s="123"/>
      <c r="D53" s="116"/>
      <c r="E53" s="116"/>
      <c r="F53" s="116"/>
      <c r="G53" s="58"/>
      <c r="H53" s="116"/>
      <c r="I53" s="136"/>
      <c r="J53" s="115">
        <v>2</v>
      </c>
      <c r="K53" s="116">
        <v>2</v>
      </c>
      <c r="L53" s="116"/>
      <c r="M53" s="116"/>
      <c r="N53" s="58">
        <v>3</v>
      </c>
      <c r="O53" s="116" t="s">
        <v>10</v>
      </c>
      <c r="P53" s="97">
        <v>5</v>
      </c>
      <c r="R53">
        <f t="shared" si="6"/>
        <v>24</v>
      </c>
      <c r="S53">
        <f t="shared" si="7"/>
        <v>24</v>
      </c>
      <c r="T53">
        <f t="shared" si="8"/>
        <v>48</v>
      </c>
      <c r="V53" s="355" t="s">
        <v>184</v>
      </c>
      <c r="W53" s="45" t="s">
        <v>313</v>
      </c>
    </row>
    <row r="54" spans="1:23" ht="22.5">
      <c r="A54" s="259" t="s">
        <v>181</v>
      </c>
      <c r="B54" s="47" t="s">
        <v>174</v>
      </c>
      <c r="C54" s="96"/>
      <c r="D54" s="58"/>
      <c r="E54" s="58"/>
      <c r="F54" s="58"/>
      <c r="G54" s="58"/>
      <c r="H54" s="58"/>
      <c r="I54" s="97"/>
      <c r="J54" s="115">
        <v>2</v>
      </c>
      <c r="K54" s="116">
        <v>2</v>
      </c>
      <c r="L54" s="116"/>
      <c r="M54" s="116"/>
      <c r="N54" s="58">
        <v>3</v>
      </c>
      <c r="O54" s="116" t="s">
        <v>6</v>
      </c>
      <c r="P54" s="97">
        <v>5</v>
      </c>
      <c r="R54">
        <f t="shared" si="6"/>
        <v>24</v>
      </c>
      <c r="S54">
        <f t="shared" si="7"/>
        <v>24</v>
      </c>
      <c r="T54">
        <f t="shared" si="8"/>
        <v>48</v>
      </c>
      <c r="V54" s="352" t="s">
        <v>138</v>
      </c>
      <c r="W54" s="46" t="s">
        <v>314</v>
      </c>
    </row>
    <row r="55" spans="1:23" ht="23.25" thickBot="1">
      <c r="A55" s="260" t="s">
        <v>148</v>
      </c>
      <c r="B55" s="47" t="s">
        <v>230</v>
      </c>
      <c r="C55" s="267"/>
      <c r="D55" s="72"/>
      <c r="E55" s="72"/>
      <c r="F55" s="72"/>
      <c r="G55" s="72"/>
      <c r="H55" s="72"/>
      <c r="I55" s="266"/>
      <c r="J55" s="281"/>
      <c r="K55" s="282"/>
      <c r="L55" s="72"/>
      <c r="M55" s="282"/>
      <c r="N55" s="72">
        <v>3</v>
      </c>
      <c r="O55" s="72" t="s">
        <v>6</v>
      </c>
      <c r="P55" s="266">
        <v>2</v>
      </c>
      <c r="R55">
        <f t="shared" si="6"/>
        <v>0</v>
      </c>
      <c r="S55">
        <v>60</v>
      </c>
      <c r="T55">
        <f t="shared" si="8"/>
        <v>60</v>
      </c>
      <c r="V55" s="353" t="s">
        <v>172</v>
      </c>
      <c r="W55" s="46" t="s">
        <v>315</v>
      </c>
    </row>
    <row r="56" spans="18:23" ht="13.5" thickBot="1">
      <c r="R56">
        <f t="shared" si="6"/>
        <v>0</v>
      </c>
      <c r="S56">
        <f t="shared" si="7"/>
        <v>0</v>
      </c>
      <c r="T56">
        <f t="shared" si="8"/>
        <v>0</v>
      </c>
      <c r="V56" s="356" t="s">
        <v>150</v>
      </c>
      <c r="W56" s="303" t="s">
        <v>316</v>
      </c>
    </row>
    <row r="57" spans="1:23" ht="22.5">
      <c r="A57" s="355" t="s">
        <v>184</v>
      </c>
      <c r="B57" s="45" t="s">
        <v>204</v>
      </c>
      <c r="C57" s="997">
        <v>2</v>
      </c>
      <c r="D57" s="998">
        <v>0</v>
      </c>
      <c r="E57" s="999"/>
      <c r="F57" s="999"/>
      <c r="G57" s="998">
        <v>3</v>
      </c>
      <c r="H57" s="998" t="s">
        <v>6</v>
      </c>
      <c r="I57" s="994">
        <v>4</v>
      </c>
      <c r="J57" s="1011"/>
      <c r="K57" s="1013"/>
      <c r="L57" s="1013"/>
      <c r="M57" s="1013"/>
      <c r="N57" s="1013"/>
      <c r="O57" s="1005"/>
      <c r="P57" s="1007"/>
      <c r="R57">
        <f t="shared" si="6"/>
        <v>28</v>
      </c>
      <c r="S57">
        <f t="shared" si="7"/>
        <v>0</v>
      </c>
      <c r="T57">
        <f t="shared" si="8"/>
        <v>28</v>
      </c>
      <c r="V57" s="335" t="s">
        <v>107</v>
      </c>
      <c r="W57" s="45" t="s">
        <v>317</v>
      </c>
    </row>
    <row r="58" spans="1:23" ht="22.5">
      <c r="A58" s="352" t="s">
        <v>138</v>
      </c>
      <c r="B58" s="46" t="s">
        <v>205</v>
      </c>
      <c r="C58" s="991"/>
      <c r="D58" s="987"/>
      <c r="E58" s="988"/>
      <c r="F58" s="988"/>
      <c r="G58" s="987"/>
      <c r="H58" s="987"/>
      <c r="I58" s="990"/>
      <c r="J58" s="1012"/>
      <c r="K58" s="1002"/>
      <c r="L58" s="1002"/>
      <c r="M58" s="1002"/>
      <c r="N58" s="1002"/>
      <c r="O58" s="1006"/>
      <c r="P58" s="1008"/>
      <c r="R58">
        <f t="shared" si="6"/>
        <v>0</v>
      </c>
      <c r="S58">
        <f t="shared" si="7"/>
        <v>0</v>
      </c>
      <c r="T58">
        <f t="shared" si="8"/>
        <v>0</v>
      </c>
      <c r="V58" s="364" t="s">
        <v>136</v>
      </c>
      <c r="W58" s="46" t="s">
        <v>318</v>
      </c>
    </row>
    <row r="59" spans="1:23" ht="22.5">
      <c r="A59" s="353" t="s">
        <v>172</v>
      </c>
      <c r="B59" s="46" t="s">
        <v>206</v>
      </c>
      <c r="C59" s="991">
        <v>2</v>
      </c>
      <c r="D59" s="987">
        <v>2</v>
      </c>
      <c r="E59" s="988"/>
      <c r="F59" s="988"/>
      <c r="G59" s="987">
        <v>3</v>
      </c>
      <c r="H59" s="987" t="s">
        <v>10</v>
      </c>
      <c r="I59" s="990">
        <v>5</v>
      </c>
      <c r="J59" s="1009"/>
      <c r="K59" s="1000"/>
      <c r="L59" s="1000"/>
      <c r="M59" s="1000"/>
      <c r="N59" s="1002"/>
      <c r="O59" s="1000"/>
      <c r="P59" s="1003"/>
      <c r="R59">
        <f t="shared" si="6"/>
        <v>28</v>
      </c>
      <c r="S59">
        <f t="shared" si="7"/>
        <v>28</v>
      </c>
      <c r="T59">
        <f t="shared" si="8"/>
        <v>56</v>
      </c>
      <c r="V59" s="352" t="s">
        <v>319</v>
      </c>
      <c r="W59" s="414" t="s">
        <v>320</v>
      </c>
    </row>
    <row r="60" spans="1:23" ht="13.5" thickBot="1">
      <c r="A60" s="356" t="s">
        <v>150</v>
      </c>
      <c r="B60" s="303" t="s">
        <v>207</v>
      </c>
      <c r="C60" s="980"/>
      <c r="D60" s="982"/>
      <c r="E60" s="989"/>
      <c r="F60" s="989"/>
      <c r="G60" s="982"/>
      <c r="H60" s="982"/>
      <c r="I60" s="984"/>
      <c r="J60" s="1010"/>
      <c r="K60" s="1001"/>
      <c r="L60" s="1001"/>
      <c r="M60" s="1001"/>
      <c r="N60" s="972"/>
      <c r="O60" s="1001"/>
      <c r="P60" s="1004"/>
      <c r="R60">
        <f t="shared" si="6"/>
        <v>0</v>
      </c>
      <c r="S60">
        <f t="shared" si="7"/>
        <v>0</v>
      </c>
      <c r="T60">
        <f t="shared" si="8"/>
        <v>0</v>
      </c>
      <c r="V60" s="365" t="s">
        <v>149</v>
      </c>
      <c r="W60" s="416" t="s">
        <v>321</v>
      </c>
    </row>
    <row r="61" spans="1:20" ht="22.5">
      <c r="A61" s="335" t="s">
        <v>143</v>
      </c>
      <c r="B61" s="45" t="s">
        <v>208</v>
      </c>
      <c r="C61" s="997"/>
      <c r="D61" s="998"/>
      <c r="E61" s="999"/>
      <c r="F61" s="999"/>
      <c r="G61" s="998"/>
      <c r="H61" s="998"/>
      <c r="I61" s="994"/>
      <c r="J61" s="995">
        <v>1</v>
      </c>
      <c r="K61" s="981">
        <v>1</v>
      </c>
      <c r="L61" s="996"/>
      <c r="M61" s="996"/>
      <c r="N61" s="981">
        <v>1</v>
      </c>
      <c r="O61" s="981" t="s">
        <v>6</v>
      </c>
      <c r="P61" s="983">
        <v>3</v>
      </c>
      <c r="R61">
        <f t="shared" si="6"/>
        <v>12</v>
      </c>
      <c r="S61">
        <f t="shared" si="7"/>
        <v>12</v>
      </c>
      <c r="T61">
        <f t="shared" si="8"/>
        <v>24</v>
      </c>
    </row>
    <row r="62" spans="1:20" ht="12.75">
      <c r="A62" s="364" t="s">
        <v>149</v>
      </c>
      <c r="B62" s="46" t="s">
        <v>209</v>
      </c>
      <c r="C62" s="991"/>
      <c r="D62" s="987"/>
      <c r="E62" s="988"/>
      <c r="F62" s="988"/>
      <c r="G62" s="987"/>
      <c r="H62" s="987"/>
      <c r="I62" s="990"/>
      <c r="J62" s="992"/>
      <c r="K62" s="987"/>
      <c r="L62" s="988"/>
      <c r="M62" s="988"/>
      <c r="N62" s="987"/>
      <c r="O62" s="987"/>
      <c r="P62" s="990"/>
      <c r="R62">
        <f t="shared" si="6"/>
        <v>0</v>
      </c>
      <c r="S62">
        <f t="shared" si="7"/>
        <v>0</v>
      </c>
      <c r="T62">
        <f t="shared" si="8"/>
        <v>0</v>
      </c>
    </row>
    <row r="63" spans="1:20" ht="12.75">
      <c r="A63" s="352" t="s">
        <v>107</v>
      </c>
      <c r="B63" s="46" t="s">
        <v>210</v>
      </c>
      <c r="C63" s="991"/>
      <c r="D63" s="987"/>
      <c r="E63" s="988"/>
      <c r="F63" s="988"/>
      <c r="G63" s="987"/>
      <c r="H63" s="987"/>
      <c r="I63" s="990"/>
      <c r="J63" s="992">
        <v>2</v>
      </c>
      <c r="K63" s="987">
        <v>2</v>
      </c>
      <c r="L63" s="988"/>
      <c r="M63" s="988"/>
      <c r="N63" s="987">
        <v>2</v>
      </c>
      <c r="O63" s="987" t="s">
        <v>10</v>
      </c>
      <c r="P63" s="990">
        <v>5</v>
      </c>
      <c r="R63">
        <f t="shared" si="6"/>
        <v>24</v>
      </c>
      <c r="S63">
        <f t="shared" si="7"/>
        <v>24</v>
      </c>
      <c r="T63">
        <f t="shared" si="8"/>
        <v>48</v>
      </c>
    </row>
    <row r="64" spans="1:20" ht="13.5" thickBot="1">
      <c r="A64" s="365" t="s">
        <v>136</v>
      </c>
      <c r="B64" s="303" t="s">
        <v>211</v>
      </c>
      <c r="C64" s="980"/>
      <c r="D64" s="982"/>
      <c r="E64" s="989"/>
      <c r="F64" s="989"/>
      <c r="G64" s="982"/>
      <c r="H64" s="982"/>
      <c r="I64" s="984"/>
      <c r="J64" s="993"/>
      <c r="K64" s="982"/>
      <c r="L64" s="989"/>
      <c r="M64" s="989"/>
      <c r="N64" s="982"/>
      <c r="O64" s="982"/>
      <c r="P64" s="984"/>
      <c r="R64">
        <f t="shared" si="6"/>
        <v>0</v>
      </c>
      <c r="S64">
        <f t="shared" si="7"/>
        <v>0</v>
      </c>
      <c r="T64">
        <f t="shared" si="8"/>
        <v>0</v>
      </c>
    </row>
    <row r="65" spans="8:22" ht="12.75">
      <c r="H65" s="386" t="str">
        <f>COUNTIF(H2:H64,"E")&amp;"E"</f>
        <v>12E</v>
      </c>
      <c r="O65" s="386" t="str">
        <f>COUNTIF(O2:O64,"E")&amp;"E"</f>
        <v>14E</v>
      </c>
      <c r="R65">
        <f>SUM(R2:R64)</f>
        <v>883</v>
      </c>
      <c r="S65">
        <f>SUM(S2:S64)</f>
        <v>1005</v>
      </c>
      <c r="T65" s="387">
        <f>SUM(T2:T64)</f>
        <v>1888</v>
      </c>
      <c r="V65" s="388"/>
    </row>
    <row r="66" spans="8:15" ht="12.75">
      <c r="H66" s="389" t="str">
        <f>COUNTIF(H2:H64,"C")&amp;"C"</f>
        <v>10C</v>
      </c>
      <c r="O66" s="389" t="str">
        <f>COUNTIF(O2:O64,"C")&amp;"C"</f>
        <v>8C</v>
      </c>
    </row>
    <row r="67" spans="8:15" ht="12.75">
      <c r="H67" s="389" t="str">
        <f>COUNTIF(H2:H61,"P")&amp;"P"</f>
        <v>0P</v>
      </c>
      <c r="I67" s="390"/>
      <c r="J67" s="390"/>
      <c r="K67" s="390"/>
      <c r="L67" s="390"/>
      <c r="M67" s="390"/>
      <c r="N67" s="390"/>
      <c r="O67" s="389" t="str">
        <f>COUNTIF(O2:O61,"P")&amp;"P"</f>
        <v>0P</v>
      </c>
    </row>
    <row r="69" ht="12.75">
      <c r="Q69" s="391" t="s">
        <v>17</v>
      </c>
    </row>
    <row r="70" spans="1:19" ht="12.75">
      <c r="A70" t="s">
        <v>245</v>
      </c>
      <c r="B70">
        <f>SUM(T2:T14)+SUM(T22:T33)+SUM(T47:T55)</f>
        <v>1551</v>
      </c>
      <c r="H70">
        <f>B70-H98</f>
        <v>1401</v>
      </c>
      <c r="Q70" s="392">
        <f>B70/B72*100</f>
        <v>82.15042372881356</v>
      </c>
      <c r="S70" s="393" t="s">
        <v>246</v>
      </c>
    </row>
    <row r="71" spans="1:19" ht="12.75">
      <c r="A71" t="s">
        <v>247</v>
      </c>
      <c r="B71">
        <f>SUM(T16:T19)+SUM(T35:T44)+SUM(T57:T64)</f>
        <v>337</v>
      </c>
      <c r="Q71" s="392">
        <f>B71/B72*100</f>
        <v>17.84957627118644</v>
      </c>
      <c r="S71" s="394" t="s">
        <v>248</v>
      </c>
    </row>
    <row r="72" spans="1:2" ht="12.75">
      <c r="A72" t="s">
        <v>249</v>
      </c>
      <c r="B72" s="387">
        <f>SUM(B70:B71)</f>
        <v>1888</v>
      </c>
    </row>
    <row r="73" spans="1:19" ht="12.75">
      <c r="A73" t="s">
        <v>250</v>
      </c>
      <c r="B73">
        <f>SUM(T102:T113)</f>
        <v>364</v>
      </c>
      <c r="Q73">
        <f>B73/B72*100</f>
        <v>19.279661016949152</v>
      </c>
      <c r="S73" s="395"/>
    </row>
    <row r="74" spans="1:2" ht="12.75">
      <c r="A74" t="s">
        <v>249</v>
      </c>
      <c r="B74">
        <f>SUM(B72:B73)</f>
        <v>2252</v>
      </c>
    </row>
    <row r="76" spans="17:22" ht="13.5" thickBot="1">
      <c r="Q76" t="s">
        <v>17</v>
      </c>
      <c r="U76" t="s">
        <v>251</v>
      </c>
      <c r="V76" t="s">
        <v>252</v>
      </c>
    </row>
    <row r="77" spans="1:22" ht="12.75">
      <c r="A77" t="s">
        <v>22</v>
      </c>
      <c r="B77">
        <f>SUMIF(B2:B64,"DF*",T2:T64)</f>
        <v>290</v>
      </c>
      <c r="Q77" s="396">
        <f>B77/B$81*100</f>
        <v>15.360169491525424</v>
      </c>
      <c r="S77" s="397" t="s">
        <v>253</v>
      </c>
      <c r="U77">
        <f>SUMIF(B2:B64,"DF*",R2:R64)</f>
        <v>166</v>
      </c>
      <c r="V77">
        <f>SUMIF(B2:B64,"DF*",S2:S64)</f>
        <v>124</v>
      </c>
    </row>
    <row r="78" spans="1:22" ht="12.75">
      <c r="A78" t="s">
        <v>67</v>
      </c>
      <c r="B78">
        <f>SUMIF(B2:B64,"DD*",T2:T64)</f>
        <v>243</v>
      </c>
      <c r="Q78" s="396">
        <f>B78/B$81*100</f>
        <v>12.870762711864407</v>
      </c>
      <c r="R78" s="399">
        <f>SUM(Q78:Q79)</f>
        <v>72.2457627118644</v>
      </c>
      <c r="S78" s="977" t="s">
        <v>254</v>
      </c>
      <c r="U78">
        <f>SUMIF(B2:B64,"DD*",R2:R64)</f>
        <v>162</v>
      </c>
      <c r="V78">
        <f>SUMIF(B2:B64,"DD*",S2:S64)</f>
        <v>81</v>
      </c>
    </row>
    <row r="79" spans="1:22" ht="12.75">
      <c r="A79" t="s">
        <v>24</v>
      </c>
      <c r="B79">
        <f>SUMIF(B2:B64,"DS*",T2:T64)</f>
        <v>1121</v>
      </c>
      <c r="Q79" s="396">
        <f>B79/B$81*100</f>
        <v>59.375</v>
      </c>
      <c r="S79" s="978"/>
      <c r="U79">
        <f>SUMIF(B2:B64,"DS*",R2:R64)</f>
        <v>505</v>
      </c>
      <c r="V79">
        <f>SUMIF(B2:B64,"DS*",S2:S64)</f>
        <v>616</v>
      </c>
    </row>
    <row r="80" spans="1:22" ht="12.75">
      <c r="A80" t="s">
        <v>23</v>
      </c>
      <c r="B80">
        <f>SUMIF(B2:B64,"DC*",T2:T64)</f>
        <v>234</v>
      </c>
      <c r="Q80" s="396">
        <f>B80/B$81*100</f>
        <v>12.39406779661017</v>
      </c>
      <c r="S80" s="398" t="s">
        <v>255</v>
      </c>
      <c r="U80">
        <f>SUMIF(B2:B64,"DC*",R2:R64)</f>
        <v>50</v>
      </c>
      <c r="V80">
        <f>SUMIF(B2:B64,"DC*",S2:S64)</f>
        <v>184</v>
      </c>
    </row>
    <row r="81" spans="2:23" ht="12.75">
      <c r="B81" s="387">
        <f>SUM(B77:B80)</f>
        <v>1888</v>
      </c>
      <c r="Q81" s="399">
        <f>SUM(Q77:Q80)</f>
        <v>100</v>
      </c>
      <c r="U81">
        <f>SUM(U77:U80)</f>
        <v>883</v>
      </c>
      <c r="V81">
        <f>SUM(V77:V80)</f>
        <v>1005</v>
      </c>
      <c r="W81" s="387">
        <f>SUM(U81:V81)</f>
        <v>1888</v>
      </c>
    </row>
    <row r="82" spans="1:2" ht="12.75">
      <c r="A82" s="400" t="s">
        <v>256</v>
      </c>
      <c r="B82" s="396">
        <f>U81/V81</f>
        <v>0.8786069651741294</v>
      </c>
    </row>
    <row r="83" spans="2:22" ht="12.75">
      <c r="B83" s="401"/>
      <c r="C83" s="401"/>
      <c r="D83" s="401"/>
      <c r="E83" s="401"/>
      <c r="F83" s="401"/>
      <c r="G83" s="402" t="s">
        <v>257</v>
      </c>
      <c r="H83" s="402">
        <f>COUNTIF(H2:H61,"E")</f>
        <v>12</v>
      </c>
      <c r="I83" s="403"/>
      <c r="J83" s="404"/>
      <c r="K83" s="404"/>
      <c r="L83" s="404"/>
      <c r="M83" s="403"/>
      <c r="N83" s="402" t="s">
        <v>257</v>
      </c>
      <c r="O83" s="402">
        <f>COUNTIF(O2:O61,"E")</f>
        <v>13</v>
      </c>
      <c r="P83" s="401"/>
      <c r="Q83" s="401"/>
      <c r="V83">
        <f>1058-60</f>
        <v>998</v>
      </c>
    </row>
    <row r="84" spans="2:17" ht="12.75">
      <c r="B84" s="401"/>
      <c r="C84" s="403"/>
      <c r="D84" s="403"/>
      <c r="E84" s="403"/>
      <c r="F84" s="403"/>
      <c r="G84" s="402" t="s">
        <v>6</v>
      </c>
      <c r="H84" s="402">
        <f>COUNTIF(H2:H61,"C")</f>
        <v>10</v>
      </c>
      <c r="I84" s="403"/>
      <c r="J84" s="404"/>
      <c r="K84" s="404"/>
      <c r="L84" s="404"/>
      <c r="M84" s="403"/>
      <c r="N84" s="402" t="s">
        <v>6</v>
      </c>
      <c r="O84" s="402">
        <f>COUNTIF(O2:O61,"C")</f>
        <v>8</v>
      </c>
      <c r="P84" s="403"/>
      <c r="Q84" s="401"/>
    </row>
    <row r="85" spans="2:17" ht="12.75">
      <c r="B85" s="401"/>
      <c r="C85" s="405"/>
      <c r="D85" s="403"/>
      <c r="E85" s="403"/>
      <c r="F85" s="403"/>
      <c r="G85" s="402" t="s">
        <v>9</v>
      </c>
      <c r="H85" s="402">
        <f>COUNTIF(H2:H61,"P")</f>
        <v>0</v>
      </c>
      <c r="I85" s="403"/>
      <c r="J85" s="404"/>
      <c r="K85" s="404"/>
      <c r="L85" s="404"/>
      <c r="M85" s="403"/>
      <c r="N85" s="402" t="s">
        <v>9</v>
      </c>
      <c r="O85" s="402">
        <f>COUNTIF(O2:O61,"P")</f>
        <v>0</v>
      </c>
      <c r="P85" s="403"/>
      <c r="Q85" s="401"/>
    </row>
    <row r="86" spans="2:17" ht="12.75">
      <c r="B86" s="401"/>
      <c r="C86" s="403"/>
      <c r="D86" s="403"/>
      <c r="E86" s="403"/>
      <c r="F86" s="403"/>
      <c r="G86" s="403"/>
      <c r="H86" s="403"/>
      <c r="I86" s="403"/>
      <c r="J86" s="404"/>
      <c r="K86" s="404"/>
      <c r="L86" s="404"/>
      <c r="M86" s="403"/>
      <c r="N86" s="403"/>
      <c r="O86" s="403"/>
      <c r="P86" s="403"/>
      <c r="Q86" s="401"/>
    </row>
    <row r="87" spans="1:16" ht="12.75">
      <c r="A87" s="388" t="s">
        <v>258</v>
      </c>
      <c r="C87" s="404"/>
      <c r="D87" s="404"/>
      <c r="E87" s="404"/>
      <c r="F87" s="404"/>
      <c r="G87" s="403"/>
      <c r="H87" s="402" t="s">
        <v>27</v>
      </c>
      <c r="I87" s="402"/>
      <c r="J87" s="402" t="s">
        <v>10</v>
      </c>
      <c r="K87" s="402">
        <f>H83+O83</f>
        <v>25</v>
      </c>
      <c r="L87" s="406">
        <f>K87/K90</f>
        <v>0.5813953488372093</v>
      </c>
      <c r="M87" s="403"/>
      <c r="N87" s="403"/>
      <c r="O87" s="403"/>
      <c r="P87" s="403"/>
    </row>
    <row r="88" spans="3:16" ht="12.75">
      <c r="C88" s="404"/>
      <c r="D88" s="404"/>
      <c r="E88" s="404"/>
      <c r="F88" s="404"/>
      <c r="G88" s="403"/>
      <c r="H88" s="403"/>
      <c r="I88" s="403"/>
      <c r="J88" s="402" t="s">
        <v>6</v>
      </c>
      <c r="K88" s="402">
        <f>H84+O84</f>
        <v>18</v>
      </c>
      <c r="L88" s="406">
        <f>K88/K90</f>
        <v>0.4186046511627907</v>
      </c>
      <c r="M88" s="404"/>
      <c r="N88" s="403"/>
      <c r="O88" s="403"/>
      <c r="P88" s="403"/>
    </row>
    <row r="89" spans="3:16" ht="12.75">
      <c r="C89" s="404"/>
      <c r="D89" s="404"/>
      <c r="E89" s="404"/>
      <c r="F89" s="404"/>
      <c r="G89" s="403"/>
      <c r="H89" s="403"/>
      <c r="I89" s="403"/>
      <c r="J89" s="402" t="s">
        <v>9</v>
      </c>
      <c r="K89" s="402">
        <f>H85+O85</f>
        <v>0</v>
      </c>
      <c r="L89" s="407">
        <f>K89/K90</f>
        <v>0</v>
      </c>
      <c r="M89" s="404"/>
      <c r="N89" s="403"/>
      <c r="O89" s="403"/>
      <c r="P89" s="403"/>
    </row>
    <row r="90" spans="3:16" ht="12.75">
      <c r="C90" s="404"/>
      <c r="D90" s="404"/>
      <c r="E90" s="404"/>
      <c r="F90" s="404"/>
      <c r="G90" s="403"/>
      <c r="H90" s="403"/>
      <c r="I90" s="403"/>
      <c r="J90" s="402"/>
      <c r="K90" s="402">
        <f>SUM(K87:K89)</f>
        <v>43</v>
      </c>
      <c r="L90" s="407"/>
      <c r="M90" s="404"/>
      <c r="N90" s="403"/>
      <c r="O90" s="403"/>
      <c r="P90" s="403"/>
    </row>
    <row r="91" spans="3:16" ht="12.75">
      <c r="C91" s="404"/>
      <c r="D91" s="404"/>
      <c r="E91" s="404"/>
      <c r="F91" s="404"/>
      <c r="P91" s="403"/>
    </row>
    <row r="92" spans="3:16" ht="12.75">
      <c r="C92" s="404"/>
      <c r="D92" s="404"/>
      <c r="E92" s="404"/>
      <c r="F92" s="404"/>
      <c r="P92" s="403"/>
    </row>
    <row r="93" spans="1:22" ht="12.75">
      <c r="A93" s="408" t="s">
        <v>259</v>
      </c>
      <c r="B93" s="264"/>
      <c r="C93" s="388"/>
      <c r="D93" s="388"/>
      <c r="E93" s="388"/>
      <c r="F93" s="388"/>
      <c r="G93" s="388"/>
      <c r="H93" s="388"/>
      <c r="I93" s="388"/>
      <c r="J93" s="388"/>
      <c r="K93" s="388"/>
      <c r="L93" s="388"/>
      <c r="M93" s="388"/>
      <c r="N93" s="388"/>
      <c r="O93" s="388"/>
      <c r="P93" s="388"/>
      <c r="Q93" s="264"/>
      <c r="R93" s="409" t="s">
        <v>10</v>
      </c>
      <c r="S93" s="410">
        <f>SUM(R94:S96)</f>
        <v>26</v>
      </c>
      <c r="U93" s="409" t="s">
        <v>6</v>
      </c>
      <c r="V93" s="410">
        <f>SUM(U94:V96)</f>
        <v>18</v>
      </c>
    </row>
    <row r="94" spans="1:23" ht="12.75">
      <c r="A94" s="408" t="s">
        <v>260</v>
      </c>
      <c r="B94" s="411">
        <f>SUM(C2:F19)</f>
        <v>22</v>
      </c>
      <c r="C94" s="388"/>
      <c r="D94" s="388"/>
      <c r="E94" s="388"/>
      <c r="F94" s="388"/>
      <c r="G94" s="388"/>
      <c r="H94" s="390">
        <f>SUM(J2:M19)</f>
        <v>22</v>
      </c>
      <c r="I94" s="388"/>
      <c r="J94" s="388"/>
      <c r="K94" s="388"/>
      <c r="L94" s="388"/>
      <c r="M94" s="395"/>
      <c r="N94" s="388"/>
      <c r="O94" s="388"/>
      <c r="P94" s="388"/>
      <c r="Q94" s="408" t="s">
        <v>260</v>
      </c>
      <c r="R94" s="389">
        <f>COUNTIF(H2:H19,"E")</f>
        <v>4</v>
      </c>
      <c r="S94" s="389">
        <f>COUNTIF(O2:O19,"E")</f>
        <v>5</v>
      </c>
      <c r="T94">
        <f>SUM(R94:S94)</f>
        <v>9</v>
      </c>
      <c r="U94" s="389">
        <f>COUNTIF(H2:H19,"C")</f>
        <v>4</v>
      </c>
      <c r="V94" s="389">
        <f>COUNTIF(O2:O19,"C")</f>
        <v>2</v>
      </c>
      <c r="W94">
        <f>SUM(U94:V94)</f>
        <v>6</v>
      </c>
    </row>
    <row r="95" spans="1:23" ht="12.75">
      <c r="A95" s="408" t="s">
        <v>261</v>
      </c>
      <c r="B95" s="411">
        <f>SUM(C22:F44)</f>
        <v>22</v>
      </c>
      <c r="C95" s="388"/>
      <c r="D95" s="388"/>
      <c r="E95" s="388"/>
      <c r="F95" s="388"/>
      <c r="G95" s="388"/>
      <c r="H95" s="390">
        <f>SUM(J22:M44)</f>
        <v>22</v>
      </c>
      <c r="I95" s="388"/>
      <c r="J95" s="388"/>
      <c r="K95" s="388"/>
      <c r="L95" s="388"/>
      <c r="M95" s="395"/>
      <c r="N95" s="388"/>
      <c r="O95" s="388"/>
      <c r="P95" s="388"/>
      <c r="Q95" s="408" t="s">
        <v>261</v>
      </c>
      <c r="R95" s="389">
        <f>COUNTIF(H22:H44,"E")</f>
        <v>4</v>
      </c>
      <c r="S95" s="389">
        <f>COUNTIF(O22:O44,"E")</f>
        <v>5</v>
      </c>
      <c r="T95">
        <f>SUM(R95:S95)</f>
        <v>9</v>
      </c>
      <c r="U95" s="389">
        <f>COUNTIF(H22:H44,"C")</f>
        <v>4</v>
      </c>
      <c r="V95" s="389">
        <f>COUNTIF(O22:O44,"C")</f>
        <v>3</v>
      </c>
      <c r="W95">
        <f>SUM(U95:V95)</f>
        <v>7</v>
      </c>
    </row>
    <row r="96" spans="1:23" ht="12.75">
      <c r="A96" s="408" t="s">
        <v>262</v>
      </c>
      <c r="B96" s="390">
        <f>SUM(C47:F64)</f>
        <v>22</v>
      </c>
      <c r="C96" s="388"/>
      <c r="D96" s="388"/>
      <c r="E96" s="388"/>
      <c r="F96" s="388"/>
      <c r="G96" s="388"/>
      <c r="H96" s="390">
        <f>SUM(J47:M64)</f>
        <v>22</v>
      </c>
      <c r="I96" s="388"/>
      <c r="J96" s="388"/>
      <c r="K96" s="388"/>
      <c r="L96" s="388"/>
      <c r="M96" s="395"/>
      <c r="N96" s="388"/>
      <c r="O96" s="388"/>
      <c r="P96" s="388"/>
      <c r="Q96" s="408" t="s">
        <v>262</v>
      </c>
      <c r="R96" s="389">
        <f>COUNTIF(H47:H64,"E")</f>
        <v>4</v>
      </c>
      <c r="S96" s="389">
        <f>COUNTIF(O47:O64,"E")</f>
        <v>4</v>
      </c>
      <c r="T96">
        <f>SUM(R96:S96)</f>
        <v>8</v>
      </c>
      <c r="U96" s="389">
        <f>COUNTIF(H47:H64,"C")</f>
        <v>2</v>
      </c>
      <c r="V96" s="389">
        <f>COUNTIF(O47:O64,"C")</f>
        <v>3</v>
      </c>
      <c r="W96">
        <f>SUM(U96:V96)</f>
        <v>5</v>
      </c>
    </row>
    <row r="97" spans="1:23" ht="12.75">
      <c r="A97" s="388"/>
      <c r="B97" s="388"/>
      <c r="C97" s="388"/>
      <c r="D97" s="388"/>
      <c r="E97" s="388"/>
      <c r="F97" s="388"/>
      <c r="G97" s="388"/>
      <c r="H97" s="388">
        <f>SUM(B94:B96)*14+H94*14+H95*11+H96*12</f>
        <v>1738</v>
      </c>
      <c r="I97" s="388"/>
      <c r="J97" s="388"/>
      <c r="K97" s="388"/>
      <c r="L97" s="388"/>
      <c r="M97" s="388"/>
      <c r="N97" s="388"/>
      <c r="O97" s="388"/>
      <c r="P97" s="388"/>
      <c r="Q97" s="388"/>
      <c r="R97" s="388">
        <f>SUM(R94:R96)</f>
        <v>12</v>
      </c>
      <c r="S97" s="388">
        <f>SUM(S94:S96)</f>
        <v>14</v>
      </c>
      <c r="T97">
        <f>SUM(R97:S97)</f>
        <v>26</v>
      </c>
      <c r="U97" s="388">
        <f>SUM(U94:U96)</f>
        <v>10</v>
      </c>
      <c r="V97" s="388">
        <f>SUM(V94:V96)</f>
        <v>8</v>
      </c>
      <c r="W97">
        <f>SUM(U97:V97)</f>
        <v>18</v>
      </c>
    </row>
    <row r="98" spans="1:23" ht="12.75">
      <c r="A98" s="408" t="s">
        <v>263</v>
      </c>
      <c r="B98" s="388"/>
      <c r="C98" s="388"/>
      <c r="D98" s="388"/>
      <c r="E98" s="388"/>
      <c r="F98" s="388"/>
      <c r="G98" s="388"/>
      <c r="H98">
        <f>T55+T33</f>
        <v>150</v>
      </c>
      <c r="I98" s="388"/>
      <c r="J98" s="388"/>
      <c r="K98" s="388"/>
      <c r="L98" s="388"/>
      <c r="M98" s="388"/>
      <c r="N98" s="388"/>
      <c r="O98" s="388"/>
      <c r="P98" s="388"/>
      <c r="Q98" s="388"/>
      <c r="R98" s="388" t="s">
        <v>264</v>
      </c>
      <c r="T98" s="396">
        <f>T97/(T97+W97+Z97)*100</f>
        <v>59.09090909090909</v>
      </c>
      <c r="U98" s="388"/>
      <c r="V98" s="388"/>
      <c r="W98" s="399">
        <f>(W97+Z97)/(W97+T97+Z97)*100</f>
        <v>40.909090909090914</v>
      </c>
    </row>
    <row r="99" spans="1:12" ht="12.75">
      <c r="A99" s="388"/>
      <c r="B99" s="388"/>
      <c r="C99" s="388"/>
      <c r="D99" s="388"/>
      <c r="E99" s="388"/>
      <c r="F99" s="388"/>
      <c r="G99" s="388"/>
      <c r="H99" s="412">
        <f>SUM(H97:H98)</f>
        <v>1888</v>
      </c>
      <c r="L99">
        <f>H99-B81</f>
        <v>0</v>
      </c>
    </row>
    <row r="101" spans="18:20" ht="13.5" thickBot="1">
      <c r="R101" t="s">
        <v>251</v>
      </c>
      <c r="S101" t="s">
        <v>265</v>
      </c>
      <c r="T101" t="s">
        <v>266</v>
      </c>
    </row>
    <row r="102" spans="1:20" ht="13.5" thickBot="1">
      <c r="A102" s="338" t="s">
        <v>44</v>
      </c>
      <c r="B102" s="296" t="s">
        <v>212</v>
      </c>
      <c r="C102" s="297">
        <v>2</v>
      </c>
      <c r="D102" s="298">
        <v>2</v>
      </c>
      <c r="E102" s="298">
        <v>0</v>
      </c>
      <c r="F102" s="298">
        <v>0</v>
      </c>
      <c r="G102" s="298">
        <v>0</v>
      </c>
      <c r="H102" s="298" t="s">
        <v>10</v>
      </c>
      <c r="I102" s="299">
        <v>5</v>
      </c>
      <c r="J102" s="300"/>
      <c r="K102" s="301"/>
      <c r="L102" s="301"/>
      <c r="M102" s="301"/>
      <c r="N102" s="301"/>
      <c r="O102" s="301"/>
      <c r="P102" s="302"/>
      <c r="R102">
        <f>(C102+J102)*14</f>
        <v>28</v>
      </c>
      <c r="S102">
        <f>(SUM(D102:F102)+SUM(K102:M102))*14</f>
        <v>28</v>
      </c>
      <c r="T102">
        <f>R102+S102</f>
        <v>56</v>
      </c>
    </row>
    <row r="103" spans="1:20" ht="12.75">
      <c r="A103" s="339" t="s">
        <v>45</v>
      </c>
      <c r="B103" s="295" t="s">
        <v>213</v>
      </c>
      <c r="C103" s="979"/>
      <c r="D103" s="981"/>
      <c r="E103" s="981"/>
      <c r="F103" s="981"/>
      <c r="G103" s="981"/>
      <c r="H103" s="981"/>
      <c r="I103" s="983"/>
      <c r="J103" s="985">
        <v>2</v>
      </c>
      <c r="K103" s="971">
        <v>2</v>
      </c>
      <c r="L103" s="971">
        <v>0</v>
      </c>
      <c r="M103" s="971">
        <v>0</v>
      </c>
      <c r="N103" s="971">
        <v>0</v>
      </c>
      <c r="O103" s="971" t="s">
        <v>10</v>
      </c>
      <c r="P103" s="973">
        <v>5</v>
      </c>
      <c r="R103">
        <f aca="true" t="shared" si="9" ref="R103:R113">(C103+J103)*14</f>
        <v>28</v>
      </c>
      <c r="S103">
        <f aca="true" t="shared" si="10" ref="S103:S113">(SUM(D103:F103)+SUM(K103:M103))*14</f>
        <v>28</v>
      </c>
      <c r="T103">
        <f aca="true" t="shared" si="11" ref="T103:T113">R103+S103</f>
        <v>56</v>
      </c>
    </row>
    <row r="104" spans="1:20" ht="13.5" thickBot="1">
      <c r="A104" s="340" t="s">
        <v>46</v>
      </c>
      <c r="B104" s="98" t="s">
        <v>214</v>
      </c>
      <c r="C104" s="980"/>
      <c r="D104" s="982"/>
      <c r="E104" s="982"/>
      <c r="F104" s="982"/>
      <c r="G104" s="982"/>
      <c r="H104" s="982"/>
      <c r="I104" s="984"/>
      <c r="J104" s="986"/>
      <c r="K104" s="972"/>
      <c r="L104" s="972"/>
      <c r="M104" s="972"/>
      <c r="N104" s="972"/>
      <c r="O104" s="972"/>
      <c r="P104" s="974"/>
      <c r="R104">
        <f t="shared" si="9"/>
        <v>0</v>
      </c>
      <c r="S104">
        <f t="shared" si="10"/>
        <v>0</v>
      </c>
      <c r="T104">
        <f t="shared" si="11"/>
        <v>0</v>
      </c>
    </row>
    <row r="105" spans="18:20" ht="13.5" thickBot="1">
      <c r="R105">
        <f t="shared" si="9"/>
        <v>0</v>
      </c>
      <c r="S105">
        <f t="shared" si="10"/>
        <v>0</v>
      </c>
      <c r="T105">
        <f t="shared" si="11"/>
        <v>0</v>
      </c>
    </row>
    <row r="106" spans="1:20" ht="12.75">
      <c r="A106" s="135" t="s">
        <v>48</v>
      </c>
      <c r="B106" s="279" t="s">
        <v>233</v>
      </c>
      <c r="C106" s="975">
        <v>2</v>
      </c>
      <c r="D106" s="965">
        <v>2</v>
      </c>
      <c r="E106" s="965">
        <v>0</v>
      </c>
      <c r="F106" s="965">
        <v>0</v>
      </c>
      <c r="G106" s="965">
        <v>0</v>
      </c>
      <c r="H106" s="965" t="s">
        <v>10</v>
      </c>
      <c r="I106" s="967">
        <v>5</v>
      </c>
      <c r="J106" s="969"/>
      <c r="K106" s="959"/>
      <c r="L106" s="959"/>
      <c r="M106" s="959"/>
      <c r="N106" s="959"/>
      <c r="O106" s="961"/>
      <c r="P106" s="963"/>
      <c r="R106">
        <f t="shared" si="9"/>
        <v>28</v>
      </c>
      <c r="S106">
        <f t="shared" si="10"/>
        <v>28</v>
      </c>
      <c r="T106">
        <f t="shared" si="11"/>
        <v>56</v>
      </c>
    </row>
    <row r="107" spans="1:20" ht="13.5" thickBot="1">
      <c r="A107" s="351" t="s">
        <v>49</v>
      </c>
      <c r="B107" s="280" t="s">
        <v>215</v>
      </c>
      <c r="C107" s="976"/>
      <c r="D107" s="966"/>
      <c r="E107" s="966"/>
      <c r="F107" s="966"/>
      <c r="G107" s="966"/>
      <c r="H107" s="966"/>
      <c r="I107" s="968"/>
      <c r="J107" s="970"/>
      <c r="K107" s="960"/>
      <c r="L107" s="960"/>
      <c r="M107" s="960"/>
      <c r="N107" s="960"/>
      <c r="O107" s="962"/>
      <c r="P107" s="964"/>
      <c r="R107">
        <f t="shared" si="9"/>
        <v>0</v>
      </c>
      <c r="S107">
        <f t="shared" si="10"/>
        <v>0</v>
      </c>
      <c r="T107">
        <f t="shared" si="11"/>
        <v>0</v>
      </c>
    </row>
    <row r="108" spans="1:20" ht="13.5" thickBot="1">
      <c r="A108" s="293" t="s">
        <v>50</v>
      </c>
      <c r="B108" s="294" t="s">
        <v>216</v>
      </c>
      <c r="C108" s="272"/>
      <c r="D108" s="271"/>
      <c r="E108" s="271"/>
      <c r="F108" s="271"/>
      <c r="G108" s="271"/>
      <c r="H108" s="271"/>
      <c r="I108" s="273"/>
      <c r="J108" s="272">
        <v>2</v>
      </c>
      <c r="K108" s="271">
        <v>2</v>
      </c>
      <c r="L108" s="271">
        <v>0</v>
      </c>
      <c r="M108" s="271">
        <v>0</v>
      </c>
      <c r="N108" s="271">
        <v>0</v>
      </c>
      <c r="O108" s="271" t="s">
        <v>10</v>
      </c>
      <c r="P108" s="273">
        <v>5</v>
      </c>
      <c r="R108">
        <f t="shared" si="9"/>
        <v>28</v>
      </c>
      <c r="S108">
        <f t="shared" si="10"/>
        <v>28</v>
      </c>
      <c r="T108">
        <f t="shared" si="11"/>
        <v>56</v>
      </c>
    </row>
    <row r="109" spans="18:20" ht="13.5" thickBot="1">
      <c r="R109">
        <f t="shared" si="9"/>
        <v>0</v>
      </c>
      <c r="S109">
        <f t="shared" si="10"/>
        <v>0</v>
      </c>
      <c r="T109">
        <f t="shared" si="11"/>
        <v>0</v>
      </c>
    </row>
    <row r="110" spans="1:20" ht="12.75">
      <c r="A110" s="357" t="s">
        <v>51</v>
      </c>
      <c r="B110" s="160" t="s">
        <v>217</v>
      </c>
      <c r="C110" s="161">
        <v>1</v>
      </c>
      <c r="D110" s="162">
        <v>1</v>
      </c>
      <c r="E110" s="162">
        <v>0</v>
      </c>
      <c r="F110" s="162">
        <v>0</v>
      </c>
      <c r="G110" s="162"/>
      <c r="H110" s="162" t="s">
        <v>6</v>
      </c>
      <c r="I110" s="163">
        <v>2</v>
      </c>
      <c r="J110" s="95"/>
      <c r="K110" s="80"/>
      <c r="L110" s="80"/>
      <c r="M110" s="80"/>
      <c r="N110" s="80"/>
      <c r="O110" s="80"/>
      <c r="P110" s="79"/>
      <c r="R110">
        <f t="shared" si="9"/>
        <v>14</v>
      </c>
      <c r="S110">
        <f t="shared" si="10"/>
        <v>14</v>
      </c>
      <c r="T110">
        <f t="shared" si="11"/>
        <v>28</v>
      </c>
    </row>
    <row r="111" spans="1:20" ht="23.25" thickBot="1">
      <c r="A111" s="358" t="s">
        <v>52</v>
      </c>
      <c r="B111" s="164" t="s">
        <v>218</v>
      </c>
      <c r="C111" s="274">
        <v>0</v>
      </c>
      <c r="D111" s="275">
        <v>3</v>
      </c>
      <c r="E111" s="275">
        <v>0</v>
      </c>
      <c r="F111" s="275">
        <v>0</v>
      </c>
      <c r="G111" s="275"/>
      <c r="H111" s="275" t="s">
        <v>6</v>
      </c>
      <c r="I111" s="292">
        <v>3</v>
      </c>
      <c r="J111" s="270"/>
      <c r="K111" s="251"/>
      <c r="L111" s="251"/>
      <c r="M111" s="251"/>
      <c r="N111" s="251"/>
      <c r="O111" s="251"/>
      <c r="P111" s="75"/>
      <c r="R111">
        <f t="shared" si="9"/>
        <v>0</v>
      </c>
      <c r="S111">
        <f t="shared" si="10"/>
        <v>42</v>
      </c>
      <c r="T111">
        <f t="shared" si="11"/>
        <v>42</v>
      </c>
    </row>
    <row r="112" spans="1:20" ht="12.75">
      <c r="A112" s="359" t="s">
        <v>53</v>
      </c>
      <c r="B112" s="288" t="s">
        <v>219</v>
      </c>
      <c r="C112" s="289"/>
      <c r="D112" s="290"/>
      <c r="E112" s="290"/>
      <c r="F112" s="290"/>
      <c r="G112" s="290"/>
      <c r="H112" s="290"/>
      <c r="I112" s="291"/>
      <c r="J112" s="63">
        <v>1</v>
      </c>
      <c r="K112" s="252">
        <v>1</v>
      </c>
      <c r="L112" s="252">
        <v>0</v>
      </c>
      <c r="M112" s="252">
        <v>0</v>
      </c>
      <c r="N112" s="252">
        <v>0</v>
      </c>
      <c r="O112" s="252" t="s">
        <v>10</v>
      </c>
      <c r="P112" s="82">
        <v>3</v>
      </c>
      <c r="R112">
        <f t="shared" si="9"/>
        <v>14</v>
      </c>
      <c r="S112">
        <f t="shared" si="10"/>
        <v>14</v>
      </c>
      <c r="T112">
        <f t="shared" si="11"/>
        <v>28</v>
      </c>
    </row>
    <row r="113" spans="1:20" ht="23.25" thickBot="1">
      <c r="A113" s="358" t="s">
        <v>54</v>
      </c>
      <c r="B113" s="164" t="s">
        <v>220</v>
      </c>
      <c r="C113" s="165"/>
      <c r="D113" s="166"/>
      <c r="E113" s="166"/>
      <c r="F113" s="166"/>
      <c r="G113" s="166"/>
      <c r="H113" s="166"/>
      <c r="I113" s="167"/>
      <c r="J113" s="165">
        <v>0</v>
      </c>
      <c r="K113" s="166">
        <v>3</v>
      </c>
      <c r="L113" s="166">
        <v>0</v>
      </c>
      <c r="M113" s="166">
        <v>0</v>
      </c>
      <c r="N113" s="166">
        <v>0</v>
      </c>
      <c r="O113" s="166" t="s">
        <v>10</v>
      </c>
      <c r="P113" s="167">
        <v>2</v>
      </c>
      <c r="R113">
        <f t="shared" si="9"/>
        <v>0</v>
      </c>
      <c r="S113">
        <f t="shared" si="10"/>
        <v>42</v>
      </c>
      <c r="T113">
        <f t="shared" si="11"/>
        <v>42</v>
      </c>
    </row>
  </sheetData>
  <sheetProtection/>
  <mergeCells count="169">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C35:C37"/>
    <mergeCell ref="D35:D37"/>
    <mergeCell ref="E35:E37"/>
    <mergeCell ref="F35:F37"/>
    <mergeCell ref="G35:G37"/>
    <mergeCell ref="H35:H37"/>
    <mergeCell ref="I35:I37"/>
    <mergeCell ref="J35:J37"/>
    <mergeCell ref="K35:K37"/>
    <mergeCell ref="L35:L37"/>
    <mergeCell ref="M35:M37"/>
    <mergeCell ref="N35:N37"/>
    <mergeCell ref="O35:O37"/>
    <mergeCell ref="P35:P37"/>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C40:C42"/>
    <mergeCell ref="D40:D42"/>
    <mergeCell ref="E40:E42"/>
    <mergeCell ref="F40:F42"/>
    <mergeCell ref="G40:G42"/>
    <mergeCell ref="H40:H42"/>
    <mergeCell ref="I40:I42"/>
    <mergeCell ref="J40:J42"/>
    <mergeCell ref="K40:K42"/>
    <mergeCell ref="L40:L42"/>
    <mergeCell ref="M40:M42"/>
    <mergeCell ref="N40:N42"/>
    <mergeCell ref="O40:O42"/>
    <mergeCell ref="P40:P42"/>
    <mergeCell ref="C43:C44"/>
    <mergeCell ref="D43:D44"/>
    <mergeCell ref="E43:E44"/>
    <mergeCell ref="F43:F44"/>
    <mergeCell ref="G43:G44"/>
    <mergeCell ref="H43:H44"/>
    <mergeCell ref="I43:I44"/>
    <mergeCell ref="J43:J44"/>
    <mergeCell ref="K43:K44"/>
    <mergeCell ref="L43:L44"/>
    <mergeCell ref="M43:M44"/>
    <mergeCell ref="N43:N44"/>
    <mergeCell ref="O43:O44"/>
    <mergeCell ref="P43:P44"/>
    <mergeCell ref="C57:C58"/>
    <mergeCell ref="D57:D58"/>
    <mergeCell ref="E57:E58"/>
    <mergeCell ref="F57:F58"/>
    <mergeCell ref="G57:G58"/>
    <mergeCell ref="H57:H58"/>
    <mergeCell ref="I57:I58"/>
    <mergeCell ref="J57:J58"/>
    <mergeCell ref="K57:K58"/>
    <mergeCell ref="L57:L58"/>
    <mergeCell ref="M57:M58"/>
    <mergeCell ref="N57:N58"/>
    <mergeCell ref="O57:O58"/>
    <mergeCell ref="P57:P58"/>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S78:S79"/>
    <mergeCell ref="C103:C104"/>
    <mergeCell ref="D103:D104"/>
    <mergeCell ref="E103:E104"/>
    <mergeCell ref="F103:F104"/>
    <mergeCell ref="G103:G104"/>
    <mergeCell ref="H103:H104"/>
    <mergeCell ref="I103:I104"/>
    <mergeCell ref="J103:J104"/>
    <mergeCell ref="K103:K104"/>
    <mergeCell ref="L103:L104"/>
    <mergeCell ref="M103:M104"/>
    <mergeCell ref="N103:N104"/>
    <mergeCell ref="O103:O104"/>
    <mergeCell ref="P103:P104"/>
    <mergeCell ref="C106:C107"/>
    <mergeCell ref="D106:D107"/>
    <mergeCell ref="E106:E107"/>
    <mergeCell ref="F106:F107"/>
    <mergeCell ref="G106:G107"/>
    <mergeCell ref="N106:N107"/>
    <mergeCell ref="O106:O107"/>
    <mergeCell ref="P106:P107"/>
    <mergeCell ref="H106:H107"/>
    <mergeCell ref="I106:I107"/>
    <mergeCell ref="J106:J107"/>
    <mergeCell ref="K106:K107"/>
    <mergeCell ref="L106:L107"/>
    <mergeCell ref="M106:M10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Oana</dc:creator>
  <cp:keywords/>
  <dc:description/>
  <cp:lastModifiedBy>Cristina home</cp:lastModifiedBy>
  <cp:lastPrinted>2017-09-14T06:06:04Z</cp:lastPrinted>
  <dcterms:created xsi:type="dcterms:W3CDTF">1998-09-29T12:25:23Z</dcterms:created>
  <dcterms:modified xsi:type="dcterms:W3CDTF">2022-07-11T16:25:19Z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