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6" activeTab="0"/>
  </bookViews>
  <sheets>
    <sheet name="pagina 1" sheetId="1" r:id="rId1"/>
    <sheet name="an I" sheetId="2" r:id="rId2"/>
    <sheet name="an II" sheetId="3" r:id="rId3"/>
    <sheet name="Bilant" sheetId="4" r:id="rId4"/>
    <sheet name="Competente" sheetId="5" r:id="rId5"/>
    <sheet name="Anexa 1 Competente" sheetId="6" r:id="rId6"/>
  </sheets>
  <definedNames>
    <definedName name="_xlnm.Print_Area" localSheetId="1">'an I'!$A$1:$S$69</definedName>
    <definedName name="_xlnm.Print_Area" localSheetId="2">'an II'!$A$1:$S$62</definedName>
    <definedName name="_xlnm.Print_Area" localSheetId="5">'Anexa 1 Competente'!$B$1:$L$57</definedName>
    <definedName name="_xlnm.Print_Area" localSheetId="3">'Bilant'!$A$1:$L$65</definedName>
    <definedName name="_xlnm.Print_Area" localSheetId="4">'Competente'!$A$1:$J$45</definedName>
    <definedName name="_xlnm.Print_Area" localSheetId="0">'pagina 1'!$A$1:$I$62</definedName>
  </definedNames>
  <calcPr fullCalcOnLoad="1"/>
</workbook>
</file>

<file path=xl/sharedStrings.xml><?xml version="1.0" encoding="utf-8"?>
<sst xmlns="http://schemas.openxmlformats.org/spreadsheetml/2006/main" count="499" uniqueCount="244">
  <si>
    <t>ANUL I</t>
  </si>
  <si>
    <t>Discipline obligatorii</t>
  </si>
  <si>
    <t>Cod disciplina</t>
  </si>
  <si>
    <t>Sem. 1</t>
  </si>
  <si>
    <t>Sem. 2</t>
  </si>
  <si>
    <t>C</t>
  </si>
  <si>
    <t>S</t>
  </si>
  <si>
    <t>L</t>
  </si>
  <si>
    <t>P</t>
  </si>
  <si>
    <t>E</t>
  </si>
  <si>
    <t>Discipline optionale</t>
  </si>
  <si>
    <t>Discipline facultative</t>
  </si>
  <si>
    <t>ANUL II</t>
  </si>
  <si>
    <t>Nr. crt.</t>
  </si>
  <si>
    <t>Nr. credite</t>
  </si>
  <si>
    <t>Total ore obligatorii pe saptamana</t>
  </si>
  <si>
    <t>Total ore facultative pe saptamana</t>
  </si>
  <si>
    <t xml:space="preserve">PLAN DE ÎNVĂŢĂMÂNT </t>
  </si>
  <si>
    <t>PLAN  DE ÎNVĂŢĂMÂNT</t>
  </si>
  <si>
    <t>TOTAL</t>
  </si>
  <si>
    <t>I*</t>
  </si>
  <si>
    <t>0C/0S/0L/0P +2C/0S/2L/0P</t>
  </si>
  <si>
    <t>2C/2S/0L/0P +0C/2S/0L/0P</t>
  </si>
  <si>
    <t>3C/0S/0L/0P +2C/0S/0L/0P</t>
  </si>
  <si>
    <t>3E 2C</t>
  </si>
  <si>
    <t>DISCIPLINE</t>
  </si>
  <si>
    <t>NR. DE ORE</t>
  </si>
  <si>
    <t xml:space="preserve"> </t>
  </si>
  <si>
    <t xml:space="preserve"> PLAN  DE ÎNVĂŢĂMÂNT</t>
  </si>
  <si>
    <t>COMPETENŢE</t>
  </si>
  <si>
    <t>REȚELE DE SENZORI ȘI AD-HOC</t>
  </si>
  <si>
    <t>LIMBA GERMANĂ II</t>
  </si>
  <si>
    <t>FINALITĂŢI</t>
  </si>
  <si>
    <t>MISIUNE</t>
  </si>
  <si>
    <t>OBIECTIVE</t>
  </si>
  <si>
    <r>
      <t>Facultatea de Inginerie Electrică şi Ştiinţa Calculatoarelor</t>
    </r>
    <r>
      <rPr>
        <b/>
        <sz val="10"/>
        <rFont val="Arial"/>
        <family val="2"/>
      </rPr>
      <t xml:space="preserve"> </t>
    </r>
  </si>
  <si>
    <t/>
  </si>
  <si>
    <t>Sem. 3</t>
  </si>
  <si>
    <t>Sem. 4</t>
  </si>
  <si>
    <t xml:space="preserve">LIMBA ENGLEZA AVANSATĂ I </t>
  </si>
  <si>
    <t xml:space="preserve">LIMBA GERMANA I </t>
  </si>
  <si>
    <t>LIMBA ENGLEZA AVANSATĂ II</t>
  </si>
  <si>
    <t>C1</t>
  </si>
  <si>
    <t>C2</t>
  </si>
  <si>
    <t>C3</t>
  </si>
  <si>
    <t>C4</t>
  </si>
  <si>
    <t>C5</t>
  </si>
  <si>
    <t>C6</t>
  </si>
  <si>
    <t>Analiza, modelarea şi rezolvarea problemelor real complexe, ce implică soluţii specifice reţelelor de comunicaţii şi calculatoare</t>
  </si>
  <si>
    <t>Transversale</t>
  </si>
  <si>
    <t>Profesionale</t>
  </si>
  <si>
    <t>Executarea unor sarcini profesionale complexe, în condiţii de autonomie şi independenţă profesională individual sau în grup</t>
  </si>
  <si>
    <t>CT1</t>
  </si>
  <si>
    <t>Managementul proiectelor complexe şi utilizarea a diverse moduri  de comunicare scrisă şi orală</t>
  </si>
  <si>
    <t>CT2</t>
  </si>
  <si>
    <t xml:space="preserve">Cunoaşterea problemelor contemporane şi recunoaşterea nevoii de formare continuă </t>
  </si>
  <si>
    <t>CT3</t>
  </si>
  <si>
    <t>GUVERNARE ELECTRONICĂ</t>
  </si>
  <si>
    <r>
      <t xml:space="preserve">Forma de invăţământ: </t>
    </r>
    <r>
      <rPr>
        <b/>
        <sz val="10"/>
        <rFont val="Arial"/>
        <family val="2"/>
      </rPr>
      <t xml:space="preserve">cu frecvenţă </t>
    </r>
  </si>
  <si>
    <r>
      <t xml:space="preserve">Durata studiilor: </t>
    </r>
    <r>
      <rPr>
        <b/>
        <sz val="10"/>
        <rFont val="Arial"/>
        <family val="2"/>
      </rPr>
      <t>2 ani</t>
    </r>
  </si>
  <si>
    <t>Forma verificare</t>
  </si>
  <si>
    <t>I. Credite pentru ciclul II - studii universitare de masterat</t>
  </si>
  <si>
    <t xml:space="preserve"> 120 credite de studiu transferabile conform sistemului european (E.C.T.S.)</t>
  </si>
  <si>
    <t>II. Structura anului universitar (în săptămâni)</t>
  </si>
  <si>
    <t>Număr săptămâni</t>
  </si>
  <si>
    <t>Sem. I</t>
  </si>
  <si>
    <t>Sem. II</t>
  </si>
  <si>
    <t>Sem.I</t>
  </si>
  <si>
    <t>Anul I</t>
  </si>
  <si>
    <t>Anul II</t>
  </si>
  <si>
    <t>Nr.</t>
  </si>
  <si>
    <t>Nr. forme de verificare</t>
  </si>
  <si>
    <t>Total</t>
  </si>
  <si>
    <t>Examen</t>
  </si>
  <si>
    <t>Colocviu</t>
  </si>
  <si>
    <t>ETICĂ ȘI INTEGRITATE ACADEMICĂ</t>
  </si>
  <si>
    <t xml:space="preserve">MANAGEMENTUL PROIECTELOR ȘI PROBLEMELOR COMPLEXE           </t>
  </si>
  <si>
    <t>A</t>
  </si>
  <si>
    <t>MODELAREA ȘI FUNCȚIONAREA SISTEMELOR WIRELESS</t>
  </si>
  <si>
    <t>NOTĂ:  I* - Numărul total de ore necesar pregătirii individuale si evaluarii cunostintelor studentului  (calculate pentru un semestru întreg)</t>
  </si>
  <si>
    <t xml:space="preserve">    C/S/L/P/A - Numărul de ore de curs/seminar/laborator/proiect/(activitați parțial asistate) săptămânal</t>
  </si>
  <si>
    <t>TOTAL ORE PROGRAM</t>
  </si>
  <si>
    <t>TOTAL ORE</t>
  </si>
  <si>
    <t>Nr.crt.</t>
  </si>
  <si>
    <t>Forma de verificare</t>
  </si>
  <si>
    <t>Activităţi didactice asistate parţial</t>
  </si>
  <si>
    <t xml:space="preserve">Activităţi didactice asistate integral </t>
  </si>
  <si>
    <t>Activitati didatice facultative (asistate integral si parțial)</t>
  </si>
  <si>
    <t>Discipline de aprofundare</t>
  </si>
  <si>
    <t>Discipline de sinteză</t>
  </si>
  <si>
    <t>Discipline complementare</t>
  </si>
  <si>
    <t xml:space="preserve">Activităţi directe (integral asistate): Număr ore curs / Număr ore aplicaţii </t>
  </si>
  <si>
    <t>Sem II</t>
  </si>
  <si>
    <t>Sem. III</t>
  </si>
  <si>
    <t>Sem. IV</t>
  </si>
  <si>
    <t>1E</t>
  </si>
  <si>
    <t>4E 2C</t>
  </si>
  <si>
    <t>Universitatea "Stefan cel Mare" din Suceava</t>
  </si>
  <si>
    <r>
      <t>Domeniul:</t>
    </r>
    <r>
      <rPr>
        <b/>
        <sz val="10"/>
        <rFont val="Arial"/>
        <family val="2"/>
      </rPr>
      <t xml:space="preserve"> Inginerie Electronică, Telecomunicaţii și Tehnologii Informaționale </t>
    </r>
  </si>
  <si>
    <t>Total credite</t>
  </si>
  <si>
    <t>Competență profesională</t>
  </si>
  <si>
    <t>Descriere competență finală</t>
  </si>
  <si>
    <t>Denumire disciplină</t>
  </si>
  <si>
    <t>AN I</t>
  </si>
  <si>
    <t>AN II</t>
  </si>
  <si>
    <t>TOTAL CREDITE</t>
  </si>
  <si>
    <t>Practică pedagogică  (în învăţământul liceal, postliceal şi universitar)</t>
  </si>
  <si>
    <t>Sociologia educaţiei</t>
  </si>
  <si>
    <t>Managementul organizaţiei şcolare</t>
  </si>
  <si>
    <t>Politici educaţionale</t>
  </si>
  <si>
    <t>E-educaţie</t>
  </si>
  <si>
    <t>Educaţie interculturală</t>
  </si>
  <si>
    <t>Psihopedagogia adolescenţilor, tinerilor şi adulţilor</t>
  </si>
  <si>
    <t>Comunicare educaţională</t>
  </si>
  <si>
    <t>Metodologia cercetării educaţionale</t>
  </si>
  <si>
    <t>Consiliere şi orientare</t>
  </si>
  <si>
    <t>Proiectarea şi managementul programelor educaţionale</t>
  </si>
  <si>
    <t>Didactica domeniului şi dezvoltări în didactica specialităţii (învătământ liceal, postliceal, universitar)</t>
  </si>
  <si>
    <t>DC.01.16</t>
  </si>
  <si>
    <t>DC.02.18</t>
  </si>
  <si>
    <t>2C,2E</t>
  </si>
  <si>
    <t>1E,3C</t>
  </si>
  <si>
    <t>PROTECȚIA DATELOR PERSONALE ȘI LEGISLAȚIE ÎN DOMENIUL SECURITĂȚII CIBERNETICE</t>
  </si>
  <si>
    <t>SECURITATEA COMERȚULUI ELECTRONIC ȘI A PLĂȚILOR ELECTRONICE</t>
  </si>
  <si>
    <t>SECURITATEA SISTEMELOR CLOUD ȘI GRID</t>
  </si>
  <si>
    <t>DSI.01.01</t>
  </si>
  <si>
    <t>DSI.01.02</t>
  </si>
  <si>
    <t>DSI.01.03</t>
  </si>
  <si>
    <t>DSI.01.04</t>
  </si>
  <si>
    <t>DAP.01.05</t>
  </si>
  <si>
    <t>DSI.01.12</t>
  </si>
  <si>
    <t>DAP.03.01</t>
  </si>
  <si>
    <t>DAP.03.03</t>
  </si>
  <si>
    <t>DAP.02.06</t>
  </si>
  <si>
    <t>DAP.02.07</t>
  </si>
  <si>
    <t>DAP.02.08</t>
  </si>
  <si>
    <t>DSI.02.09</t>
  </si>
  <si>
    <t>DAP.03.02</t>
  </si>
  <si>
    <t>DAP.03.04</t>
  </si>
  <si>
    <t>DAP.03.09</t>
  </si>
  <si>
    <t>DAP.03.10</t>
  </si>
  <si>
    <t>PRACTICĂ ȘI CERCETARE PENTRU ELABORAREA DISERTAȚIEI</t>
  </si>
  <si>
    <t>ATACURI CIBERNETICE ȘI PROTECȚIE CIBERNETICĂ</t>
  </si>
  <si>
    <t>Utilizarea și administrarea sistemelor și rețelelor de comunicații și calculatoare</t>
  </si>
  <si>
    <t>Masterat profesional</t>
  </si>
  <si>
    <t>COMUNICAȚII OPTICE ȘI SECURITATEA LOR</t>
  </si>
  <si>
    <t>DAP.02.14</t>
  </si>
  <si>
    <t xml:space="preserve">MANAGEMENTUL ȘI AUDITAREA SECURITĂȚII SISTEMELOR INFORMATICE ȘI DE COMUNICAȚII  </t>
  </si>
  <si>
    <t>DSI.04.08</t>
  </si>
  <si>
    <t xml:space="preserve">2E, 2C </t>
  </si>
  <si>
    <t>DC.03.11</t>
  </si>
  <si>
    <t>DSI.03.12</t>
  </si>
  <si>
    <r>
      <t xml:space="preserve">Programul de studiu: </t>
    </r>
    <r>
      <rPr>
        <b/>
        <sz val="10"/>
        <rFont val="Arial"/>
        <family val="2"/>
      </rPr>
      <t>Securitate Cibernetică (SC)</t>
    </r>
  </si>
  <si>
    <t>Structura anului universitar</t>
  </si>
  <si>
    <t>Anul de studii</t>
  </si>
  <si>
    <t>BILANŢ</t>
  </si>
  <si>
    <t>% realizat</t>
  </si>
  <si>
    <t>% recom</t>
  </si>
  <si>
    <t>Discipline  impuse</t>
  </si>
  <si>
    <t>Discipline  opționale</t>
  </si>
  <si>
    <t>Total impuse și opționale</t>
  </si>
  <si>
    <t>Total ore program de studiu</t>
  </si>
  <si>
    <t>Nr. de ore</t>
  </si>
  <si>
    <t>Nr. de 
credite</t>
  </si>
  <si>
    <t>Curs</t>
  </si>
  <si>
    <t>Aplicații</t>
  </si>
  <si>
    <t>USV.FIESC.SC</t>
  </si>
  <si>
    <t xml:space="preserve">CATEGORIA DISCIPLINEI </t>
  </si>
  <si>
    <r>
      <t xml:space="preserve">Total nr. ore fizice
</t>
    </r>
    <r>
      <rPr>
        <sz val="8"/>
        <rFont val="Arial"/>
        <family val="2"/>
      </rPr>
      <t>(integral asistate)</t>
    </r>
  </si>
  <si>
    <r>
      <t xml:space="preserve">Total nr. ore fizice
</t>
    </r>
    <r>
      <rPr>
        <sz val="8"/>
        <rFont val="Arial"/>
        <family val="2"/>
      </rPr>
      <t>(integral asistate)</t>
    </r>
    <r>
      <rPr>
        <b/>
        <sz val="10"/>
        <rFont val="Arial"/>
        <family val="2"/>
      </rPr>
      <t xml:space="preserve"> </t>
    </r>
  </si>
  <si>
    <t>Număr ore fizice de activități didactice directe 
(integral asistate)</t>
  </si>
  <si>
    <t>Număr de  ore fizice 
activități didactice integral și parțial asistate</t>
  </si>
  <si>
    <t>DAP.03.05</t>
  </si>
  <si>
    <t>DC.04.07</t>
  </si>
  <si>
    <t>DAP.02.10</t>
  </si>
  <si>
    <t>DSI.01.11</t>
  </si>
  <si>
    <t>DAP.02.13</t>
  </si>
  <si>
    <t>DAP</t>
  </si>
  <si>
    <t>curs</t>
  </si>
  <si>
    <t>L/S/P</t>
  </si>
  <si>
    <t>DSI</t>
  </si>
  <si>
    <t>DC</t>
  </si>
  <si>
    <t>CREDITE</t>
  </si>
  <si>
    <t>3C</t>
  </si>
  <si>
    <t>DC.01.15</t>
  </si>
  <si>
    <t>DC.02.17</t>
  </si>
  <si>
    <t>Identificarea și combaterea riscurilor și pericolelor privind expunerea sistemelor informatice la atacuri cibernetice</t>
  </si>
  <si>
    <t>Însuşirea competenţelor specificate pentru ca masterandul să devină un specialist cu înaltă calificare în domeniul  ingineriei electronice, telecomunicațiilor și tehnologiilor informaționale cu pregătire în aria securității cibernetice și să poată activa cu succes în cadrul companiilor de profil.</t>
  </si>
  <si>
    <t xml:space="preserve">            Rector,                                                             Decan,                                                      Director departament,                                  Responsabil program de studii,</t>
  </si>
  <si>
    <t>Dobândirea de către absolvenți a cunoștințelor și abilităților necesare cunoașterii  riscurilor și amenințărilor la care sunt supuse activitățile desfășurate în spațiul cibernetic și oferirea de soluții de prevenire și contracarare a acestora. Consolidarea competențelor și aprofundarea cunoștințelor în domeniul ingineriei electronice, telecomunicații și tehnologii informaționale în direcția rețelelor de comunicații și calculatoare. Dezvoltarea culturii securității cibernetice pentru adoptarea celor mai bune de măsuri de procesare și protecție a datelor și a sistemelor de comunicație pentru a răspunde într-un mod eficient și coordonat amenințărilor cibernetice.</t>
  </si>
  <si>
    <t>Operarea cu fundamente tehnice și științifice în tehnologia informației și comunicațiilor, orientate cu precădere către aria Securității Cibernetice</t>
  </si>
  <si>
    <t>Însușirea tehnicilor de operare și utilizare a aparaturii și aplicațiilor profesionale specifice ariei Securității Cibernetice</t>
  </si>
  <si>
    <t>Soluționarea incidentelor de securitate folosind instrumente specifice, proiectarea și dezvoltarea de instrumente și aplicații specifice securității cibernetice</t>
  </si>
  <si>
    <t>Total ore obligatorii pe săptămână</t>
  </si>
  <si>
    <t>Total ore optionale pe săptămână</t>
  </si>
  <si>
    <t>NOȚIUNI AVANSATE DE COMUNICAȚII ȘI REȚELE DE CALCULATOARE</t>
  </si>
  <si>
    <t>CREATIVITATE ȘTIINȚIFICĂ, COMUNICARE TEHNICĂ ȘI INOVARE</t>
  </si>
  <si>
    <t>Formarea de specialiști în domeniul ingineriei electronice, telecomunicațiilor și tehnologiilor informaționale cu pregătire în aria securității cibernetice, capabili de a identifica vulnerabilitățile sistemelor informatice, atât pentru protecția datelor, cât și de a asigura buna funcționare a infrastructurilor de calcul și de comunicații, utilizând soluții de ultimă generație pentru managementul și securitatea sistemelor informatice și de comunicații, a bazelor de date și a aplicațiilor.</t>
  </si>
  <si>
    <t>Total ore optionale pe saptamana</t>
  </si>
  <si>
    <t>DEZVOLTARE PRIN ANTREPRENORIAT</t>
  </si>
  <si>
    <t>•</t>
  </si>
  <si>
    <t xml:space="preserve">Cerinţe pentru obţinerea diplomei de master: </t>
  </si>
  <si>
    <t xml:space="preserve">120 credite conform planului de învăţământ la disciplinele obligatorii și opționale    </t>
  </si>
  <si>
    <t>NOȚIUNI AVANSATE DE COMUNICAȚII SI REȚELE DE CALCULATOARE</t>
  </si>
  <si>
    <t xml:space="preserve">                       Rector,                                                     Decan,                                                   Director departament,                                  Responsabil program de studii,</t>
  </si>
  <si>
    <t>USV.DSPP.NIV2.
DF.01.19</t>
  </si>
  <si>
    <t>USV.DSPP.NIV2.
DC.01.20</t>
  </si>
  <si>
    <t>USV.DSPP.NIV2.
DF.02.21</t>
  </si>
  <si>
    <t>USV.DSPP.NIV2.
DS.02.22</t>
  </si>
  <si>
    <t>USV.DSPP.NIV2. DS. 03.13</t>
  </si>
  <si>
    <t>USV.DSPP.NIV 2.
DC.03.14</t>
  </si>
  <si>
    <t xml:space="preserve">TEHNOLOGII WEB AVANSATE ȘI ARHITECTURI ORIENTATE PE SERVICII </t>
  </si>
  <si>
    <t>CRIPTOGRAFIA</t>
  </si>
  <si>
    <t>INTERNETUL LUCRURILOR</t>
  </si>
  <si>
    <t>LPS</t>
  </si>
  <si>
    <t>SECURITATEA SISTEMELOR CLIENT SERVER ȘI A BAZELOR DE  DATE</t>
  </si>
  <si>
    <t>DISCIPLINE SISRC - UTM</t>
  </si>
  <si>
    <t>CURS</t>
  </si>
  <si>
    <t>DC.04.06</t>
  </si>
  <si>
    <t>SECURITATEA CRIPTOGRAFICA A SISTEMELOR ȘI A REȚELELOR DE COMUNICAȚII</t>
  </si>
  <si>
    <t>STAGIU DE PRACTICĂ PROFESIONALĂ / PROIECTARE /CERCETARE</t>
  </si>
  <si>
    <t>4E1C</t>
  </si>
  <si>
    <t>5E 1C</t>
  </si>
  <si>
    <t>SECURIZAREA RETELELOR CU ECHIPAMENTE DEDICATE</t>
  </si>
  <si>
    <t>Semestrul 1 UTM</t>
  </si>
  <si>
    <t>Semestrul 2 UTM</t>
  </si>
  <si>
    <t>Semestrul 3 UTM</t>
  </si>
  <si>
    <t>COMUNICAȚII MOBILE ȘI PRIN SATELIT (SECURITATEA)</t>
  </si>
  <si>
    <t xml:space="preserve">  Prof.univ.dr. Valentin POPA                                  Prof.univ.dr.ing. L. Dan MILICI                     Conf.univ.dr.ing. Eugen COCA                      Conf.univ.dr. Alexandra Ligia BALAN</t>
  </si>
  <si>
    <t>Prof.univ.dr. Valentin POPA                            Prof.univ.dr.ing. L. Dan MILICI                          Conf.univ.dr.ing. Eugen COCA                      Conf.univ.dr. Alexandra Ligia BALAN</t>
  </si>
  <si>
    <t>Prof.univ.dr. Valentin POPA                           Prof.univ.dr.ing. L. Dan MILICI                         Conf.univ.dr.ing. Eugen COCA                      Conf.univ.dr. Alexandra Ligia BALAN</t>
  </si>
  <si>
    <t>Prof.univ.dr. Valentin POPA                            Prof.univ.dr.ing. L. Dan MILICI                                   Conf.univ.dr.ing. Eugen COCA                      Conf.univ.dr. Alexandra Ligia BALAN</t>
  </si>
  <si>
    <t xml:space="preserve">            Rector,                                                         Decan,                                                                      Director departament,                                  Responsabil program de studii,</t>
  </si>
  <si>
    <t>Prof.univ.dr. Valentin POPA       Prof.univ.dr.ing. L. Dan MILICI             Conf.univ.dr.ing. Eugen COCA             Conf.univ.dr.ing. Alexandra Ligia BALAN</t>
  </si>
  <si>
    <t xml:space="preserve">                    Rector,                                 Decan,                                       Director departament,                          Responsabil program de studii,</t>
  </si>
  <si>
    <t>NANOTEHNOLOGII ÎN ELECTRONICĂ ȘI COMUNICAȚII</t>
  </si>
  <si>
    <t xml:space="preserve">                     Rector,                                                             Decan,                                               Director departament,                                      Responsabil program de studii,</t>
  </si>
  <si>
    <r>
      <rPr>
        <sz val="10"/>
        <rFont val="Arial"/>
        <family val="2"/>
      </rPr>
      <t>SECURITATEA APLICAȚIILOR WEB</t>
    </r>
    <r>
      <rPr>
        <sz val="10"/>
        <color indexed="10"/>
        <rFont val="Arial"/>
        <family val="2"/>
      </rPr>
      <t xml:space="preserve"> </t>
    </r>
  </si>
  <si>
    <t>INGINERIE SOFTWARE AVANSATĂ</t>
  </si>
  <si>
    <t>COMUNICAȚII MOBILE ȘI PRIN SATELIT ŞI SECURITATEA LOR</t>
  </si>
  <si>
    <t>NANOTEHNOLOGII ÎN INGINERIA COMUNICAȚIILOR</t>
  </si>
  <si>
    <t xml:space="preserve">SECURITATEA APLICAȚIILOR WEB </t>
  </si>
  <si>
    <t>10 credite acordate pentru promovarea disertației</t>
  </si>
  <si>
    <r>
      <t>Valabil începând cu anul universitar:</t>
    </r>
    <r>
      <rPr>
        <b/>
        <sz val="10"/>
        <rFont val="Arial"/>
        <family val="2"/>
      </rPr>
      <t xml:space="preserve"> 2022-2023, anul I de studii </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</si>
</sst>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 _L_E_I_-;\-* #,##0\ _L_E_I_-;_-* &quot;-&quot;\ _L_E_I_-;_-@_-"/>
    <numFmt numFmtId="189" formatCode="_-* #,##0.00\ _L_E_I_-;\-* #,##0.00\ _L_E_I_-;_-* &quot;-&quot;??\ _L_E_I_-;_-@_-"/>
    <numFmt numFmtId="190" formatCode="0.00;[Red]0.00"/>
    <numFmt numFmtId="191" formatCode="&quot;Yes&quot;;&quot;Yes&quot;;&quot;No&quot;"/>
    <numFmt numFmtId="192" formatCode="&quot;True&quot;;&quot;True&quot;;&quot;False&quot;"/>
    <numFmt numFmtId="193" formatCode="&quot;On&quot;;&quot;On&quot;;&quot;Off&quot;"/>
    <numFmt numFmtId="194" formatCode="[$€-2]\ #,##0.00_);[Red]\([$€-2]\ #,##0.00\)"/>
    <numFmt numFmtId="195" formatCode="0.00000000"/>
    <numFmt numFmtId="196" formatCode="0.0000000"/>
    <numFmt numFmtId="197" formatCode="0.000000"/>
    <numFmt numFmtId="198" formatCode="0.00000"/>
    <numFmt numFmtId="199" formatCode="0.0000"/>
    <numFmt numFmtId="200" formatCode="0.000"/>
    <numFmt numFmtId="201" formatCode="0.0"/>
    <numFmt numFmtId="202" formatCode="&quot;Da&quot;;&quot;Da&quot;;&quot;Nu&quot;"/>
    <numFmt numFmtId="203" formatCode="&quot;Adevărat&quot;;&quot;Adevărat&quot;;&quot;Fals&quot;"/>
    <numFmt numFmtId="204" formatCode="&quot;Activat&quot;;&quot;Activat&quot;;&quot;Dezactivat&quot;"/>
    <numFmt numFmtId="205" formatCode="[$¥€-2]\ #,##0.00_);[Red]\([$¥€-2]\ #,##0.00\)"/>
  </numFmts>
  <fonts count="72">
    <font>
      <sz val="10"/>
      <name val="Arial"/>
      <family val="0"/>
    </font>
    <font>
      <sz val="8"/>
      <name val="Arial"/>
      <family val="2"/>
    </font>
    <font>
      <sz val="7"/>
      <name val="Arial"/>
      <family val="2"/>
    </font>
    <font>
      <b/>
      <sz val="14"/>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8"/>
      <color indexed="9"/>
      <name val="Arial"/>
      <family val="2"/>
    </font>
    <font>
      <sz val="10"/>
      <name val="Arial CE"/>
      <family val="2"/>
    </font>
    <font>
      <sz val="10"/>
      <name val="Wingdings"/>
      <family val="0"/>
    </font>
    <font>
      <b/>
      <sz val="8"/>
      <name val="Arial CE"/>
      <family val="2"/>
    </font>
    <font>
      <b/>
      <sz val="12"/>
      <name val="Arial"/>
      <family val="2"/>
    </font>
    <font>
      <b/>
      <sz val="14"/>
      <name val="Arial CE"/>
      <family val="2"/>
    </font>
    <font>
      <b/>
      <sz val="12"/>
      <name val="Arial CE"/>
      <family val="2"/>
    </font>
    <font>
      <b/>
      <sz val="10"/>
      <name val="Arial CE"/>
      <family val="0"/>
    </font>
    <font>
      <sz val="8"/>
      <name val="Arial CE"/>
      <family val="2"/>
    </font>
    <font>
      <sz val="10"/>
      <color indexed="10"/>
      <name val="Arial"/>
      <family val="2"/>
    </font>
    <font>
      <b/>
      <sz val="8"/>
      <color indexed="10"/>
      <name val="Arial"/>
      <family val="2"/>
    </font>
    <font>
      <b/>
      <sz val="10"/>
      <color indexed="10"/>
      <name val="Arial"/>
      <family val="2"/>
    </font>
    <font>
      <sz val="10"/>
      <color indexed="10"/>
      <name val="Arial CE"/>
      <family val="2"/>
    </font>
    <font>
      <sz val="8"/>
      <color indexed="10"/>
      <name val="Arial"/>
      <family val="2"/>
    </font>
    <font>
      <sz val="7"/>
      <name val="Arial CE"/>
      <family val="2"/>
    </font>
    <font>
      <sz val="9"/>
      <name val="Arial CE"/>
      <family val="2"/>
    </font>
    <font>
      <sz val="9"/>
      <name val="Arial"/>
      <family val="2"/>
    </font>
    <font>
      <sz val="8"/>
      <name val="Times New Roman"/>
      <family val="1"/>
    </font>
    <font>
      <b/>
      <sz val="10"/>
      <name val="Times New Roman"/>
      <family val="1"/>
    </font>
    <font>
      <sz val="8"/>
      <name val="Arial Narrow"/>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b/>
      <sz val="8"/>
      <color indexed="9"/>
      <name val="Arial"/>
      <family val="2"/>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
      <sz val="10"/>
      <color theme="0"/>
      <name val="Arial"/>
      <family val="2"/>
    </font>
    <font>
      <b/>
      <sz val="8"/>
      <color theme="0"/>
      <name val="Arial"/>
      <family val="2"/>
    </font>
    <font>
      <sz val="10"/>
      <color theme="0"/>
      <name val="Times New Roman"/>
      <family val="1"/>
    </font>
    <font>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medium"/>
      <right>
        <color indexed="63"/>
      </right>
      <top style="thin"/>
      <bottom style="thin"/>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medium"/>
      <top style="thin"/>
      <bottom style="thin"/>
    </border>
    <border>
      <left style="thin"/>
      <right style="thin"/>
      <top>
        <color indexed="63"/>
      </top>
      <bottom style="thin"/>
    </border>
    <border>
      <left style="medium"/>
      <right style="medium"/>
      <top style="medium"/>
      <bottom style="thin"/>
    </border>
    <border>
      <left style="medium"/>
      <right style="thin"/>
      <top>
        <color indexed="63"/>
      </top>
      <bottom style="thin"/>
    </border>
    <border>
      <left style="medium"/>
      <right style="thin"/>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style="medium"/>
      <bottom style="thin"/>
    </border>
    <border>
      <left style="medium"/>
      <right style="medium"/>
      <top style="thin"/>
      <bottom>
        <color indexed="63"/>
      </bottom>
    </border>
    <border>
      <left style="medium"/>
      <right style="thin"/>
      <top style="thin"/>
      <bottom style="medium"/>
    </border>
    <border>
      <left style="thin"/>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color indexed="63"/>
      </right>
      <top style="medium"/>
      <bottom style="thin"/>
    </border>
    <border>
      <left>
        <color indexed="63"/>
      </left>
      <right>
        <color indexed="63"/>
      </right>
      <top>
        <color indexed="63"/>
      </top>
      <bottom style="medium"/>
    </border>
    <border>
      <left style="medium"/>
      <right style="thin"/>
      <top>
        <color indexed="63"/>
      </top>
      <bottom>
        <color indexed="63"/>
      </bottom>
    </border>
    <border>
      <left style="thin"/>
      <right style="medium"/>
      <top style="thin"/>
      <bottom style="medium"/>
    </border>
    <border>
      <left style="medium"/>
      <right style="thin"/>
      <top style="thin"/>
      <bottom style="thin"/>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thin"/>
    </border>
    <border>
      <left style="thin"/>
      <right style="medium"/>
      <top style="thin"/>
      <bottom>
        <color indexed="63"/>
      </bottom>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color indexed="63"/>
      </top>
      <bottom style="thin"/>
    </border>
    <border>
      <left>
        <color indexed="63"/>
      </left>
      <right style="medium"/>
      <top style="thin"/>
      <bottom style="medium"/>
    </border>
    <border>
      <left style="thin"/>
      <right style="medium"/>
      <top>
        <color indexed="63"/>
      </top>
      <bottom>
        <color indexed="63"/>
      </bottom>
    </border>
    <border>
      <left style="medium"/>
      <right>
        <color indexed="63"/>
      </right>
      <top style="thin"/>
      <bottom style="medium"/>
    </border>
    <border>
      <left style="thin"/>
      <right/>
      <top style="thin"/>
      <bottom/>
    </border>
    <border>
      <left>
        <color indexed="63"/>
      </left>
      <right style="medium"/>
      <top>
        <color indexed="63"/>
      </top>
      <bottom style="thin"/>
    </border>
    <border>
      <left style="medium"/>
      <right>
        <color indexed="63"/>
      </right>
      <top style="thin"/>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thin"/>
      <bottom style="medium"/>
    </border>
    <border>
      <left style="thin"/>
      <right>
        <color indexed="63"/>
      </right>
      <top style="medium"/>
      <bottom>
        <color indexed="63"/>
      </botto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style="thin"/>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98">
    <xf numFmtId="0" fontId="0" fillId="0" borderId="0" xfId="0" applyAlignment="1">
      <alignment/>
    </xf>
    <xf numFmtId="0" fontId="4" fillId="0" borderId="0" xfId="0" applyFont="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ont="1" applyFill="1" applyBorder="1" applyAlignment="1">
      <alignment/>
    </xf>
    <xf numFmtId="0" fontId="1" fillId="0" borderId="13" xfId="0" applyFont="1" applyFill="1" applyBorder="1" applyAlignment="1">
      <alignment horizontal="center" vertical="center" wrapText="1"/>
    </xf>
    <xf numFmtId="0" fontId="0" fillId="0" borderId="0" xfId="0" applyFill="1" applyAlignment="1">
      <alignment/>
    </xf>
    <xf numFmtId="0" fontId="1" fillId="0" borderId="14" xfId="0" applyFont="1" applyFill="1" applyBorder="1" applyAlignment="1">
      <alignment horizontal="center"/>
    </xf>
    <xf numFmtId="0" fontId="9" fillId="0" borderId="0" xfId="0" applyFont="1" applyAlignment="1">
      <alignment/>
    </xf>
    <xf numFmtId="0" fontId="10" fillId="0" borderId="0" xfId="0" applyFont="1" applyAlignment="1">
      <alignment/>
    </xf>
    <xf numFmtId="0" fontId="1" fillId="0" borderId="0" xfId="0" applyFont="1" applyFill="1" applyBorder="1" applyAlignment="1">
      <alignment horizontal="left" vertical="center"/>
    </xf>
    <xf numFmtId="0" fontId="1" fillId="0" borderId="0" xfId="0" applyFont="1" applyFill="1" applyAlignment="1">
      <alignment/>
    </xf>
    <xf numFmtId="0" fontId="4" fillId="0" borderId="0" xfId="0" applyFont="1" applyFill="1" applyBorder="1" applyAlignment="1">
      <alignment horizontal="center"/>
    </xf>
    <xf numFmtId="0" fontId="0" fillId="0" borderId="0" xfId="0" applyAlignment="1">
      <alignment horizontal="left"/>
    </xf>
    <xf numFmtId="0" fontId="5" fillId="0" borderId="0" xfId="0" applyFont="1" applyAlignment="1">
      <alignment horizontal="left"/>
    </xf>
    <xf numFmtId="0" fontId="1" fillId="0" borderId="15" xfId="0" applyFont="1" applyFill="1" applyBorder="1" applyAlignment="1">
      <alignment horizontal="center"/>
    </xf>
    <xf numFmtId="0" fontId="1" fillId="0" borderId="16" xfId="0" applyFont="1" applyFill="1" applyBorder="1" applyAlignment="1">
      <alignment horizontal="center"/>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centerContinuous"/>
    </xf>
    <xf numFmtId="0" fontId="4" fillId="0" borderId="0" xfId="0" applyFont="1" applyFill="1" applyAlignment="1">
      <alignment horizontal="centerContinuous"/>
    </xf>
    <xf numFmtId="0" fontId="1" fillId="0" borderId="17"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horizontal="center" vertical="center"/>
    </xf>
    <xf numFmtId="0" fontId="1" fillId="0" borderId="20" xfId="0" applyFont="1" applyFill="1" applyBorder="1" applyAlignment="1">
      <alignment/>
    </xf>
    <xf numFmtId="0" fontId="1" fillId="0" borderId="21" xfId="0" applyFont="1" applyFill="1" applyBorder="1" applyAlignment="1">
      <alignment horizontal="center" vertical="center"/>
    </xf>
    <xf numFmtId="0" fontId="5" fillId="0" borderId="0" xfId="0" applyFont="1" applyFill="1" applyAlignment="1">
      <alignment horizontal="left"/>
    </xf>
    <xf numFmtId="0" fontId="1" fillId="0" borderId="0" xfId="0" applyFont="1" applyFill="1" applyAlignment="1">
      <alignment horizontal="center"/>
    </xf>
    <xf numFmtId="0" fontId="3" fillId="0" borderId="0" xfId="0" applyFont="1" applyFill="1" applyBorder="1" applyAlignment="1">
      <alignment horizontal="centerContinuous"/>
    </xf>
    <xf numFmtId="0" fontId="1" fillId="0" borderId="22" xfId="0" applyFont="1" applyFill="1" applyBorder="1" applyAlignment="1">
      <alignment horizontal="center"/>
    </xf>
    <xf numFmtId="0" fontId="1" fillId="0" borderId="10" xfId="0" applyFont="1" applyFill="1" applyBorder="1" applyAlignment="1">
      <alignment horizontal="center" vertical="center"/>
    </xf>
    <xf numFmtId="0" fontId="0" fillId="0" borderId="0" xfId="0" applyFont="1" applyFill="1" applyAlignment="1">
      <alignment horizontal="center"/>
    </xf>
    <xf numFmtId="0" fontId="9" fillId="0" borderId="0" xfId="0" applyFont="1" applyAlignment="1">
      <alignment horizontal="center"/>
    </xf>
    <xf numFmtId="0" fontId="1" fillId="0" borderId="0" xfId="0" applyFont="1" applyBorder="1" applyAlignment="1">
      <alignment horizontal="left" vertical="center"/>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textRotation="90"/>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xf>
    <xf numFmtId="0" fontId="5" fillId="0" borderId="0" xfId="0" applyFont="1" applyFill="1" applyAlignment="1">
      <alignment horizontal="centerContinuous"/>
    </xf>
    <xf numFmtId="0" fontId="5" fillId="0" borderId="0" xfId="0" applyFont="1" applyFill="1" applyBorder="1" applyAlignment="1">
      <alignment horizontal="center"/>
    </xf>
    <xf numFmtId="0" fontId="5" fillId="0" borderId="0" xfId="0" applyFont="1" applyFill="1" applyBorder="1" applyAlignment="1">
      <alignment/>
    </xf>
    <xf numFmtId="0" fontId="11" fillId="0" borderId="0" xfId="0" applyFont="1" applyAlignment="1">
      <alignment/>
    </xf>
    <xf numFmtId="0" fontId="12" fillId="0" borderId="0" xfId="0" applyFont="1" applyAlignment="1">
      <alignment horizontal="center"/>
    </xf>
    <xf numFmtId="0" fontId="4"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Border="1" applyAlignment="1">
      <alignment/>
    </xf>
    <xf numFmtId="0" fontId="5" fillId="0" borderId="0" xfId="0" applyFont="1" applyFill="1" applyAlignment="1">
      <alignment/>
    </xf>
    <xf numFmtId="0" fontId="0" fillId="0" borderId="0" xfId="0" applyFont="1" applyFill="1" applyAlignment="1">
      <alignment/>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horizontal="left"/>
    </xf>
    <xf numFmtId="0" fontId="18" fillId="0" borderId="0" xfId="0" applyFont="1" applyFill="1" applyAlignment="1">
      <alignment horizontal="centerContinuous"/>
    </xf>
    <xf numFmtId="0" fontId="19" fillId="0" borderId="0" xfId="0" applyFont="1" applyFill="1" applyAlignment="1">
      <alignment horizontal="centerContinuous"/>
    </xf>
    <xf numFmtId="0" fontId="18"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21" fillId="0" borderId="0" xfId="0" applyFont="1" applyFill="1" applyAlignment="1">
      <alignment/>
    </xf>
    <xf numFmtId="0" fontId="17" fillId="0" borderId="0" xfId="0" applyFont="1" applyBorder="1" applyAlignment="1">
      <alignment/>
    </xf>
    <xf numFmtId="0" fontId="18" fillId="0" borderId="0" xfId="0" applyFont="1" applyFill="1" applyAlignment="1">
      <alignment horizontal="center"/>
    </xf>
    <xf numFmtId="0" fontId="18" fillId="0" borderId="0" xfId="0" applyFont="1" applyFill="1" applyAlignment="1">
      <alignment horizontal="centerContinuous"/>
    </xf>
    <xf numFmtId="0" fontId="5" fillId="0" borderId="0" xfId="0" applyFont="1" applyFill="1" applyAlignment="1">
      <alignment horizontal="left"/>
    </xf>
    <xf numFmtId="0" fontId="5" fillId="0" borderId="0" xfId="0" applyFont="1" applyFill="1" applyAlignment="1">
      <alignment horizontal="centerContinuous"/>
    </xf>
    <xf numFmtId="0" fontId="1" fillId="0" borderId="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xf>
    <xf numFmtId="0" fontId="5" fillId="0" borderId="0" xfId="0" applyFont="1" applyAlignment="1">
      <alignmen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left" indent="2"/>
    </xf>
    <xf numFmtId="0" fontId="5" fillId="0" borderId="0" xfId="0" applyFont="1" applyAlignment="1">
      <alignment horizontal="centerContinuous"/>
    </xf>
    <xf numFmtId="0" fontId="4" fillId="0" borderId="0" xfId="0" applyFont="1" applyAlignment="1">
      <alignment horizontal="centerContinuous"/>
    </xf>
    <xf numFmtId="0" fontId="1" fillId="0" borderId="0" xfId="0" applyFont="1" applyAlignment="1">
      <alignment horizontal="centerContinuous"/>
    </xf>
    <xf numFmtId="0" fontId="14" fillId="0" borderId="0" xfId="0"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1" fillId="33" borderId="25"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0" xfId="0" applyFont="1" applyFill="1" applyAlignment="1">
      <alignment/>
    </xf>
    <xf numFmtId="0" fontId="1" fillId="33" borderId="0" xfId="0" applyFont="1" applyFill="1" applyAlignment="1">
      <alignment horizontal="center"/>
    </xf>
    <xf numFmtId="0" fontId="8"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200" fontId="4" fillId="0" borderId="0" xfId="0" applyNumberFormat="1" applyFont="1" applyBorder="1" applyAlignment="1">
      <alignment horizontal="center"/>
    </xf>
    <xf numFmtId="0" fontId="0" fillId="0" borderId="0" xfId="0" applyFont="1" applyAlignment="1">
      <alignment horizontal="center" vertical="center"/>
    </xf>
    <xf numFmtId="0" fontId="4" fillId="0" borderId="0" xfId="0" applyFont="1" applyBorder="1" applyAlignment="1">
      <alignment horizontal="left"/>
    </xf>
    <xf numFmtId="0" fontId="4" fillId="0" borderId="0" xfId="0" applyFont="1" applyFill="1" applyAlignment="1" quotePrefix="1">
      <alignment horizontal="center"/>
    </xf>
    <xf numFmtId="0" fontId="1" fillId="0" borderId="18" xfId="0" applyFont="1" applyFill="1" applyBorder="1" applyAlignment="1">
      <alignment horizontal="center"/>
    </xf>
    <xf numFmtId="0" fontId="1" fillId="0" borderId="26"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xf>
    <xf numFmtId="0" fontId="18" fillId="0" borderId="0" xfId="0" applyFont="1" applyFill="1" applyBorder="1" applyAlignment="1">
      <alignment/>
    </xf>
    <xf numFmtId="0" fontId="15" fillId="0" borderId="0" xfId="0" applyFont="1" applyBorder="1" applyAlignment="1">
      <alignment/>
    </xf>
    <xf numFmtId="0" fontId="9" fillId="0" borderId="0" xfId="0" applyFont="1" applyBorder="1" applyAlignment="1">
      <alignment/>
    </xf>
    <xf numFmtId="0" fontId="17" fillId="0" borderId="0" xfId="0" applyFont="1" applyBorder="1" applyAlignment="1">
      <alignment horizontal="centerContinuous"/>
    </xf>
    <xf numFmtId="0" fontId="17" fillId="0" borderId="0" xfId="0" applyFont="1" applyBorder="1" applyAlignment="1">
      <alignment horizontal="left" indent="1"/>
    </xf>
    <xf numFmtId="0" fontId="17" fillId="0" borderId="0" xfId="0" applyFont="1" applyFill="1" applyBorder="1" applyAlignment="1">
      <alignment/>
    </xf>
    <xf numFmtId="0" fontId="0" fillId="0" borderId="0" xfId="0" applyFont="1" applyBorder="1" applyAlignment="1">
      <alignment horizontal="centerContinuous"/>
    </xf>
    <xf numFmtId="0" fontId="0" fillId="0" borderId="0" xfId="0" applyFont="1" applyFill="1" applyBorder="1" applyAlignment="1">
      <alignment horizontal="centerContinuous"/>
    </xf>
    <xf numFmtId="0" fontId="21" fillId="0" borderId="0" xfId="0" applyFont="1" applyBorder="1" applyAlignment="1">
      <alignment/>
    </xf>
    <xf numFmtId="0" fontId="1" fillId="0" borderId="0" xfId="0" applyFont="1" applyBorder="1" applyAlignment="1">
      <alignment/>
    </xf>
    <xf numFmtId="0" fontId="10" fillId="0" borderId="0" xfId="0" applyFont="1" applyBorder="1" applyAlignment="1">
      <alignment/>
    </xf>
    <xf numFmtId="0" fontId="20" fillId="0" borderId="0" xfId="0" applyFont="1" applyBorder="1" applyAlignment="1">
      <alignment/>
    </xf>
    <xf numFmtId="0" fontId="10" fillId="0" borderId="0" xfId="0" applyFont="1" applyFill="1" applyBorder="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22" fillId="33" borderId="0" xfId="57" applyFont="1" applyFill="1" applyAlignment="1">
      <alignment vertical="center"/>
      <protection/>
    </xf>
    <xf numFmtId="0" fontId="9" fillId="33" borderId="0" xfId="0" applyFont="1" applyFill="1" applyAlignment="1">
      <alignment/>
    </xf>
    <xf numFmtId="0" fontId="23" fillId="33" borderId="0" xfId="57" applyFont="1" applyFill="1" applyAlignment="1">
      <alignment vertical="center"/>
      <protection/>
    </xf>
    <xf numFmtId="170" fontId="0" fillId="0" borderId="0" xfId="44" applyFont="1" applyAlignment="1">
      <alignment horizontal="left"/>
    </xf>
    <xf numFmtId="0" fontId="0" fillId="0" borderId="20" xfId="0" applyBorder="1" applyAlignment="1">
      <alignment/>
    </xf>
    <xf numFmtId="0" fontId="0" fillId="0" borderId="1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5" xfId="0" applyFont="1" applyBorder="1" applyAlignment="1">
      <alignment/>
    </xf>
    <xf numFmtId="0" fontId="0" fillId="33" borderId="0" xfId="0" applyFont="1" applyFill="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xf>
    <xf numFmtId="0" fontId="2" fillId="0" borderId="15" xfId="0" applyFont="1" applyFill="1" applyBorder="1" applyAlignment="1">
      <alignment horizontal="center" vertical="center" wrapText="1"/>
    </xf>
    <xf numFmtId="200" fontId="4" fillId="0" borderId="0" xfId="0" applyNumberFormat="1" applyFont="1" applyFill="1" applyAlignment="1">
      <alignment/>
    </xf>
    <xf numFmtId="0" fontId="0" fillId="0" borderId="33" xfId="0" applyBorder="1" applyAlignment="1">
      <alignment horizontal="center"/>
    </xf>
    <xf numFmtId="0" fontId="0" fillId="0" borderId="15" xfId="0" applyBorder="1" applyAlignment="1">
      <alignment horizontal="center"/>
    </xf>
    <xf numFmtId="0" fontId="0" fillId="0" borderId="34" xfId="0" applyBorder="1" applyAlignment="1">
      <alignment horizontal="left"/>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xf>
    <xf numFmtId="2" fontId="4"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33" borderId="15" xfId="0" applyFont="1" applyFill="1" applyBorder="1" applyAlignment="1">
      <alignment horizontal="right" vertical="center"/>
    </xf>
    <xf numFmtId="2" fontId="4"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190" fontId="0" fillId="0" borderId="15" xfId="0" applyNumberFormat="1" applyFont="1" applyBorder="1" applyAlignment="1">
      <alignment horizontal="center" vertical="center"/>
    </xf>
    <xf numFmtId="0" fontId="0" fillId="0" borderId="15" xfId="0" applyFont="1" applyBorder="1" applyAlignment="1">
      <alignment vertical="top" wrapText="1"/>
    </xf>
    <xf numFmtId="0" fontId="0" fillId="0" borderId="15"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xf>
    <xf numFmtId="0" fontId="0" fillId="33" borderId="15" xfId="0" applyFont="1" applyFill="1" applyBorder="1" applyAlignment="1">
      <alignment wrapText="1"/>
    </xf>
    <xf numFmtId="0" fontId="0" fillId="0" borderId="15" xfId="0" applyFont="1" applyBorder="1" applyAlignment="1">
      <alignment wrapText="1"/>
    </xf>
    <xf numFmtId="190" fontId="4" fillId="0" borderId="15" xfId="0" applyNumberFormat="1" applyFont="1" applyBorder="1" applyAlignment="1">
      <alignment horizontal="center" vertical="center" wrapText="1"/>
    </xf>
    <xf numFmtId="0" fontId="4" fillId="0" borderId="0" xfId="0" applyFont="1" applyBorder="1" applyAlignment="1">
      <alignment horizontal="left"/>
    </xf>
    <xf numFmtId="0" fontId="2" fillId="0" borderId="1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2"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alignment horizontal="center"/>
    </xf>
    <xf numFmtId="0" fontId="1" fillId="0" borderId="29"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xf>
    <xf numFmtId="0" fontId="1" fillId="0" borderId="36" xfId="0" applyFont="1" applyFill="1" applyBorder="1" applyAlignment="1">
      <alignment horizontal="center"/>
    </xf>
    <xf numFmtId="0" fontId="1" fillId="0"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2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25" xfId="0" applyFont="1" applyFill="1" applyBorder="1" applyAlignment="1">
      <alignment horizontal="center" vertical="center"/>
    </xf>
    <xf numFmtId="0" fontId="1" fillId="33" borderId="33" xfId="0" applyFont="1" applyFill="1" applyBorder="1" applyAlignment="1">
      <alignment horizontal="center" vertical="center"/>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0" fillId="0" borderId="0" xfId="0" applyFont="1" applyAlignment="1">
      <alignment horizontal="left" indent="3"/>
    </xf>
    <xf numFmtId="0" fontId="0" fillId="0" borderId="0" xfId="0" applyFont="1" applyAlignment="1">
      <alignment horizontal="left"/>
    </xf>
    <xf numFmtId="0" fontId="4" fillId="0" borderId="0" xfId="0" applyFont="1" applyBorder="1" applyAlignment="1">
      <alignment/>
    </xf>
    <xf numFmtId="0" fontId="2" fillId="33" borderId="0" xfId="57" applyFont="1" applyFill="1" applyAlignment="1">
      <alignment vertical="center"/>
      <protection/>
    </xf>
    <xf numFmtId="0" fontId="0" fillId="0" borderId="39" xfId="0" applyFont="1" applyBorder="1" applyAlignment="1">
      <alignment/>
    </xf>
    <xf numFmtId="0" fontId="4" fillId="0" borderId="39" xfId="0" applyFont="1" applyBorder="1" applyAlignment="1">
      <alignment horizontal="center"/>
    </xf>
    <xf numFmtId="0" fontId="4" fillId="0" borderId="40" xfId="0" applyFont="1" applyBorder="1" applyAlignment="1">
      <alignment horizontal="left" vertical="center"/>
    </xf>
    <xf numFmtId="0" fontId="4" fillId="0" borderId="24" xfId="0" applyFont="1" applyBorder="1" applyAlignment="1">
      <alignment horizontal="left" vertical="center"/>
    </xf>
    <xf numFmtId="0" fontId="25" fillId="0" borderId="24" xfId="0" applyFont="1" applyBorder="1" applyAlignment="1">
      <alignment vertical="center" wrapText="1"/>
    </xf>
    <xf numFmtId="0" fontId="25" fillId="0" borderId="40" xfId="0" applyFont="1" applyBorder="1" applyAlignment="1">
      <alignment horizontal="center" vertical="top" wrapText="1"/>
    </xf>
    <xf numFmtId="0" fontId="12" fillId="0" borderId="23" xfId="0" applyFont="1" applyBorder="1" applyAlignment="1">
      <alignment horizontal="center"/>
    </xf>
    <xf numFmtId="0" fontId="0" fillId="0" borderId="20" xfId="0" applyFont="1" applyBorder="1" applyAlignment="1">
      <alignment/>
    </xf>
    <xf numFmtId="0" fontId="4" fillId="0" borderId="38" xfId="0" applyFont="1" applyBorder="1" applyAlignment="1">
      <alignment/>
    </xf>
    <xf numFmtId="0" fontId="1" fillId="0" borderId="32"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0" fillId="0" borderId="0" xfId="0" applyFont="1" applyFill="1" applyAlignment="1">
      <alignment vertical="center"/>
    </xf>
    <xf numFmtId="49" fontId="0" fillId="0" borderId="18" xfId="0" applyNumberFormat="1" applyFont="1" applyBorder="1" applyAlignment="1">
      <alignment vertical="center" wrapText="1"/>
    </xf>
    <xf numFmtId="0" fontId="0" fillId="0" borderId="24" xfId="0" applyFont="1" applyBorder="1" applyAlignment="1">
      <alignment vertical="center"/>
    </xf>
    <xf numFmtId="0" fontId="1" fillId="33" borderId="26" xfId="0" applyFont="1" applyFill="1" applyBorder="1" applyAlignment="1">
      <alignment horizontal="center" vertical="center" wrapText="1"/>
    </xf>
    <xf numFmtId="0" fontId="1" fillId="33" borderId="22"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6" xfId="0" applyFont="1" applyFill="1" applyBorder="1" applyAlignment="1">
      <alignment horizontal="center"/>
    </xf>
    <xf numFmtId="0" fontId="1" fillId="33" borderId="41" xfId="0" applyFont="1" applyFill="1" applyBorder="1" applyAlignment="1">
      <alignment horizontal="center"/>
    </xf>
    <xf numFmtId="0" fontId="1" fillId="0" borderId="42" xfId="0" applyFont="1" applyFill="1" applyBorder="1" applyAlignment="1">
      <alignment horizontal="center" vertical="center"/>
    </xf>
    <xf numFmtId="0" fontId="1" fillId="0" borderId="37" xfId="0" applyFont="1" applyFill="1" applyBorder="1" applyAlignment="1">
      <alignment horizontal="center" vertical="center"/>
    </xf>
    <xf numFmtId="1" fontId="1" fillId="0" borderId="37"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1" fontId="1" fillId="0" borderId="27" xfId="0" applyNumberFormat="1" applyFont="1" applyFill="1" applyBorder="1" applyAlignment="1">
      <alignment horizontal="center" vertical="center" wrapText="1"/>
    </xf>
    <xf numFmtId="1" fontId="1" fillId="0" borderId="32" xfId="0" applyNumberFormat="1"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0" fontId="1" fillId="0" borderId="43"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0" xfId="0" applyBorder="1" applyAlignment="1">
      <alignment horizontal="left"/>
    </xf>
    <xf numFmtId="0" fontId="0" fillId="0" borderId="27" xfId="0" applyFont="1" applyBorder="1" applyAlignment="1">
      <alignment horizontal="center" vertical="center"/>
    </xf>
    <xf numFmtId="0" fontId="0" fillId="0" borderId="21" xfId="0" applyBorder="1" applyAlignment="1">
      <alignment horizontal="center"/>
    </xf>
    <xf numFmtId="49" fontId="0" fillId="0" borderId="20" xfId="0" applyNumberFormat="1" applyFont="1" applyBorder="1" applyAlignment="1">
      <alignment vertical="center" wrapText="1"/>
    </xf>
    <xf numFmtId="0" fontId="27" fillId="0" borderId="2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Fill="1" applyBorder="1" applyAlignment="1">
      <alignment horizontal="center" vertical="center"/>
    </xf>
    <xf numFmtId="0" fontId="0" fillId="0" borderId="0" xfId="0" applyFont="1" applyBorder="1" applyAlignment="1">
      <alignment horizontal="left" indent="3"/>
    </xf>
    <xf numFmtId="0" fontId="1" fillId="0" borderId="44" xfId="0" applyFont="1" applyFill="1" applyBorder="1" applyAlignment="1">
      <alignment horizontal="center"/>
    </xf>
    <xf numFmtId="0" fontId="1" fillId="33" borderId="20" xfId="0" applyFont="1" applyFill="1" applyBorder="1" applyAlignment="1">
      <alignment horizontal="center" vertical="center" wrapText="1"/>
    </xf>
    <xf numFmtId="0" fontId="0" fillId="0" borderId="45" xfId="0" applyFont="1" applyBorder="1" applyAlignment="1">
      <alignment/>
    </xf>
    <xf numFmtId="0" fontId="0" fillId="0" borderId="46" xfId="0" applyFont="1" applyBorder="1" applyAlignment="1">
      <alignment vertical="center"/>
    </xf>
    <xf numFmtId="0" fontId="4" fillId="0" borderId="0" xfId="0" applyFont="1" applyAlignment="1">
      <alignment horizontal="center" vertical="center"/>
    </xf>
    <xf numFmtId="0" fontId="0" fillId="0" borderId="15" xfId="0" applyFont="1" applyBorder="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Continuous" vertical="center" wrapText="1"/>
    </xf>
    <xf numFmtId="2" fontId="4" fillId="0" borderId="11" xfId="0" applyNumberFormat="1" applyFont="1" applyBorder="1" applyAlignment="1">
      <alignment horizontal="center" vertical="center" wrapText="1"/>
    </xf>
    <xf numFmtId="0" fontId="4" fillId="0" borderId="12" xfId="0" applyFont="1" applyBorder="1" applyAlignment="1">
      <alignment horizontal="center" vertical="center"/>
    </xf>
    <xf numFmtId="0" fontId="0" fillId="0" borderId="37" xfId="0" applyBorder="1" applyAlignment="1">
      <alignment horizontal="center"/>
    </xf>
    <xf numFmtId="0" fontId="0" fillId="0" borderId="27" xfId="0" applyBorder="1" applyAlignment="1">
      <alignment/>
    </xf>
    <xf numFmtId="0" fontId="0" fillId="0" borderId="32" xfId="0" applyFont="1" applyBorder="1" applyAlignment="1">
      <alignment horizontal="right"/>
    </xf>
    <xf numFmtId="0" fontId="1" fillId="0" borderId="22" xfId="0" applyFont="1" applyFill="1" applyBorder="1" applyAlignment="1">
      <alignment horizontal="center" vertical="center"/>
    </xf>
    <xf numFmtId="0" fontId="4" fillId="0" borderId="15" xfId="0" applyFont="1" applyBorder="1" applyAlignment="1">
      <alignment horizontal="center" vertical="center"/>
    </xf>
    <xf numFmtId="0" fontId="0" fillId="0" borderId="15" xfId="0" applyFont="1" applyBorder="1" applyAlignment="1">
      <alignment/>
    </xf>
    <xf numFmtId="2" fontId="0" fillId="0" borderId="15" xfId="0" applyNumberFormat="1"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2" fontId="0" fillId="0" borderId="15" xfId="0" applyNumberFormat="1" applyBorder="1" applyAlignment="1">
      <alignment horizontal="center" vertical="center"/>
    </xf>
    <xf numFmtId="2" fontId="0" fillId="0" borderId="32" xfId="0" applyNumberFormat="1" applyBorder="1" applyAlignment="1">
      <alignment horizontal="center" vertical="center"/>
    </xf>
    <xf numFmtId="0" fontId="0" fillId="0" borderId="28" xfId="0" applyFont="1" applyBorder="1" applyAlignment="1">
      <alignment horizontal="center" vertical="center"/>
    </xf>
    <xf numFmtId="0" fontId="0" fillId="0" borderId="47" xfId="0" applyBorder="1" applyAlignment="1">
      <alignment horizontal="center" vertic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27" xfId="0" applyFont="1" applyFill="1" applyBorder="1" applyAlignment="1">
      <alignment horizontal="center"/>
    </xf>
    <xf numFmtId="0" fontId="0" fillId="0" borderId="37" xfId="0" applyFont="1" applyBorder="1" applyAlignment="1">
      <alignment horizontal="center"/>
    </xf>
    <xf numFmtId="1" fontId="0" fillId="0" borderId="17" xfId="0" applyNumberFormat="1" applyFont="1" applyBorder="1" applyAlignment="1">
      <alignment horizontal="center" vertical="center"/>
    </xf>
    <xf numFmtId="0" fontId="0" fillId="0" borderId="27" xfId="0" applyFont="1" applyBorder="1" applyAlignment="1">
      <alignment horizontal="center"/>
    </xf>
    <xf numFmtId="0" fontId="4" fillId="0" borderId="32" xfId="0" applyFont="1" applyBorder="1" applyAlignment="1">
      <alignment/>
    </xf>
    <xf numFmtId="1" fontId="4" fillId="0" borderId="32" xfId="0" applyNumberFormat="1" applyFont="1" applyBorder="1" applyAlignment="1">
      <alignment horizontal="center" vertical="center"/>
    </xf>
    <xf numFmtId="190" fontId="0" fillId="0" borderId="32" xfId="0" applyNumberFormat="1" applyFont="1" applyBorder="1" applyAlignment="1">
      <alignment horizontal="center" vertical="center"/>
    </xf>
    <xf numFmtId="2" fontId="0" fillId="0" borderId="32" xfId="0" applyNumberFormat="1" applyFont="1" applyBorder="1" applyAlignment="1">
      <alignment horizontal="center"/>
    </xf>
    <xf numFmtId="1" fontId="0" fillId="0" borderId="36" xfId="0" applyNumberFormat="1" applyFont="1" applyBorder="1" applyAlignment="1">
      <alignment horizontal="center"/>
    </xf>
    <xf numFmtId="1" fontId="0" fillId="0" borderId="0" xfId="0" applyNumberFormat="1" applyFont="1" applyBorder="1" applyAlignment="1">
      <alignment/>
    </xf>
    <xf numFmtId="0" fontId="0" fillId="0" borderId="12" xfId="0" applyFont="1" applyBorder="1" applyAlignment="1">
      <alignment horizontal="center"/>
    </xf>
    <xf numFmtId="0" fontId="0" fillId="0" borderId="44" xfId="0" applyFont="1" applyBorder="1" applyAlignment="1">
      <alignment horizontal="center"/>
    </xf>
    <xf numFmtId="0" fontId="0" fillId="0" borderId="37" xfId="0" applyFont="1" applyBorder="1" applyAlignment="1">
      <alignment horizontal="center"/>
    </xf>
    <xf numFmtId="0" fontId="0" fillId="0" borderId="27" xfId="0" applyFont="1" applyBorder="1" applyAlignment="1">
      <alignment horizontal="center"/>
    </xf>
    <xf numFmtId="0" fontId="4" fillId="0" borderId="32" xfId="0" applyFont="1" applyBorder="1" applyAlignment="1">
      <alignment horizontal="right"/>
    </xf>
    <xf numFmtId="0" fontId="4" fillId="0" borderId="32" xfId="0" applyFont="1" applyBorder="1" applyAlignment="1">
      <alignment horizontal="center"/>
    </xf>
    <xf numFmtId="0" fontId="4" fillId="0" borderId="48" xfId="0" applyFont="1" applyBorder="1" applyAlignment="1">
      <alignment horizontal="center"/>
    </xf>
    <xf numFmtId="0" fontId="1" fillId="34" borderId="19" xfId="0" applyFont="1" applyFill="1" applyBorder="1" applyAlignment="1">
      <alignment horizontal="center" vertical="center"/>
    </xf>
    <xf numFmtId="0" fontId="1" fillId="34" borderId="15" xfId="0" applyFont="1" applyFill="1" applyBorder="1" applyAlignment="1">
      <alignment horizontal="center" vertical="center"/>
    </xf>
    <xf numFmtId="0" fontId="1" fillId="0" borderId="12" xfId="0" applyFont="1" applyFill="1" applyBorder="1" applyAlignment="1">
      <alignment horizontal="center"/>
    </xf>
    <xf numFmtId="2" fontId="4" fillId="0" borderId="12" xfId="0" applyNumberFormat="1" applyFont="1" applyBorder="1" applyAlignment="1">
      <alignment horizontal="center" vertical="center" wrapText="1"/>
    </xf>
    <xf numFmtId="0" fontId="0" fillId="0" borderId="37" xfId="0" applyFont="1" applyBorder="1" applyAlignment="1">
      <alignment horizontal="center" vertical="center"/>
    </xf>
    <xf numFmtId="1" fontId="0" fillId="33" borderId="17" xfId="0" applyNumberFormat="1" applyFont="1" applyFill="1" applyBorder="1" applyAlignment="1">
      <alignment horizontal="center" vertical="center"/>
    </xf>
    <xf numFmtId="1" fontId="4" fillId="33" borderId="17" xfId="0" applyNumberFormat="1" applyFont="1" applyFill="1" applyBorder="1" applyAlignment="1">
      <alignment horizontal="center" vertical="center"/>
    </xf>
    <xf numFmtId="1" fontId="4" fillId="0" borderId="36" xfId="0" applyNumberFormat="1" applyFont="1" applyBorder="1" applyAlignment="1">
      <alignment horizontal="center" vertical="center"/>
    </xf>
    <xf numFmtId="0" fontId="0" fillId="0" borderId="0" xfId="0" applyFont="1" applyFill="1" applyAlignment="1">
      <alignment horizontal="center" vertical="center"/>
    </xf>
    <xf numFmtId="0" fontId="0" fillId="34" borderId="15" xfId="0" applyFill="1" applyBorder="1" applyAlignment="1">
      <alignment horizontal="center"/>
    </xf>
    <xf numFmtId="0" fontId="4" fillId="34" borderId="32" xfId="0" applyFont="1" applyFill="1" applyBorder="1" applyAlignment="1">
      <alignment horizontal="center"/>
    </xf>
    <xf numFmtId="0" fontId="0" fillId="0" borderId="0" xfId="0" applyFont="1" applyAlignment="1">
      <alignment vertical="center"/>
    </xf>
    <xf numFmtId="0" fontId="5" fillId="0" borderId="0" xfId="0" applyFont="1" applyFill="1" applyAlignment="1">
      <alignment horizontal="center" vertical="center"/>
    </xf>
    <xf numFmtId="0" fontId="1" fillId="0" borderId="0" xfId="0" applyFont="1" applyAlignment="1">
      <alignment horizontal="center" vertical="center"/>
    </xf>
    <xf numFmtId="0" fontId="4" fillId="0" borderId="46" xfId="0" applyFont="1" applyBorder="1" applyAlignment="1">
      <alignment horizontal="left" vertical="center"/>
    </xf>
    <xf numFmtId="0" fontId="12" fillId="0" borderId="23" xfId="0" applyFont="1" applyBorder="1" applyAlignment="1">
      <alignment vertical="center"/>
    </xf>
    <xf numFmtId="0" fontId="0" fillId="0" borderId="0" xfId="0" applyFont="1" applyFill="1" applyBorder="1" applyAlignment="1">
      <alignment horizontal="center" vertical="center"/>
    </xf>
    <xf numFmtId="0" fontId="0" fillId="33" borderId="0" xfId="57" applyFont="1" applyFill="1" applyAlignment="1">
      <alignment vertical="center"/>
      <protection/>
    </xf>
    <xf numFmtId="0" fontId="4" fillId="0" borderId="0" xfId="0" applyFont="1" applyAlignment="1">
      <alignment vertical="center"/>
    </xf>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0" fillId="0" borderId="23" xfId="0" applyFont="1" applyBorder="1" applyAlignment="1">
      <alignment/>
    </xf>
    <xf numFmtId="0" fontId="1" fillId="34" borderId="0" xfId="0" applyFont="1" applyFill="1" applyAlignment="1">
      <alignment horizontal="center"/>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37" xfId="0" applyFont="1" applyFill="1" applyBorder="1" applyAlignment="1">
      <alignment horizontal="center"/>
    </xf>
    <xf numFmtId="0" fontId="1" fillId="34" borderId="15" xfId="0" applyFont="1" applyFill="1" applyBorder="1" applyAlignment="1">
      <alignment horizontal="center"/>
    </xf>
    <xf numFmtId="0" fontId="1" fillId="34" borderId="17" xfId="0" applyFont="1" applyFill="1" applyBorder="1" applyAlignment="1">
      <alignment horizontal="center"/>
    </xf>
    <xf numFmtId="0" fontId="0" fillId="34" borderId="15" xfId="0" applyFont="1" applyFill="1" applyBorder="1" applyAlignment="1">
      <alignment/>
    </xf>
    <xf numFmtId="0" fontId="1" fillId="34" borderId="37" xfId="0" applyFont="1" applyFill="1" applyBorder="1" applyAlignment="1">
      <alignment horizontal="center"/>
    </xf>
    <xf numFmtId="0" fontId="1" fillId="34" borderId="15" xfId="0" applyFont="1" applyFill="1" applyBorder="1" applyAlignment="1">
      <alignment horizontal="center"/>
    </xf>
    <xf numFmtId="0" fontId="1" fillId="34" borderId="43" xfId="0" applyFont="1" applyFill="1" applyBorder="1" applyAlignment="1">
      <alignment horizontal="center"/>
    </xf>
    <xf numFmtId="0" fontId="1" fillId="34" borderId="37"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7" xfId="0" applyFont="1" applyFill="1" applyBorder="1" applyAlignment="1">
      <alignment horizontal="center"/>
    </xf>
    <xf numFmtId="0" fontId="0" fillId="34" borderId="22" xfId="0" applyFont="1" applyFill="1" applyBorder="1" applyAlignment="1">
      <alignment/>
    </xf>
    <xf numFmtId="0" fontId="0" fillId="34" borderId="16" xfId="0" applyFont="1" applyFill="1" applyBorder="1" applyAlignment="1">
      <alignment/>
    </xf>
    <xf numFmtId="0" fontId="1" fillId="34" borderId="22" xfId="0" applyFont="1" applyFill="1" applyBorder="1" applyAlignment="1">
      <alignment horizontal="center"/>
    </xf>
    <xf numFmtId="0" fontId="1" fillId="34" borderId="16" xfId="0" applyFont="1" applyFill="1" applyBorder="1" applyAlignment="1">
      <alignment horizontal="center"/>
    </xf>
    <xf numFmtId="0" fontId="1" fillId="34" borderId="27"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centerContinuous"/>
    </xf>
    <xf numFmtId="0" fontId="1" fillId="34" borderId="31" xfId="0" applyFont="1" applyFill="1" applyBorder="1" applyAlignment="1">
      <alignment horizontal="center"/>
    </xf>
    <xf numFmtId="0" fontId="1" fillId="0" borderId="31" xfId="0" applyFont="1" applyFill="1" applyBorder="1" applyAlignment="1">
      <alignment horizontal="center"/>
    </xf>
    <xf numFmtId="0" fontId="1" fillId="34" borderId="29" xfId="0" applyFont="1" applyFill="1" applyBorder="1" applyAlignment="1">
      <alignment horizontal="center"/>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26" fillId="0" borderId="46" xfId="0" applyFont="1" applyFill="1" applyBorder="1" applyAlignment="1">
      <alignment horizontal="left" vertical="center" wrapText="1"/>
    </xf>
    <xf numFmtId="0" fontId="1" fillId="33" borderId="42" xfId="0" applyFont="1" applyFill="1" applyBorder="1" applyAlignment="1">
      <alignment horizontal="center"/>
    </xf>
    <xf numFmtId="0" fontId="1" fillId="33" borderId="31" xfId="0" applyFont="1" applyFill="1" applyBorder="1" applyAlignment="1">
      <alignment horizontal="center" vertical="center"/>
    </xf>
    <xf numFmtId="0" fontId="1" fillId="33"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xf>
    <xf numFmtId="0" fontId="16" fillId="0" borderId="0" xfId="0" applyFont="1" applyFill="1" applyBorder="1" applyAlignment="1">
      <alignment/>
    </xf>
    <xf numFmtId="0" fontId="21" fillId="0" borderId="0" xfId="0" applyFont="1" applyFill="1" applyBorder="1" applyAlignment="1">
      <alignment/>
    </xf>
    <xf numFmtId="0" fontId="9" fillId="0" borderId="0" xfId="0" applyFont="1" applyFill="1" applyBorder="1" applyAlignment="1">
      <alignment/>
    </xf>
    <xf numFmtId="0" fontId="1" fillId="0" borderId="0" xfId="0" applyFont="1" applyFill="1" applyAlignment="1">
      <alignment horizontal="right" vertical="top"/>
    </xf>
    <xf numFmtId="0" fontId="15" fillId="0" borderId="0" xfId="0" applyFont="1" applyFill="1" applyBorder="1" applyAlignment="1">
      <alignment/>
    </xf>
    <xf numFmtId="0" fontId="12" fillId="0" borderId="39" xfId="0" applyFont="1" applyBorder="1" applyAlignment="1">
      <alignment horizontal="center"/>
    </xf>
    <xf numFmtId="0" fontId="1" fillId="0" borderId="38" xfId="0" applyFont="1" applyFill="1" applyBorder="1" applyAlignment="1">
      <alignment horizontal="center" vertical="center"/>
    </xf>
    <xf numFmtId="0" fontId="1" fillId="0" borderId="15" xfId="0" applyFont="1" applyFill="1" applyBorder="1" applyAlignment="1">
      <alignment horizontal="center" vertical="center"/>
    </xf>
    <xf numFmtId="0" fontId="1" fillId="34" borderId="43" xfId="0" applyFont="1" applyFill="1" applyBorder="1" applyAlignment="1">
      <alignment horizontal="center" vertical="center"/>
    </xf>
    <xf numFmtId="0" fontId="1" fillId="34" borderId="35" xfId="0" applyFont="1" applyFill="1" applyBorder="1" applyAlignment="1">
      <alignment horizontal="center" vertical="center"/>
    </xf>
    <xf numFmtId="0" fontId="1" fillId="34" borderId="30" xfId="0" applyFont="1" applyFill="1" applyBorder="1" applyAlignment="1">
      <alignment horizontal="center" vertical="center"/>
    </xf>
    <xf numFmtId="0" fontId="1" fillId="34"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4" xfId="0" applyFont="1" applyFill="1" applyBorder="1" applyAlignment="1">
      <alignment horizontal="center" vertical="center"/>
    </xf>
    <xf numFmtId="1" fontId="1" fillId="34" borderId="15" xfId="0" applyNumberFormat="1" applyFont="1" applyFill="1" applyBorder="1" applyAlignment="1">
      <alignment horizontal="center"/>
    </xf>
    <xf numFmtId="0" fontId="1" fillId="34" borderId="43" xfId="0" applyFont="1" applyFill="1" applyBorder="1" applyAlignment="1">
      <alignment horizontal="center"/>
    </xf>
    <xf numFmtId="0" fontId="1" fillId="34" borderId="33" xfId="0" applyFont="1" applyFill="1" applyBorder="1" applyAlignment="1">
      <alignment horizontal="center"/>
    </xf>
    <xf numFmtId="0" fontId="0" fillId="34" borderId="51" xfId="0" applyFont="1" applyFill="1" applyBorder="1" applyAlignment="1">
      <alignment/>
    </xf>
    <xf numFmtId="0" fontId="1" fillId="34" borderId="28" xfId="0" applyFont="1" applyFill="1" applyBorder="1" applyAlignment="1">
      <alignment horizontal="center" vertical="center"/>
    </xf>
    <xf numFmtId="0" fontId="0" fillId="34" borderId="37" xfId="0" applyFont="1" applyFill="1" applyBorder="1" applyAlignment="1">
      <alignment/>
    </xf>
    <xf numFmtId="0" fontId="0" fillId="34" borderId="17" xfId="0" applyFont="1" applyFill="1" applyBorder="1" applyAlignment="1">
      <alignment/>
    </xf>
    <xf numFmtId="0" fontId="1" fillId="0" borderId="25" xfId="0" applyFont="1" applyFill="1" applyBorder="1" applyAlignment="1">
      <alignment horizontal="center"/>
    </xf>
    <xf numFmtId="0" fontId="1" fillId="34" borderId="37" xfId="0" applyFont="1" applyFill="1" applyBorder="1" applyAlignment="1">
      <alignment horizontal="center" vertical="center"/>
    </xf>
    <xf numFmtId="1" fontId="1" fillId="34" borderId="30" xfId="0" applyNumberFormat="1" applyFont="1" applyFill="1" applyBorder="1" applyAlignment="1">
      <alignment horizontal="center"/>
    </xf>
    <xf numFmtId="0" fontId="66" fillId="34" borderId="15" xfId="0" applyFont="1" applyFill="1" applyBorder="1" applyAlignment="1">
      <alignment horizontal="center"/>
    </xf>
    <xf numFmtId="0" fontId="0" fillId="0" borderId="45" xfId="0" applyFont="1" applyFill="1" applyBorder="1" applyAlignment="1">
      <alignment wrapText="1"/>
    </xf>
    <xf numFmtId="0" fontId="1" fillId="0" borderId="52" xfId="0" applyFont="1" applyFill="1" applyBorder="1" applyAlignment="1">
      <alignment horizontal="center"/>
    </xf>
    <xf numFmtId="0" fontId="1" fillId="0" borderId="52" xfId="0" applyFont="1" applyFill="1" applyBorder="1" applyAlignment="1">
      <alignment horizontal="center" vertical="center"/>
    </xf>
    <xf numFmtId="0" fontId="0" fillId="0" borderId="20" xfId="0" applyFont="1" applyFill="1" applyBorder="1" applyAlignment="1">
      <alignment vertical="center" wrapText="1"/>
    </xf>
    <xf numFmtId="0" fontId="0" fillId="0" borderId="18" xfId="0" applyFont="1" applyFill="1" applyBorder="1" applyAlignment="1">
      <alignment vertical="center" wrapText="1"/>
    </xf>
    <xf numFmtId="0" fontId="0" fillId="0" borderId="40" xfId="0" applyFont="1" applyFill="1" applyBorder="1" applyAlignment="1">
      <alignment wrapText="1"/>
    </xf>
    <xf numFmtId="0" fontId="0" fillId="0" borderId="26" xfId="0" applyFont="1" applyFill="1" applyBorder="1" applyAlignment="1">
      <alignment wrapText="1"/>
    </xf>
    <xf numFmtId="0" fontId="1" fillId="0" borderId="53"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3" xfId="0" applyFont="1" applyFill="1" applyBorder="1" applyAlignment="1">
      <alignment horizontal="center"/>
    </xf>
    <xf numFmtId="0" fontId="0" fillId="34" borderId="15" xfId="0" applyFont="1" applyFill="1" applyBorder="1" applyAlignment="1">
      <alignment horizontal="center" vertical="center"/>
    </xf>
    <xf numFmtId="0" fontId="1" fillId="0" borderId="51" xfId="0" applyFont="1" applyFill="1" applyBorder="1" applyAlignment="1">
      <alignment horizontal="center"/>
    </xf>
    <xf numFmtId="0" fontId="1" fillId="0" borderId="28" xfId="0" applyFont="1" applyFill="1" applyBorder="1" applyAlignment="1">
      <alignment horizontal="center"/>
    </xf>
    <xf numFmtId="0" fontId="1" fillId="0" borderId="37" xfId="0" applyFont="1" applyFill="1" applyBorder="1" applyAlignment="1">
      <alignment horizontal="center"/>
    </xf>
    <xf numFmtId="0" fontId="1" fillId="0" borderId="17" xfId="0" applyFont="1" applyFill="1" applyBorder="1" applyAlignment="1">
      <alignment horizontal="center"/>
    </xf>
    <xf numFmtId="0" fontId="1" fillId="34" borderId="54" xfId="0" applyFont="1" applyFill="1" applyBorder="1" applyAlignment="1">
      <alignment horizontal="center"/>
    </xf>
    <xf numFmtId="0" fontId="0" fillId="0" borderId="18" xfId="0" applyFont="1" applyFill="1" applyBorder="1" applyAlignment="1">
      <alignment wrapText="1"/>
    </xf>
    <xf numFmtId="0" fontId="0" fillId="33" borderId="20" xfId="0" applyFont="1" applyFill="1" applyBorder="1" applyAlignment="1">
      <alignment/>
    </xf>
    <xf numFmtId="0" fontId="0" fillId="33" borderId="26" xfId="0" applyFont="1" applyFill="1" applyBorder="1" applyAlignment="1">
      <alignment/>
    </xf>
    <xf numFmtId="0" fontId="0" fillId="0" borderId="24" xfId="0" applyFont="1" applyFill="1" applyBorder="1" applyAlignment="1">
      <alignment wrapText="1"/>
    </xf>
    <xf numFmtId="0" fontId="0" fillId="0" borderId="4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wrapText="1"/>
    </xf>
    <xf numFmtId="0" fontId="67" fillId="0" borderId="18" xfId="0" applyFont="1" applyFill="1" applyBorder="1" applyAlignment="1">
      <alignment horizontal="left" wrapText="1"/>
    </xf>
    <xf numFmtId="0" fontId="0" fillId="0" borderId="24" xfId="0" applyFont="1" applyFill="1" applyBorder="1" applyAlignment="1">
      <alignment horizontal="left" vertical="center" wrapText="1"/>
    </xf>
    <xf numFmtId="0" fontId="0" fillId="0" borderId="18" xfId="0" applyFont="1" applyFill="1" applyBorder="1" applyAlignment="1">
      <alignment horizontal="left" vertical="center" wrapText="1" shrinkToFit="1"/>
    </xf>
    <xf numFmtId="0" fontId="0" fillId="0" borderId="18" xfId="0" applyFont="1" applyFill="1" applyBorder="1" applyAlignment="1">
      <alignment horizontal="left" vertical="center" wrapText="1"/>
    </xf>
    <xf numFmtId="0" fontId="1" fillId="0" borderId="55" xfId="0" applyFont="1" applyFill="1" applyBorder="1" applyAlignment="1">
      <alignment horizontal="center" vertical="center"/>
    </xf>
    <xf numFmtId="0" fontId="68" fillId="0" borderId="0" xfId="0" applyFont="1" applyFill="1" applyAlignment="1">
      <alignment/>
    </xf>
    <xf numFmtId="0" fontId="69" fillId="0" borderId="0" xfId="0" applyFont="1" applyFill="1" applyAlignment="1">
      <alignment/>
    </xf>
    <xf numFmtId="0" fontId="68" fillId="0" borderId="0" xfId="0" applyFont="1" applyFill="1" applyAlignment="1">
      <alignment vertical="center"/>
    </xf>
    <xf numFmtId="0" fontId="70" fillId="0" borderId="0" xfId="0" applyFont="1" applyFill="1" applyAlignment="1">
      <alignment/>
    </xf>
    <xf numFmtId="0" fontId="71" fillId="0" borderId="0" xfId="0" applyFont="1" applyFill="1" applyAlignment="1">
      <alignment vertical="center"/>
    </xf>
    <xf numFmtId="0" fontId="71" fillId="0" borderId="0" xfId="0" applyFont="1" applyFill="1" applyAlignment="1">
      <alignment/>
    </xf>
    <xf numFmtId="0" fontId="68" fillId="0" borderId="0" xfId="0" applyFont="1" applyFill="1" applyBorder="1" applyAlignment="1">
      <alignment vertical="center"/>
    </xf>
    <xf numFmtId="0" fontId="68" fillId="0" borderId="0" xfId="0" applyFont="1" applyFill="1" applyBorder="1" applyAlignment="1">
      <alignment/>
    </xf>
    <xf numFmtId="0" fontId="1" fillId="0" borderId="56" xfId="0" applyFont="1" applyFill="1" applyBorder="1" applyAlignment="1">
      <alignment horizontal="center"/>
    </xf>
    <xf numFmtId="0" fontId="1" fillId="0" borderId="57" xfId="0" applyFont="1" applyFill="1" applyBorder="1" applyAlignment="1">
      <alignment horizontal="center" vertical="center"/>
    </xf>
    <xf numFmtId="0" fontId="1" fillId="0" borderId="48" xfId="0" applyFont="1" applyFill="1" applyBorder="1" applyAlignment="1">
      <alignment horizontal="center" vertical="center"/>
    </xf>
    <xf numFmtId="0" fontId="0" fillId="0" borderId="46" xfId="0" applyFont="1" applyFill="1" applyBorder="1" applyAlignment="1">
      <alignment/>
    </xf>
    <xf numFmtId="0" fontId="0" fillId="0" borderId="18" xfId="0" applyFont="1" applyFill="1" applyBorder="1" applyAlignment="1">
      <alignment/>
    </xf>
    <xf numFmtId="0" fontId="0" fillId="0" borderId="24" xfId="0" applyFont="1" applyFill="1" applyBorder="1" applyAlignment="1">
      <alignment/>
    </xf>
    <xf numFmtId="0" fontId="0" fillId="0" borderId="20" xfId="0" applyFont="1" applyFill="1" applyBorder="1" applyAlignment="1">
      <alignment horizontal="left"/>
    </xf>
    <xf numFmtId="0" fontId="0" fillId="0" borderId="18" xfId="0" applyFont="1" applyFill="1" applyBorder="1" applyAlignment="1">
      <alignment vertical="center"/>
    </xf>
    <xf numFmtId="0" fontId="0" fillId="0" borderId="18" xfId="0" applyFont="1" applyFill="1" applyBorder="1" applyAlignment="1">
      <alignment horizontal="left" vertical="center"/>
    </xf>
    <xf numFmtId="0" fontId="0" fillId="0" borderId="24"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34" borderId="36"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27"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0" xfId="0" applyFont="1" applyFill="1" applyBorder="1" applyAlignment="1">
      <alignment wrapText="1"/>
    </xf>
    <xf numFmtId="0" fontId="10" fillId="0"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0" fontId="13" fillId="0" borderId="0" xfId="0" applyFont="1" applyBorder="1" applyAlignment="1">
      <alignment horizontal="center"/>
    </xf>
    <xf numFmtId="0" fontId="0" fillId="0" borderId="0" xfId="0" applyFont="1" applyFill="1" applyBorder="1" applyAlignment="1">
      <alignment horizontal="center"/>
    </xf>
    <xf numFmtId="0" fontId="1" fillId="0" borderId="0" xfId="0" applyFont="1" applyFill="1" applyAlignment="1">
      <alignment horizontal="left" vertical="top" wrapText="1"/>
    </xf>
    <xf numFmtId="0" fontId="5" fillId="0" borderId="0" xfId="0" applyFont="1" applyFill="1" applyBorder="1" applyAlignment="1">
      <alignment horizontal="center"/>
    </xf>
    <xf numFmtId="2" fontId="4" fillId="0" borderId="0" xfId="0" applyNumberFormat="1" applyFont="1" applyBorder="1" applyAlignment="1">
      <alignment horizontal="center"/>
    </xf>
    <xf numFmtId="0" fontId="4" fillId="0" borderId="0" xfId="0" applyFont="1" applyFill="1" applyBorder="1" applyAlignment="1">
      <alignment horizontal="center"/>
    </xf>
    <xf numFmtId="0" fontId="1" fillId="34" borderId="11" xfId="0" applyFont="1" applyFill="1" applyBorder="1" applyAlignment="1">
      <alignment horizontal="center" vertical="center"/>
    </xf>
    <xf numFmtId="0" fontId="1" fillId="34" borderId="15" xfId="0" applyFont="1" applyFill="1" applyBorder="1" applyAlignment="1">
      <alignment horizontal="center" vertical="center"/>
    </xf>
    <xf numFmtId="0" fontId="4" fillId="0" borderId="0" xfId="0" applyFont="1" applyFill="1" applyAlignment="1">
      <alignment horizontal="center"/>
    </xf>
    <xf numFmtId="0" fontId="1" fillId="34" borderId="15"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42" xfId="0" applyFont="1" applyFill="1" applyBorder="1" applyAlignment="1">
      <alignment horizontal="center" vertical="center"/>
    </xf>
    <xf numFmtId="0" fontId="1" fillId="34" borderId="58"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27" xfId="0" applyFont="1" applyFill="1" applyBorder="1" applyAlignment="1">
      <alignment horizontal="center" vertical="center"/>
    </xf>
    <xf numFmtId="0" fontId="1" fillId="34" borderId="32" xfId="0" applyFont="1" applyFill="1" applyBorder="1" applyAlignment="1">
      <alignment horizontal="center" vertical="center"/>
    </xf>
    <xf numFmtId="0" fontId="1" fillId="34" borderId="32" xfId="0" applyFont="1" applyFill="1" applyBorder="1" applyAlignment="1">
      <alignment horizontal="center" vertical="center" wrapText="1"/>
    </xf>
    <xf numFmtId="0" fontId="1" fillId="34"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36" xfId="0" applyFont="1" applyFill="1" applyBorder="1" applyAlignment="1">
      <alignment horizontal="center" vertical="center"/>
    </xf>
    <xf numFmtId="0" fontId="1" fillId="34"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3" fillId="0" borderId="34" xfId="0" applyFont="1" applyFill="1" applyBorder="1" applyAlignment="1">
      <alignment horizontal="center"/>
    </xf>
    <xf numFmtId="0" fontId="1" fillId="0" borderId="4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32" xfId="0" applyFont="1" applyFill="1" applyBorder="1" applyAlignment="1">
      <alignment horizontal="center" vertical="center"/>
    </xf>
    <xf numFmtId="0" fontId="1" fillId="34" borderId="6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63"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2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6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65"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64" xfId="0" applyFont="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36" xfId="0" applyFont="1" applyFill="1" applyBorder="1" applyAlignment="1">
      <alignment horizontal="center" vertical="center"/>
    </xf>
    <xf numFmtId="1" fontId="1" fillId="0" borderId="15" xfId="0" applyNumberFormat="1"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8" fillId="0" borderId="38" xfId="0" applyFont="1" applyFill="1" applyBorder="1" applyAlignment="1">
      <alignment horizontal="left" vertical="center"/>
    </xf>
    <xf numFmtId="0" fontId="2" fillId="0" borderId="15" xfId="0"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0" fontId="1" fillId="33" borderId="50" xfId="0" applyFont="1" applyFill="1" applyBorder="1" applyAlignment="1">
      <alignment horizontal="center" vertical="center"/>
    </xf>
    <xf numFmtId="0" fontId="1" fillId="33" borderId="69" xfId="0" applyFont="1" applyFill="1" applyBorder="1" applyAlignment="1">
      <alignment horizontal="center" vertical="center"/>
    </xf>
    <xf numFmtId="0" fontId="1" fillId="33" borderId="70" xfId="0" applyFont="1" applyFill="1" applyBorder="1" applyAlignment="1">
      <alignment horizontal="center" vertical="center"/>
    </xf>
    <xf numFmtId="0" fontId="1" fillId="33" borderId="71"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0" borderId="2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1" fillId="0" borderId="72" xfId="0" applyFont="1" applyFill="1" applyBorder="1" applyAlignment="1">
      <alignment horizontal="center" vertical="center"/>
    </xf>
    <xf numFmtId="0" fontId="0" fillId="0" borderId="2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 fillId="34" borderId="46"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 fillId="33" borderId="66"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64" xfId="0" applyFont="1" applyFill="1" applyBorder="1" applyAlignment="1">
      <alignment horizontal="center" vertical="center"/>
    </xf>
    <xf numFmtId="0" fontId="1" fillId="33" borderId="63"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2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4" xfId="0"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8"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0" fillId="0" borderId="7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xf>
    <xf numFmtId="0" fontId="0" fillId="0" borderId="20" xfId="0" applyFont="1" applyBorder="1" applyAlignment="1">
      <alignment horizontal="center"/>
    </xf>
    <xf numFmtId="0" fontId="0" fillId="0" borderId="25" xfId="0" applyFont="1" applyBorder="1" applyAlignment="1">
      <alignment horizontal="center"/>
    </xf>
    <xf numFmtId="0" fontId="0" fillId="0" borderId="67" xfId="0" applyFont="1" applyBorder="1" applyAlignment="1">
      <alignment horizont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25" xfId="0" applyFont="1" applyBorder="1" applyAlignment="1">
      <alignment horizontal="center" vertical="center"/>
    </xf>
    <xf numFmtId="0" fontId="24" fillId="0" borderId="61" xfId="0" applyFont="1" applyBorder="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center"/>
    </xf>
    <xf numFmtId="200" fontId="4" fillId="0" borderId="0" xfId="0" applyNumberFormat="1" applyFont="1" applyBorder="1" applyAlignment="1">
      <alignment horizontal="center"/>
    </xf>
    <xf numFmtId="0" fontId="0" fillId="0" borderId="0" xfId="0" applyFont="1" applyBorder="1" applyAlignment="1">
      <alignment horizontal="left" wrapText="1"/>
    </xf>
    <xf numFmtId="0" fontId="5" fillId="0" borderId="0" xfId="0" applyFont="1" applyFill="1" applyBorder="1" applyAlignment="1">
      <alignment horizontal="center"/>
    </xf>
    <xf numFmtId="0" fontId="4" fillId="0" borderId="0" xfId="0" applyFont="1" applyAlignment="1">
      <alignment horizontal="left"/>
    </xf>
    <xf numFmtId="0" fontId="4" fillId="0" borderId="0" xfId="0" applyFont="1" applyFill="1" applyAlignment="1">
      <alignment horizontal="left" wrapText="1"/>
    </xf>
    <xf numFmtId="0" fontId="0" fillId="0" borderId="0" xfId="0" applyFont="1" applyAlignment="1">
      <alignment horizontal="left"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0" xfId="0" applyFont="1" applyBorder="1" applyAlignment="1">
      <alignment horizontal="center" vertical="center"/>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8" fillId="0" borderId="0" xfId="57" applyFont="1" applyFill="1" applyAlignment="1">
      <alignment vertical="center"/>
      <protection/>
    </xf>
    <xf numFmtId="0" fontId="28" fillId="0" borderId="0" xfId="0" applyFont="1" applyFill="1" applyAlignment="1">
      <alignment/>
    </xf>
    <xf numFmtId="0" fontId="0" fillId="0" borderId="24" xfId="0" applyFont="1" applyFill="1" applyBorder="1" applyAlignment="1">
      <alignment horizontal="center" vertical="center" wrapText="1"/>
    </xf>
    <xf numFmtId="0" fontId="1" fillId="0" borderId="66" xfId="0" applyFont="1" applyFill="1" applyBorder="1" applyAlignment="1">
      <alignment horizontal="left" vertical="center" wrapText="1"/>
    </xf>
    <xf numFmtId="49" fontId="1" fillId="0" borderId="14" xfId="0" applyNumberFormat="1"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4" xfId="0" applyFont="1" applyFill="1" applyBorder="1" applyAlignment="1">
      <alignment wrapText="1"/>
    </xf>
    <xf numFmtId="49" fontId="1" fillId="0" borderId="50" xfId="0" applyNumberFormat="1" applyFont="1" applyFill="1" applyBorder="1" applyAlignment="1">
      <alignment wrapText="1"/>
    </xf>
    <xf numFmtId="0" fontId="1" fillId="0" borderId="7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20"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24" xfId="0" applyFont="1" applyFill="1" applyBorder="1" applyAlignment="1">
      <alignment horizontal="centerContinuous" vertical="center" wrapText="1"/>
    </xf>
    <xf numFmtId="0" fontId="1" fillId="34" borderId="12" xfId="0" applyFont="1" applyFill="1" applyBorder="1" applyAlignment="1">
      <alignment horizontal="center"/>
    </xf>
    <xf numFmtId="0" fontId="1" fillId="34" borderId="32" xfId="0" applyFont="1" applyFill="1" applyBorder="1" applyAlignment="1">
      <alignment horizontal="center"/>
    </xf>
    <xf numFmtId="0" fontId="1" fillId="0" borderId="21" xfId="0" applyFont="1" applyFill="1" applyBorder="1" applyAlignment="1">
      <alignment horizontal="center"/>
    </xf>
    <xf numFmtId="0" fontId="1" fillId="0" borderId="19" xfId="0" applyFont="1" applyFill="1" applyBorder="1" applyAlignment="1">
      <alignment horizontal="center"/>
    </xf>
    <xf numFmtId="0" fontId="1" fillId="0" borderId="47" xfId="0" applyFont="1" applyFill="1" applyBorder="1" applyAlignment="1">
      <alignment horizontal="center"/>
    </xf>
    <xf numFmtId="0" fontId="24" fillId="0" borderId="12" xfId="0" applyFont="1" applyBorder="1" applyAlignment="1">
      <alignment horizontal="center" vertical="center" wrapText="1"/>
    </xf>
    <xf numFmtId="0" fontId="0" fillId="0" borderId="36" xfId="0" applyFont="1" applyBorder="1" applyAlignment="1">
      <alignment horizontal="center" vertical="center"/>
    </xf>
    <xf numFmtId="0" fontId="0" fillId="0" borderId="21" xfId="0" applyFont="1" applyBorder="1" applyAlignment="1">
      <alignment horizontal="center" vertical="center"/>
    </xf>
    <xf numFmtId="0" fontId="0" fillId="0" borderId="7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55"/>
  <sheetViews>
    <sheetView tabSelected="1" zoomScale="130" zoomScaleNormal="130" workbookViewId="0" topLeftCell="A7">
      <selection activeCell="F14" sqref="F14"/>
    </sheetView>
  </sheetViews>
  <sheetFormatPr defaultColWidth="9.140625" defaultRowHeight="12.75"/>
  <cols>
    <col min="2" max="3" width="11.57421875" style="0" customWidth="1"/>
  </cols>
  <sheetData>
    <row r="1" spans="1:18" ht="12.75">
      <c r="A1" s="77" t="s">
        <v>97</v>
      </c>
      <c r="B1" s="54"/>
      <c r="C1" s="78"/>
      <c r="D1" s="54"/>
      <c r="E1" s="54"/>
      <c r="F1" s="54"/>
      <c r="G1" s="1"/>
      <c r="H1" s="79"/>
      <c r="I1" s="79"/>
      <c r="J1" s="62"/>
      <c r="K1" s="16"/>
      <c r="L1" s="16"/>
      <c r="M1" s="16"/>
      <c r="N1" s="16"/>
      <c r="O1" s="16"/>
      <c r="P1" s="16"/>
      <c r="Q1" s="16"/>
      <c r="R1" s="16"/>
    </row>
    <row r="2" spans="1:10" ht="12.75">
      <c r="A2" s="77" t="s">
        <v>35</v>
      </c>
      <c r="B2" s="54"/>
      <c r="C2" s="78"/>
      <c r="D2" s="54"/>
      <c r="E2" s="54"/>
      <c r="F2" s="54"/>
      <c r="G2" s="80"/>
      <c r="H2" s="54"/>
      <c r="I2" s="54"/>
      <c r="J2" s="61"/>
    </row>
    <row r="3" spans="1:10" ht="12.75">
      <c r="A3" s="77"/>
      <c r="B3" s="54"/>
      <c r="C3" s="78"/>
      <c r="D3" s="54"/>
      <c r="E3" s="54"/>
      <c r="F3" s="54"/>
      <c r="G3" s="80"/>
      <c r="H3" s="54"/>
      <c r="I3" s="54"/>
      <c r="J3" s="61"/>
    </row>
    <row r="4" spans="1:10" ht="12.75">
      <c r="A4" s="81"/>
      <c r="B4" s="54"/>
      <c r="C4" s="78"/>
      <c r="D4" s="54"/>
      <c r="E4" s="54"/>
      <c r="F4" s="77"/>
      <c r="G4" s="82"/>
      <c r="H4" s="54"/>
      <c r="I4" s="54"/>
      <c r="J4" s="61"/>
    </row>
    <row r="5" spans="1:10" ht="12.75">
      <c r="A5" s="81"/>
      <c r="B5" s="54"/>
      <c r="C5" s="78"/>
      <c r="D5" s="54"/>
      <c r="E5" s="54"/>
      <c r="F5" s="54"/>
      <c r="G5" s="83"/>
      <c r="H5" s="54"/>
      <c r="I5" s="54"/>
      <c r="J5" s="61"/>
    </row>
    <row r="6" spans="1:10" ht="12.75">
      <c r="A6" s="54"/>
      <c r="B6" s="54"/>
      <c r="C6" s="78"/>
      <c r="D6" s="54"/>
      <c r="E6" s="54"/>
      <c r="F6" s="54"/>
      <c r="G6" s="54"/>
      <c r="H6" s="84"/>
      <c r="I6" s="54"/>
      <c r="J6" s="61"/>
    </row>
    <row r="7" spans="1:10" ht="17.25">
      <c r="A7" s="427" t="s">
        <v>17</v>
      </c>
      <c r="B7" s="427"/>
      <c r="C7" s="427"/>
      <c r="D7" s="427"/>
      <c r="E7" s="427"/>
      <c r="F7" s="427"/>
      <c r="G7" s="427"/>
      <c r="H7" s="427"/>
      <c r="I7" s="427"/>
      <c r="J7" s="61"/>
    </row>
    <row r="8" spans="1:10" ht="12.75">
      <c r="A8" s="54"/>
      <c r="B8" s="54"/>
      <c r="C8" s="78"/>
      <c r="D8" s="54"/>
      <c r="E8" s="54"/>
      <c r="F8" s="54"/>
      <c r="G8" s="54"/>
      <c r="H8" s="54"/>
      <c r="I8" s="54"/>
      <c r="J8" s="61"/>
    </row>
    <row r="9" spans="1:26" s="47" customFormat="1" ht="13.5" customHeight="1">
      <c r="A9" s="58" t="s">
        <v>98</v>
      </c>
      <c r="B9" s="45"/>
      <c r="C9" s="45"/>
      <c r="D9" s="45"/>
      <c r="E9" s="46"/>
      <c r="F9" s="46"/>
      <c r="G9" s="46"/>
      <c r="H9" s="46"/>
      <c r="I9" s="48"/>
      <c r="J9" s="63"/>
      <c r="K9" s="48"/>
      <c r="L9" s="48"/>
      <c r="M9" s="48"/>
      <c r="N9" s="48"/>
      <c r="O9" s="48"/>
      <c r="P9" s="48"/>
      <c r="Q9" s="48"/>
      <c r="R9" s="430"/>
      <c r="S9" s="430"/>
      <c r="T9" s="430"/>
      <c r="U9" s="430"/>
      <c r="V9" s="430"/>
      <c r="W9" s="430"/>
      <c r="X9" s="430"/>
      <c r="Y9" s="430"/>
      <c r="Z9" s="50"/>
    </row>
    <row r="10" spans="1:27" s="20" customFormat="1" ht="13.5" customHeight="1">
      <c r="A10" s="58" t="s">
        <v>152</v>
      </c>
      <c r="B10" s="45"/>
      <c r="C10" s="45"/>
      <c r="D10" s="45"/>
      <c r="E10" s="46"/>
      <c r="F10" s="46"/>
      <c r="G10" s="46"/>
      <c r="H10" s="46"/>
      <c r="I10" s="23"/>
      <c r="J10" s="64"/>
      <c r="K10" s="23"/>
      <c r="L10" s="23"/>
      <c r="M10" s="23"/>
      <c r="N10" s="23"/>
      <c r="O10" s="23"/>
      <c r="P10" s="23"/>
      <c r="Q10" s="23"/>
      <c r="R10" s="23"/>
      <c r="S10" s="432"/>
      <c r="T10" s="432"/>
      <c r="U10" s="432"/>
      <c r="V10" s="432"/>
      <c r="W10" s="432"/>
      <c r="X10" s="432"/>
      <c r="Y10" s="432"/>
      <c r="Z10" s="432"/>
      <c r="AA10" s="6"/>
    </row>
    <row r="11" spans="1:26" s="47" customFormat="1" ht="15" customHeight="1">
      <c r="A11" s="58" t="s">
        <v>58</v>
      </c>
      <c r="B11" s="45"/>
      <c r="C11" s="45"/>
      <c r="D11" s="45"/>
      <c r="E11" s="45"/>
      <c r="F11" s="45"/>
      <c r="G11" s="45"/>
      <c r="H11" s="45"/>
      <c r="J11" s="65"/>
      <c r="R11" s="49"/>
      <c r="S11" s="49"/>
      <c r="T11" s="49"/>
      <c r="U11" s="49"/>
      <c r="V11" s="49"/>
      <c r="W11" s="49"/>
      <c r="X11" s="49"/>
      <c r="Y11" s="49"/>
      <c r="Z11" s="50"/>
    </row>
    <row r="12" spans="1:26" s="47" customFormat="1" ht="15" customHeight="1">
      <c r="A12" s="58" t="s">
        <v>59</v>
      </c>
      <c r="B12" s="45"/>
      <c r="C12" s="45"/>
      <c r="D12" s="45"/>
      <c r="E12" s="45"/>
      <c r="F12" s="45"/>
      <c r="G12" s="45"/>
      <c r="H12" s="45"/>
      <c r="J12" s="65"/>
      <c r="R12" s="49"/>
      <c r="S12" s="49"/>
      <c r="T12" s="49"/>
      <c r="U12" s="49"/>
      <c r="V12" s="49"/>
      <c r="W12" s="49"/>
      <c r="X12" s="49"/>
      <c r="Y12" s="49"/>
      <c r="Z12" s="50"/>
    </row>
    <row r="13" spans="1:26" s="47" customFormat="1" ht="15" customHeight="1">
      <c r="A13" s="58" t="s">
        <v>243</v>
      </c>
      <c r="B13" s="45"/>
      <c r="C13" s="45"/>
      <c r="D13" s="45"/>
      <c r="E13" s="45"/>
      <c r="F13" s="45"/>
      <c r="G13" s="45"/>
      <c r="H13" s="45"/>
      <c r="J13" s="65"/>
      <c r="R13" s="49"/>
      <c r="S13" s="49"/>
      <c r="T13" s="49"/>
      <c r="U13" s="49"/>
      <c r="V13" s="49"/>
      <c r="W13" s="49"/>
      <c r="X13" s="49"/>
      <c r="Y13" s="49"/>
      <c r="Z13" s="50"/>
    </row>
    <row r="14" spans="1:26" s="47" customFormat="1" ht="15" customHeight="1">
      <c r="A14" s="102" t="s">
        <v>144</v>
      </c>
      <c r="B14" s="103"/>
      <c r="C14" s="103"/>
      <c r="D14" s="103"/>
      <c r="E14" s="103"/>
      <c r="F14" s="103"/>
      <c r="G14" s="103"/>
      <c r="H14" s="103"/>
      <c r="I14" s="50"/>
      <c r="J14" s="104"/>
      <c r="R14" s="49"/>
      <c r="S14" s="49"/>
      <c r="T14" s="49"/>
      <c r="U14" s="49"/>
      <c r="V14" s="49"/>
      <c r="W14" s="49"/>
      <c r="X14" s="49"/>
      <c r="Y14" s="49"/>
      <c r="Z14" s="50"/>
    </row>
    <row r="15" spans="1:10" ht="15">
      <c r="A15" s="85"/>
      <c r="B15" s="85"/>
      <c r="C15" s="85"/>
      <c r="D15" s="85"/>
      <c r="E15" s="85"/>
      <c r="F15" s="85"/>
      <c r="G15" s="85"/>
      <c r="H15" s="85"/>
      <c r="I15" s="85"/>
      <c r="J15" s="69"/>
    </row>
    <row r="16" spans="1:10" ht="12.75">
      <c r="A16" s="105"/>
      <c r="B16" s="106"/>
      <c r="C16" s="106"/>
      <c r="D16" s="106"/>
      <c r="E16" s="106"/>
      <c r="F16" s="106"/>
      <c r="G16" s="106"/>
      <c r="H16" s="106"/>
      <c r="I16" s="106"/>
      <c r="J16" s="69"/>
    </row>
    <row r="17" spans="1:10" s="13" customFormat="1" ht="13.5" customHeight="1">
      <c r="A17" s="29" t="s">
        <v>201</v>
      </c>
      <c r="B17" s="29"/>
      <c r="C17" s="29"/>
      <c r="D17" s="29"/>
      <c r="E17" s="29"/>
      <c r="F17" s="29"/>
      <c r="G17" s="29"/>
      <c r="H17" s="344"/>
      <c r="I17" s="344"/>
      <c r="J17" s="345"/>
    </row>
    <row r="18" spans="1:10" s="8" customFormat="1" ht="12.75">
      <c r="A18" s="29"/>
      <c r="B18" s="29"/>
      <c r="C18" s="29"/>
      <c r="D18" s="29"/>
      <c r="E18" s="29"/>
      <c r="F18" s="29"/>
      <c r="G18" s="29"/>
      <c r="H18" s="346"/>
      <c r="I18" s="346"/>
      <c r="J18" s="109"/>
    </row>
    <row r="19" spans="1:10" s="8" customFormat="1" ht="12.75">
      <c r="A19" s="347" t="s">
        <v>200</v>
      </c>
      <c r="B19" s="429" t="s">
        <v>202</v>
      </c>
      <c r="C19" s="429"/>
      <c r="D19" s="429"/>
      <c r="E19" s="429"/>
      <c r="F19" s="429"/>
      <c r="G19" s="429"/>
      <c r="H19" s="346"/>
      <c r="I19" s="346"/>
      <c r="J19" s="109"/>
    </row>
    <row r="20" spans="1:10" s="8" customFormat="1" ht="12.75">
      <c r="A20" s="347" t="s">
        <v>200</v>
      </c>
      <c r="B20" s="29" t="s">
        <v>242</v>
      </c>
      <c r="C20" s="29"/>
      <c r="D20" s="29"/>
      <c r="E20" s="29"/>
      <c r="F20" s="29"/>
      <c r="G20" s="29"/>
      <c r="H20" s="346"/>
      <c r="I20" s="346"/>
      <c r="J20" s="109"/>
    </row>
    <row r="21" spans="1:10" s="8" customFormat="1" ht="12.75">
      <c r="A21" s="6"/>
      <c r="B21" s="6"/>
      <c r="C21" s="6"/>
      <c r="D21" s="6"/>
      <c r="E21" s="6"/>
      <c r="F21" s="6"/>
      <c r="G21" s="346"/>
      <c r="H21" s="346"/>
      <c r="I21" s="346"/>
      <c r="J21" s="109"/>
    </row>
    <row r="22" spans="1:10" s="8" customFormat="1" ht="12.75">
      <c r="A22" s="346"/>
      <c r="B22" s="346"/>
      <c r="C22" s="346"/>
      <c r="D22" s="346"/>
      <c r="E22" s="346"/>
      <c r="F22" s="346"/>
      <c r="G22" s="346"/>
      <c r="H22" s="346"/>
      <c r="I22" s="346"/>
      <c r="J22" s="109"/>
    </row>
    <row r="23" spans="1:10" s="8" customFormat="1" ht="12.75">
      <c r="A23" s="348"/>
      <c r="B23" s="346"/>
      <c r="C23" s="348"/>
      <c r="D23" s="346"/>
      <c r="E23" s="346"/>
      <c r="F23" s="346"/>
      <c r="G23" s="346"/>
      <c r="H23" s="346"/>
      <c r="I23" s="346"/>
      <c r="J23" s="109"/>
    </row>
    <row r="24" spans="1:10" ht="0.75" customHeight="1" hidden="1">
      <c r="A24" s="69"/>
      <c r="B24" s="69"/>
      <c r="C24" s="69"/>
      <c r="D24" s="69"/>
      <c r="E24" s="69"/>
      <c r="F24" s="69"/>
      <c r="G24" s="69"/>
      <c r="H24" s="69"/>
      <c r="I24" s="69"/>
      <c r="J24" s="69"/>
    </row>
    <row r="25" spans="1:10" ht="14.25" customHeight="1">
      <c r="A25" s="107"/>
      <c r="B25" s="107"/>
      <c r="C25" s="107"/>
      <c r="D25" s="107"/>
      <c r="E25" s="107"/>
      <c r="F25" s="107"/>
      <c r="G25" s="107"/>
      <c r="H25" s="107"/>
      <c r="I25" s="107"/>
      <c r="J25" s="69"/>
    </row>
    <row r="26" spans="1:10" ht="16.5" customHeight="1">
      <c r="A26" s="69"/>
      <c r="B26" s="69"/>
      <c r="C26" s="76"/>
      <c r="D26" s="69"/>
      <c r="E26" s="69"/>
      <c r="F26" s="69"/>
      <c r="G26" s="69"/>
      <c r="H26" s="69"/>
      <c r="I26" s="69"/>
      <c r="J26" s="69"/>
    </row>
    <row r="27" spans="1:10" ht="12.75">
      <c r="A27" s="76"/>
      <c r="B27" s="110"/>
      <c r="C27" s="132"/>
      <c r="D27" s="111"/>
      <c r="E27" s="131"/>
      <c r="F27" s="111"/>
      <c r="G27" s="111"/>
      <c r="H27" s="111"/>
      <c r="I27" s="110"/>
      <c r="J27" s="69"/>
    </row>
    <row r="28" spans="1:10" ht="12.75">
      <c r="A28" s="76"/>
      <c r="B28" s="86"/>
      <c r="C28" s="132"/>
      <c r="D28" s="120"/>
      <c r="E28" s="120"/>
      <c r="F28" s="120"/>
      <c r="G28" s="120"/>
      <c r="H28" s="120"/>
      <c r="I28" s="86"/>
      <c r="J28" s="69"/>
    </row>
    <row r="29" spans="1:10" ht="12.75">
      <c r="A29" s="76"/>
      <c r="B29" s="86"/>
      <c r="C29" s="132"/>
      <c r="D29" s="120"/>
      <c r="E29" s="120"/>
      <c r="F29" s="120"/>
      <c r="G29" s="120"/>
      <c r="H29" s="120"/>
      <c r="I29" s="86"/>
      <c r="J29" s="69"/>
    </row>
    <row r="30" spans="1:10" ht="12.75">
      <c r="A30" s="76"/>
      <c r="B30" s="86"/>
      <c r="C30" s="86"/>
      <c r="D30" s="120"/>
      <c r="E30" s="120"/>
      <c r="F30" s="120"/>
      <c r="G30" s="120"/>
      <c r="H30" s="120"/>
      <c r="I30" s="86"/>
      <c r="J30" s="69"/>
    </row>
    <row r="31" spans="1:10" ht="12.75">
      <c r="A31" s="108"/>
      <c r="B31" s="69"/>
      <c r="C31" s="69"/>
      <c r="D31" s="109"/>
      <c r="E31" s="109"/>
      <c r="F31" s="109"/>
      <c r="G31" s="109"/>
      <c r="H31" s="109"/>
      <c r="I31" s="69"/>
      <c r="J31" s="69"/>
    </row>
    <row r="32" spans="1:10" ht="12.75">
      <c r="A32" s="98"/>
      <c r="B32" s="110"/>
      <c r="C32" s="110"/>
      <c r="D32" s="111"/>
      <c r="E32" s="111"/>
      <c r="F32" s="111"/>
      <c r="G32" s="111"/>
      <c r="H32" s="111"/>
      <c r="I32" s="110"/>
      <c r="J32" s="69"/>
    </row>
    <row r="33" spans="1:10" ht="12.75">
      <c r="A33" s="76"/>
      <c r="B33" s="76"/>
      <c r="C33" s="76"/>
      <c r="D33" s="6"/>
      <c r="E33" s="6"/>
      <c r="F33" s="120"/>
      <c r="G33" s="6"/>
      <c r="H33" s="6"/>
      <c r="I33" s="76"/>
      <c r="J33" s="69"/>
    </row>
    <row r="34" spans="1:10" ht="12.75">
      <c r="A34" s="76"/>
      <c r="B34" s="110"/>
      <c r="C34" s="110"/>
      <c r="D34" s="111"/>
      <c r="E34" s="111"/>
      <c r="F34" s="111"/>
      <c r="G34" s="111"/>
      <c r="H34" s="111"/>
      <c r="I34" s="76"/>
      <c r="J34" s="69"/>
    </row>
    <row r="35" spans="1:10" ht="12.75">
      <c r="A35" s="76"/>
      <c r="B35" s="110"/>
      <c r="C35" s="110"/>
      <c r="D35" s="428"/>
      <c r="E35" s="428"/>
      <c r="F35" s="428"/>
      <c r="G35" s="428"/>
      <c r="H35" s="428"/>
      <c r="I35" s="76"/>
      <c r="J35" s="69"/>
    </row>
    <row r="36" spans="1:10" ht="12.75">
      <c r="A36" s="76"/>
      <c r="B36" s="110"/>
      <c r="C36" s="110"/>
      <c r="D36" s="428"/>
      <c r="E36" s="428"/>
      <c r="F36" s="428"/>
      <c r="G36" s="428"/>
      <c r="H36" s="428"/>
      <c r="I36" s="76"/>
      <c r="J36" s="69"/>
    </row>
    <row r="37" spans="1:10" ht="12.75" hidden="1">
      <c r="A37" s="76"/>
      <c r="B37" s="425"/>
      <c r="C37" s="425"/>
      <c r="D37" s="426"/>
      <c r="E37" s="426"/>
      <c r="F37" s="426"/>
      <c r="G37" s="426"/>
      <c r="H37" s="426"/>
      <c r="I37" s="76"/>
      <c r="J37" s="69"/>
    </row>
    <row r="38" spans="1:10" ht="12.75">
      <c r="A38" s="76"/>
      <c r="B38" s="425"/>
      <c r="C38" s="425"/>
      <c r="D38" s="431"/>
      <c r="E38" s="426"/>
      <c r="F38" s="426"/>
      <c r="G38" s="426"/>
      <c r="H38" s="426"/>
      <c r="I38" s="76"/>
      <c r="J38" s="112"/>
    </row>
    <row r="39" spans="1:10" ht="12.75">
      <c r="A39" s="76"/>
      <c r="B39" s="86"/>
      <c r="C39" s="86"/>
      <c r="D39" s="87"/>
      <c r="E39" s="87"/>
      <c r="F39" s="87"/>
      <c r="G39" s="87"/>
      <c r="H39" s="87"/>
      <c r="I39" s="76"/>
      <c r="J39" s="112"/>
    </row>
    <row r="40" spans="1:10" ht="12.75">
      <c r="A40" s="113"/>
      <c r="B40" s="86"/>
      <c r="C40" s="86"/>
      <c r="D40" s="87"/>
      <c r="E40" s="87"/>
      <c r="F40" s="87"/>
      <c r="G40" s="87"/>
      <c r="H40" s="87"/>
      <c r="I40" s="76"/>
      <c r="J40" s="69"/>
    </row>
    <row r="41" spans="1:10" ht="12.75">
      <c r="A41" s="113"/>
      <c r="B41" s="86"/>
      <c r="C41" s="86"/>
      <c r="D41" s="87"/>
      <c r="E41" s="87"/>
      <c r="F41" s="87"/>
      <c r="G41" s="87"/>
      <c r="H41" s="87"/>
      <c r="I41" s="76"/>
      <c r="J41" s="69"/>
    </row>
    <row r="42" spans="1:10" ht="12.75">
      <c r="A42" s="113"/>
      <c r="B42" s="86"/>
      <c r="C42" s="86"/>
      <c r="D42" s="86"/>
      <c r="E42" s="86"/>
      <c r="F42" s="86"/>
      <c r="G42" s="86"/>
      <c r="H42" s="86"/>
      <c r="I42" s="76"/>
      <c r="J42" s="69"/>
    </row>
    <row r="43" spans="1:10" ht="12.75" customHeight="1">
      <c r="A43" s="105"/>
      <c r="B43" s="106"/>
      <c r="C43" s="106"/>
      <c r="D43" s="106"/>
      <c r="E43" s="106"/>
      <c r="F43" s="106"/>
      <c r="G43" s="106"/>
      <c r="H43" s="106"/>
      <c r="I43" s="106"/>
      <c r="J43" s="69"/>
    </row>
    <row r="44" spans="1:34" ht="12.75">
      <c r="A44" s="106"/>
      <c r="B44" s="114"/>
      <c r="C44" s="106"/>
      <c r="D44" s="106"/>
      <c r="E44" s="106"/>
      <c r="F44" s="106"/>
      <c r="G44" s="106"/>
      <c r="H44" s="106"/>
      <c r="I44" s="106"/>
      <c r="J44" s="115"/>
      <c r="K44" s="10"/>
      <c r="L44" s="10"/>
      <c r="M44" s="10"/>
      <c r="N44" s="10"/>
      <c r="O44" s="10"/>
      <c r="P44" s="10"/>
      <c r="Q44" s="10"/>
      <c r="R44" s="10"/>
      <c r="S44" s="11"/>
      <c r="T44" s="10"/>
      <c r="U44" s="10"/>
      <c r="V44" s="10"/>
      <c r="W44" s="10"/>
      <c r="X44" s="10"/>
      <c r="Y44" s="10"/>
      <c r="Z44" s="10"/>
      <c r="AA44" s="10"/>
      <c r="AB44" s="10"/>
      <c r="AC44" s="10"/>
      <c r="AD44" s="11"/>
      <c r="AE44" s="10"/>
      <c r="AF44" s="10"/>
      <c r="AG44" s="10"/>
      <c r="AH44" s="10"/>
    </row>
    <row r="45" spans="1:10" ht="12.75" hidden="1">
      <c r="A45" s="106"/>
      <c r="B45" s="114"/>
      <c r="C45" s="106"/>
      <c r="D45" s="106"/>
      <c r="E45" s="106"/>
      <c r="F45" s="106"/>
      <c r="G45" s="106"/>
      <c r="H45" s="106"/>
      <c r="I45" s="106"/>
      <c r="J45" s="69"/>
    </row>
    <row r="46" spans="1:10" s="8" customFormat="1" ht="12.75" hidden="1">
      <c r="A46" s="6"/>
      <c r="B46" s="424"/>
      <c r="C46" s="424"/>
      <c r="D46" s="424"/>
      <c r="E46" s="424"/>
      <c r="F46" s="424"/>
      <c r="G46" s="424"/>
      <c r="H46" s="424"/>
      <c r="I46" s="424"/>
      <c r="J46" s="109"/>
    </row>
    <row r="47" spans="1:10" s="8" customFormat="1" ht="12.75">
      <c r="A47" s="6"/>
      <c r="B47" s="116"/>
      <c r="C47" s="116"/>
      <c r="D47" s="116"/>
      <c r="E47" s="116"/>
      <c r="F47" s="116"/>
      <c r="G47" s="116"/>
      <c r="H47" s="116"/>
      <c r="I47" s="116"/>
      <c r="J47" s="109"/>
    </row>
    <row r="48" spans="1:34" ht="18.75" customHeight="1">
      <c r="A48" s="105"/>
      <c r="B48" s="106"/>
      <c r="C48" s="106"/>
      <c r="D48" s="106"/>
      <c r="E48" s="106"/>
      <c r="F48" s="106"/>
      <c r="G48" s="106"/>
      <c r="H48" s="106"/>
      <c r="I48" s="106"/>
      <c r="J48" s="115"/>
      <c r="K48" s="10"/>
      <c r="L48" s="10"/>
      <c r="M48" s="10"/>
      <c r="N48" s="10"/>
      <c r="O48" s="10"/>
      <c r="P48" s="10"/>
      <c r="Q48" s="10"/>
      <c r="R48" s="10"/>
      <c r="S48" s="10"/>
      <c r="T48" s="10"/>
      <c r="U48" s="10"/>
      <c r="V48" s="10"/>
      <c r="W48" s="10"/>
      <c r="X48" s="10"/>
      <c r="Y48" s="10"/>
      <c r="Z48" s="39"/>
      <c r="AA48" s="39"/>
      <c r="AB48" s="39"/>
      <c r="AC48" s="39"/>
      <c r="AD48" s="39"/>
      <c r="AE48" s="39"/>
      <c r="AF48" s="39"/>
      <c r="AG48" s="39"/>
      <c r="AH48" s="39"/>
    </row>
    <row r="49" spans="1:34" ht="12.75">
      <c r="A49" s="76"/>
      <c r="B49" s="114"/>
      <c r="C49" s="106"/>
      <c r="D49" s="106"/>
      <c r="E49" s="106"/>
      <c r="F49" s="106"/>
      <c r="G49" s="106"/>
      <c r="H49" s="106"/>
      <c r="I49" s="106"/>
      <c r="J49" s="115"/>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10" ht="12.75" customHeight="1">
      <c r="A50" s="106"/>
      <c r="B50" s="106"/>
      <c r="C50" s="106"/>
      <c r="D50" s="106"/>
      <c r="E50" s="106"/>
      <c r="F50" s="106"/>
      <c r="G50" s="106"/>
      <c r="H50" s="106"/>
      <c r="I50" s="106"/>
      <c r="J50" s="69"/>
    </row>
    <row r="51" spans="1:10" ht="12.75">
      <c r="A51" s="69"/>
      <c r="B51" s="69"/>
      <c r="C51" s="69"/>
      <c r="D51" s="69"/>
      <c r="E51" s="69"/>
      <c r="F51" s="69"/>
      <c r="G51" s="69"/>
      <c r="H51" s="69"/>
      <c r="I51" s="69"/>
      <c r="J51" s="69"/>
    </row>
    <row r="52" spans="1:10" ht="12.75">
      <c r="A52" s="56"/>
      <c r="B52" s="56"/>
      <c r="C52" s="56"/>
      <c r="D52" s="56"/>
      <c r="E52" s="56"/>
      <c r="F52" s="56"/>
      <c r="G52" s="56"/>
      <c r="H52" s="56"/>
      <c r="I52" s="56"/>
      <c r="J52" s="56"/>
    </row>
    <row r="53" spans="1:10" ht="12.75">
      <c r="A53" s="117"/>
      <c r="B53" s="117"/>
      <c r="C53" s="118"/>
      <c r="D53" s="119"/>
      <c r="E53" s="119"/>
      <c r="F53" s="119"/>
      <c r="G53" s="118"/>
      <c r="H53" s="119"/>
      <c r="I53" s="119"/>
      <c r="J53" s="56"/>
    </row>
    <row r="54" spans="1:10" ht="12.75">
      <c r="A54" s="119"/>
      <c r="B54" s="119"/>
      <c r="C54" s="14"/>
      <c r="D54" s="119"/>
      <c r="E54" s="119"/>
      <c r="F54" s="119"/>
      <c r="G54" s="75"/>
      <c r="H54" s="119"/>
      <c r="I54" s="119"/>
      <c r="J54" s="56"/>
    </row>
    <row r="55" spans="1:10" ht="12.75">
      <c r="A55" s="56"/>
      <c r="B55" s="56"/>
      <c r="C55" s="56"/>
      <c r="D55" s="56"/>
      <c r="E55" s="56"/>
      <c r="F55" s="56"/>
      <c r="G55" s="56"/>
      <c r="H55" s="56"/>
      <c r="I55" s="56"/>
      <c r="J55" s="56"/>
    </row>
  </sheetData>
  <sheetProtection/>
  <mergeCells count="15">
    <mergeCell ref="R9:U9"/>
    <mergeCell ref="V9:Y9"/>
    <mergeCell ref="B38:C38"/>
    <mergeCell ref="D38:H38"/>
    <mergeCell ref="S10:V10"/>
    <mergeCell ref="W10:Z10"/>
    <mergeCell ref="B46:I46"/>
    <mergeCell ref="B37:C37"/>
    <mergeCell ref="D37:H37"/>
    <mergeCell ref="A7:I7"/>
    <mergeCell ref="D35:F35"/>
    <mergeCell ref="G35:H35"/>
    <mergeCell ref="D36:F36"/>
    <mergeCell ref="G36:H36"/>
    <mergeCell ref="B19:G19"/>
  </mergeCells>
  <printOptions horizontalCentered="1"/>
  <pageMargins left="0.75" right="0.7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72"/>
  <sheetViews>
    <sheetView showZeros="0" workbookViewId="0" topLeftCell="A19">
      <selection activeCell="P61" sqref="P61:P62"/>
    </sheetView>
  </sheetViews>
  <sheetFormatPr defaultColWidth="9.140625" defaultRowHeight="12.75"/>
  <cols>
    <col min="1" max="1" width="3.28125" style="20" customWidth="1"/>
    <col min="2" max="2" width="63.7109375" style="20" customWidth="1"/>
    <col min="3" max="3" width="12.57421875" style="20" customWidth="1"/>
    <col min="4" max="5" width="2.421875" style="20" customWidth="1"/>
    <col min="6" max="6" width="2.7109375" style="20" customWidth="1"/>
    <col min="7" max="7" width="2.421875" style="20" customWidth="1"/>
    <col min="8" max="8" width="3.140625" style="20" customWidth="1"/>
    <col min="9" max="9" width="4.28125" style="20" customWidth="1"/>
    <col min="10" max="10" width="6.7109375" style="20" customWidth="1"/>
    <col min="11" max="11" width="5.00390625" style="20" customWidth="1"/>
    <col min="12" max="15" width="2.421875" style="20" customWidth="1"/>
    <col min="16" max="16" width="3.140625" style="20" customWidth="1"/>
    <col min="17" max="17" width="3.8515625" style="20" customWidth="1"/>
    <col min="18" max="18" width="7.00390625" style="20" customWidth="1"/>
    <col min="19" max="19" width="4.8515625" style="20" customWidth="1"/>
    <col min="20" max="20" width="33.7109375" style="398" customWidth="1"/>
    <col min="21" max="16384" width="9.140625" style="20" customWidth="1"/>
  </cols>
  <sheetData>
    <row r="1" spans="1:14" ht="12.75">
      <c r="A1" s="77" t="s">
        <v>97</v>
      </c>
      <c r="B1" s="8"/>
      <c r="D1" s="33"/>
      <c r="F1" s="8"/>
      <c r="G1" s="8"/>
      <c r="H1" s="8"/>
      <c r="I1" s="8"/>
      <c r="J1" s="8"/>
      <c r="K1" s="8"/>
      <c r="L1" s="99" t="s">
        <v>36</v>
      </c>
      <c r="M1" s="8"/>
      <c r="N1" s="8"/>
    </row>
    <row r="2" spans="1:14" ht="12.75">
      <c r="A2" s="77" t="s">
        <v>35</v>
      </c>
      <c r="B2" s="8"/>
      <c r="F2" s="8"/>
      <c r="G2" s="8"/>
      <c r="H2" s="8"/>
      <c r="I2" s="8"/>
      <c r="J2" s="8"/>
      <c r="K2" s="8"/>
      <c r="L2" s="21"/>
      <c r="M2" s="8"/>
      <c r="N2" s="8"/>
    </row>
    <row r="3" spans="1:14" ht="12.75">
      <c r="A3" s="8"/>
      <c r="B3" s="8"/>
      <c r="F3" s="8"/>
      <c r="G3" s="8"/>
      <c r="H3" s="8"/>
      <c r="I3" s="8"/>
      <c r="J3" s="8"/>
      <c r="K3" s="8"/>
      <c r="L3" s="22"/>
      <c r="M3" s="8"/>
      <c r="N3" s="8"/>
    </row>
    <row r="6" spans="1:19" ht="21" customHeight="1">
      <c r="A6" s="435" t="s">
        <v>18</v>
      </c>
      <c r="B6" s="435"/>
      <c r="C6" s="435"/>
      <c r="D6" s="435"/>
      <c r="E6" s="435"/>
      <c r="F6" s="435"/>
      <c r="G6" s="435"/>
      <c r="H6" s="435"/>
      <c r="I6" s="435"/>
      <c r="J6" s="435"/>
      <c r="K6" s="435"/>
      <c r="L6" s="435"/>
      <c r="M6" s="435"/>
      <c r="N6" s="435"/>
      <c r="O6" s="435"/>
      <c r="P6" s="435"/>
      <c r="Q6" s="435"/>
      <c r="R6" s="435"/>
      <c r="S6" s="435"/>
    </row>
    <row r="7" spans="1:19" ht="21" customHeight="1">
      <c r="A7" s="21"/>
      <c r="B7" s="21"/>
      <c r="C7" s="21"/>
      <c r="D7" s="21"/>
      <c r="E7" s="21"/>
      <c r="F7" s="21"/>
      <c r="G7" s="21"/>
      <c r="H7" s="21"/>
      <c r="I7" s="21"/>
      <c r="J7" s="21"/>
      <c r="K7" s="21"/>
      <c r="L7" s="21"/>
      <c r="M7" s="21"/>
      <c r="N7" s="21"/>
      <c r="O7" s="21"/>
      <c r="P7" s="21"/>
      <c r="Q7" s="21"/>
      <c r="R7" s="21"/>
      <c r="S7" s="21"/>
    </row>
    <row r="9" spans="1:20" s="47" customFormat="1" ht="13.5" customHeight="1">
      <c r="A9" s="58" t="str">
        <f>('pagina 1'!A9)</f>
        <v>Domeniul: Inginerie Electronică, Telecomunicaţii și Tehnologii Informaționale </v>
      </c>
      <c r="B9" s="45"/>
      <c r="C9" s="45"/>
      <c r="D9" s="46"/>
      <c r="E9" s="46"/>
      <c r="F9" s="46"/>
      <c r="G9" s="46"/>
      <c r="H9" s="46"/>
      <c r="I9" s="48"/>
      <c r="J9" s="48"/>
      <c r="K9" s="48"/>
      <c r="L9" s="48"/>
      <c r="M9" s="48"/>
      <c r="N9" s="48"/>
      <c r="O9" s="48"/>
      <c r="P9" s="48"/>
      <c r="Q9" s="48"/>
      <c r="R9" s="48"/>
      <c r="S9" s="49"/>
      <c r="T9" s="399"/>
    </row>
    <row r="10" spans="1:19" ht="13.5" customHeight="1">
      <c r="A10" s="20" t="str">
        <f>('pagina 1'!A10)</f>
        <v>Programul de studiu: Securitate Cibernetică (SC)</v>
      </c>
      <c r="B10" s="45"/>
      <c r="C10" s="45"/>
      <c r="D10" s="46"/>
      <c r="E10" s="46"/>
      <c r="F10" s="46"/>
      <c r="G10" s="46"/>
      <c r="H10" s="46"/>
      <c r="I10" s="23"/>
      <c r="J10" s="23"/>
      <c r="K10" s="23"/>
      <c r="L10" s="23"/>
      <c r="M10" s="23"/>
      <c r="N10" s="23"/>
      <c r="O10" s="23"/>
      <c r="P10" s="23"/>
      <c r="Q10" s="23"/>
      <c r="R10" s="23"/>
      <c r="S10" s="23"/>
    </row>
    <row r="11" spans="1:20" s="47" customFormat="1" ht="15" customHeight="1">
      <c r="A11" s="58" t="str">
        <f>('pagina 1'!A11)</f>
        <v>Forma de invăţământ: cu frecvenţă </v>
      </c>
      <c r="B11" s="45"/>
      <c r="C11" s="45"/>
      <c r="D11" s="45"/>
      <c r="E11" s="45"/>
      <c r="F11" s="45"/>
      <c r="G11" s="45"/>
      <c r="H11" s="45"/>
      <c r="S11" s="49"/>
      <c r="T11" s="399"/>
    </row>
    <row r="12" spans="1:20" s="47" customFormat="1" ht="15" customHeight="1">
      <c r="A12" s="58" t="str">
        <f>('pagina 1'!A12)</f>
        <v>Durata studiilor: 2 ani</v>
      </c>
      <c r="B12" s="45"/>
      <c r="C12" s="139"/>
      <c r="D12" s="45"/>
      <c r="E12" s="45"/>
      <c r="F12" s="45"/>
      <c r="G12" s="45"/>
      <c r="H12" s="45"/>
      <c r="S12" s="49"/>
      <c r="T12" s="399"/>
    </row>
    <row r="13" spans="1:20" s="47" customFormat="1" ht="15" customHeight="1">
      <c r="A13" s="58" t="str">
        <f>('pagina 1'!A13)</f>
        <v>Valabil începând cu anul universitar: 2022-2023, anul I de studii </v>
      </c>
      <c r="B13" s="45"/>
      <c r="C13" s="45"/>
      <c r="D13" s="45"/>
      <c r="E13" s="45"/>
      <c r="F13" s="45"/>
      <c r="G13" s="45"/>
      <c r="H13" s="45"/>
      <c r="S13" s="49"/>
      <c r="T13" s="399"/>
    </row>
    <row r="14" spans="1:20" s="47" customFormat="1" ht="15" customHeight="1">
      <c r="A14" s="58" t="str">
        <f>('pagina 1'!A14)</f>
        <v>Masterat profesional</v>
      </c>
      <c r="B14" s="45"/>
      <c r="C14" s="45"/>
      <c r="D14" s="45"/>
      <c r="E14" s="45"/>
      <c r="F14" s="45"/>
      <c r="G14" s="45"/>
      <c r="H14" s="45"/>
      <c r="S14" s="49"/>
      <c r="T14" s="399"/>
    </row>
    <row r="15" spans="1:19" ht="15" customHeight="1">
      <c r="A15" s="58"/>
      <c r="B15" s="45"/>
      <c r="C15" s="45"/>
      <c r="D15" s="45"/>
      <c r="E15" s="45"/>
      <c r="F15" s="35"/>
      <c r="G15" s="35"/>
      <c r="H15" s="35"/>
      <c r="I15" s="35"/>
      <c r="J15" s="35"/>
      <c r="K15" s="35"/>
      <c r="L15" s="35"/>
      <c r="M15" s="35"/>
      <c r="N15" s="35"/>
      <c r="O15" s="35"/>
      <c r="P15" s="35"/>
      <c r="Q15" s="35"/>
      <c r="R15" s="35"/>
      <c r="S15" s="35"/>
    </row>
    <row r="16" spans="1:20" ht="18" thickBot="1">
      <c r="A16" s="450" t="s">
        <v>0</v>
      </c>
      <c r="B16" s="450"/>
      <c r="C16" s="450"/>
      <c r="D16" s="450"/>
      <c r="E16" s="450"/>
      <c r="F16" s="450"/>
      <c r="G16" s="450"/>
      <c r="H16" s="450"/>
      <c r="I16" s="450"/>
      <c r="J16" s="450"/>
      <c r="K16" s="450"/>
      <c r="L16" s="450"/>
      <c r="M16" s="450"/>
      <c r="N16" s="450"/>
      <c r="O16" s="450"/>
      <c r="P16" s="450"/>
      <c r="Q16" s="450"/>
      <c r="R16" s="450"/>
      <c r="S16" s="450"/>
      <c r="T16" s="398" t="s">
        <v>216</v>
      </c>
    </row>
    <row r="17" spans="1:19" ht="12.75" customHeight="1">
      <c r="A17" s="451" t="s">
        <v>13</v>
      </c>
      <c r="B17" s="453" t="s">
        <v>1</v>
      </c>
      <c r="C17" s="489" t="s">
        <v>2</v>
      </c>
      <c r="D17" s="466" t="s">
        <v>3</v>
      </c>
      <c r="E17" s="467"/>
      <c r="F17" s="467"/>
      <c r="G17" s="467"/>
      <c r="H17" s="467"/>
      <c r="I17" s="467"/>
      <c r="J17" s="467"/>
      <c r="K17" s="467"/>
      <c r="L17" s="466" t="s">
        <v>4</v>
      </c>
      <c r="M17" s="467"/>
      <c r="N17" s="467"/>
      <c r="O17" s="467"/>
      <c r="P17" s="467"/>
      <c r="Q17" s="467"/>
      <c r="R17" s="467"/>
      <c r="S17" s="468"/>
    </row>
    <row r="18" spans="1:19" ht="9" customHeight="1">
      <c r="A18" s="452"/>
      <c r="B18" s="454"/>
      <c r="C18" s="487"/>
      <c r="D18" s="460" t="s">
        <v>5</v>
      </c>
      <c r="E18" s="475" t="s">
        <v>6</v>
      </c>
      <c r="F18" s="475" t="s">
        <v>7</v>
      </c>
      <c r="G18" s="475" t="s">
        <v>8</v>
      </c>
      <c r="H18" s="481" t="s">
        <v>77</v>
      </c>
      <c r="I18" s="484" t="s">
        <v>20</v>
      </c>
      <c r="J18" s="526" t="s">
        <v>60</v>
      </c>
      <c r="K18" s="456" t="s">
        <v>14</v>
      </c>
      <c r="L18" s="458" t="s">
        <v>5</v>
      </c>
      <c r="M18" s="510" t="s">
        <v>6</v>
      </c>
      <c r="N18" s="510" t="s">
        <v>7</v>
      </c>
      <c r="O18" s="510" t="s">
        <v>8</v>
      </c>
      <c r="P18" s="512" t="s">
        <v>77</v>
      </c>
      <c r="Q18" s="512" t="s">
        <v>20</v>
      </c>
      <c r="R18" s="526" t="s">
        <v>60</v>
      </c>
      <c r="S18" s="485" t="s">
        <v>14</v>
      </c>
    </row>
    <row r="19" spans="1:19" ht="13.5" thickBot="1">
      <c r="A19" s="452"/>
      <c r="B19" s="455"/>
      <c r="C19" s="59" t="s">
        <v>166</v>
      </c>
      <c r="D19" s="461"/>
      <c r="E19" s="476"/>
      <c r="F19" s="476"/>
      <c r="G19" s="476"/>
      <c r="H19" s="480"/>
      <c r="I19" s="476"/>
      <c r="J19" s="527"/>
      <c r="K19" s="457"/>
      <c r="L19" s="458"/>
      <c r="M19" s="510"/>
      <c r="N19" s="510"/>
      <c r="O19" s="510"/>
      <c r="P19" s="510"/>
      <c r="Q19" s="510"/>
      <c r="R19" s="526"/>
      <c r="S19" s="485"/>
    </row>
    <row r="20" spans="1:20" ht="13.5" customHeight="1">
      <c r="A20" s="365">
        <v>1</v>
      </c>
      <c r="B20" s="372" t="s">
        <v>195</v>
      </c>
      <c r="C20" s="406" t="s">
        <v>125</v>
      </c>
      <c r="D20" s="307">
        <v>2</v>
      </c>
      <c r="E20" s="308"/>
      <c r="F20" s="308">
        <v>1</v>
      </c>
      <c r="G20" s="308"/>
      <c r="H20" s="308"/>
      <c r="I20" s="331">
        <f>K20*25-14*(D20+E20+F20+G20+H20)</f>
        <v>83</v>
      </c>
      <c r="J20" s="308" t="s">
        <v>9</v>
      </c>
      <c r="K20" s="360">
        <v>5</v>
      </c>
      <c r="L20" s="307"/>
      <c r="M20" s="308"/>
      <c r="N20" s="308"/>
      <c r="O20" s="308"/>
      <c r="P20" s="308"/>
      <c r="Q20" s="308"/>
      <c r="R20" s="308"/>
      <c r="S20" s="689"/>
      <c r="T20" s="401" t="s">
        <v>224</v>
      </c>
    </row>
    <row r="21" spans="1:19" ht="13.5" customHeight="1">
      <c r="A21" s="9">
        <v>2</v>
      </c>
      <c r="B21" s="373" t="s">
        <v>78</v>
      </c>
      <c r="C21" s="240" t="s">
        <v>126</v>
      </c>
      <c r="D21" s="309">
        <v>1</v>
      </c>
      <c r="E21" s="310"/>
      <c r="F21" s="310">
        <v>1</v>
      </c>
      <c r="G21" s="310"/>
      <c r="H21" s="310"/>
      <c r="I21" s="314">
        <f>K21*25-14*(D21+E21+F21+G21+H21)</f>
        <v>97</v>
      </c>
      <c r="J21" s="310" t="s">
        <v>9</v>
      </c>
      <c r="K21" s="359">
        <v>5</v>
      </c>
      <c r="L21" s="309"/>
      <c r="M21" s="310"/>
      <c r="N21" s="310"/>
      <c r="O21" s="310"/>
      <c r="P21" s="310"/>
      <c r="Q21" s="310"/>
      <c r="R21" s="310"/>
      <c r="S21" s="311"/>
    </row>
    <row r="22" spans="1:20" ht="13.5" customHeight="1">
      <c r="A22" s="9">
        <v>3</v>
      </c>
      <c r="B22" s="369" t="s">
        <v>212</v>
      </c>
      <c r="C22" s="240" t="s">
        <v>127</v>
      </c>
      <c r="D22" s="309">
        <v>1</v>
      </c>
      <c r="E22" s="310">
        <v>1</v>
      </c>
      <c r="F22" s="310"/>
      <c r="G22" s="358">
        <v>0</v>
      </c>
      <c r="H22" s="368">
        <v>0</v>
      </c>
      <c r="I22" s="367">
        <f>K22*25-14*(D22+E22+F22+G22+H22)</f>
        <v>97</v>
      </c>
      <c r="J22" s="314" t="s">
        <v>9</v>
      </c>
      <c r="K22" s="315">
        <v>5</v>
      </c>
      <c r="L22" s="363"/>
      <c r="M22" s="312"/>
      <c r="N22" s="312"/>
      <c r="O22" s="312"/>
      <c r="P22" s="312"/>
      <c r="Q22" s="312"/>
      <c r="R22" s="312"/>
      <c r="S22" s="364"/>
      <c r="T22" s="401" t="s">
        <v>224</v>
      </c>
    </row>
    <row r="23" spans="1:22" ht="13.5" customHeight="1">
      <c r="A23" s="9">
        <v>4</v>
      </c>
      <c r="B23" s="373" t="s">
        <v>76</v>
      </c>
      <c r="C23" s="240" t="s">
        <v>128</v>
      </c>
      <c r="D23" s="366">
        <v>1</v>
      </c>
      <c r="E23" s="284">
        <v>1</v>
      </c>
      <c r="F23" s="284"/>
      <c r="G23" s="310"/>
      <c r="H23" s="284">
        <v>4</v>
      </c>
      <c r="I23" s="314">
        <f>K23*25-14*(D23+E23+F23+G23+H23)</f>
        <v>41</v>
      </c>
      <c r="J23" s="317" t="s">
        <v>5</v>
      </c>
      <c r="K23" s="352">
        <v>5</v>
      </c>
      <c r="L23" s="313"/>
      <c r="M23" s="314"/>
      <c r="N23" s="314"/>
      <c r="O23" s="314"/>
      <c r="P23" s="314"/>
      <c r="Q23" s="314"/>
      <c r="R23" s="314"/>
      <c r="S23" s="318"/>
      <c r="T23" s="401" t="s">
        <v>224</v>
      </c>
      <c r="U23" s="130"/>
      <c r="V23" s="130"/>
    </row>
    <row r="24" spans="1:20" s="212" customFormat="1" ht="15" customHeight="1">
      <c r="A24" s="342">
        <v>5</v>
      </c>
      <c r="B24" s="373" t="s">
        <v>213</v>
      </c>
      <c r="C24" s="357" t="s">
        <v>129</v>
      </c>
      <c r="D24" s="316">
        <v>1</v>
      </c>
      <c r="E24" s="317"/>
      <c r="F24" s="284">
        <v>1</v>
      </c>
      <c r="G24" s="284">
        <v>1</v>
      </c>
      <c r="H24" s="284">
        <v>4</v>
      </c>
      <c r="I24" s="314">
        <f>K24*25-14*(D24+E24+F24+G24+H24)</f>
        <v>27</v>
      </c>
      <c r="J24" s="317" t="s">
        <v>5</v>
      </c>
      <c r="K24" s="352">
        <v>5</v>
      </c>
      <c r="L24" s="316"/>
      <c r="M24" s="419"/>
      <c r="N24" s="419"/>
      <c r="O24" s="419"/>
      <c r="P24" s="419"/>
      <c r="Q24" s="419"/>
      <c r="R24" s="419"/>
      <c r="S24" s="420"/>
      <c r="T24" s="404" t="s">
        <v>224</v>
      </c>
    </row>
    <row r="25" spans="1:20" ht="26.25">
      <c r="A25" s="9">
        <v>6</v>
      </c>
      <c r="B25" s="374" t="s">
        <v>219</v>
      </c>
      <c r="C25" s="357" t="s">
        <v>133</v>
      </c>
      <c r="D25" s="309"/>
      <c r="E25" s="310"/>
      <c r="F25" s="310"/>
      <c r="G25" s="310"/>
      <c r="H25" s="310"/>
      <c r="I25" s="310"/>
      <c r="J25" s="310"/>
      <c r="K25" s="359"/>
      <c r="L25" s="309">
        <v>1</v>
      </c>
      <c r="M25" s="310"/>
      <c r="N25" s="310">
        <v>1</v>
      </c>
      <c r="O25" s="310">
        <v>1</v>
      </c>
      <c r="P25" s="310">
        <v>4</v>
      </c>
      <c r="Q25" s="310">
        <f>S25*25-14*(L25+M25+N25+O25+P25)</f>
        <v>27</v>
      </c>
      <c r="R25" s="310" t="s">
        <v>9</v>
      </c>
      <c r="S25" s="311">
        <v>5</v>
      </c>
      <c r="T25" s="401" t="s">
        <v>225</v>
      </c>
    </row>
    <row r="26" spans="1:20" ht="13.5" customHeight="1">
      <c r="A26" s="9">
        <v>7</v>
      </c>
      <c r="B26" s="374" t="s">
        <v>239</v>
      </c>
      <c r="C26" s="357" t="s">
        <v>134</v>
      </c>
      <c r="D26" s="313"/>
      <c r="E26" s="314"/>
      <c r="F26" s="314"/>
      <c r="G26" s="314"/>
      <c r="H26" s="314"/>
      <c r="I26" s="314"/>
      <c r="J26" s="314"/>
      <c r="K26" s="315"/>
      <c r="L26" s="313">
        <v>1</v>
      </c>
      <c r="M26" s="314"/>
      <c r="N26" s="314">
        <v>1</v>
      </c>
      <c r="O26" s="314"/>
      <c r="P26" s="314"/>
      <c r="Q26" s="310">
        <f>S26*25-14*(L26+M26+N26+O26+P26)</f>
        <v>97</v>
      </c>
      <c r="R26" s="314" t="s">
        <v>9</v>
      </c>
      <c r="S26" s="318">
        <v>5</v>
      </c>
      <c r="T26" s="398" t="s">
        <v>225</v>
      </c>
    </row>
    <row r="27" spans="1:20" ht="12.75">
      <c r="A27" s="9">
        <v>8</v>
      </c>
      <c r="B27" s="375" t="s">
        <v>142</v>
      </c>
      <c r="C27" s="357" t="s">
        <v>135</v>
      </c>
      <c r="D27" s="313"/>
      <c r="E27" s="314"/>
      <c r="F27" s="314"/>
      <c r="G27" s="314"/>
      <c r="H27" s="314"/>
      <c r="I27" s="314"/>
      <c r="J27" s="314"/>
      <c r="K27" s="315"/>
      <c r="L27" s="313">
        <v>1</v>
      </c>
      <c r="M27" s="314"/>
      <c r="N27" s="314">
        <v>2</v>
      </c>
      <c r="O27" s="314"/>
      <c r="P27" s="314"/>
      <c r="Q27" s="310">
        <f>S27*25-14*(L27+M27+N27+O27+P27)</f>
        <v>83</v>
      </c>
      <c r="R27" s="310" t="s">
        <v>9</v>
      </c>
      <c r="S27" s="318">
        <v>5</v>
      </c>
      <c r="T27" s="398" t="s">
        <v>225</v>
      </c>
    </row>
    <row r="28" spans="1:24" ht="13.5" customHeight="1">
      <c r="A28" s="9">
        <v>9</v>
      </c>
      <c r="B28" s="375" t="s">
        <v>196</v>
      </c>
      <c r="C28" s="407" t="s">
        <v>136</v>
      </c>
      <c r="D28" s="319"/>
      <c r="E28" s="320"/>
      <c r="F28" s="320"/>
      <c r="G28" s="320"/>
      <c r="H28" s="320"/>
      <c r="I28" s="320"/>
      <c r="J28" s="320"/>
      <c r="K28" s="361"/>
      <c r="L28" s="321">
        <v>1</v>
      </c>
      <c r="M28" s="322">
        <v>1</v>
      </c>
      <c r="N28" s="322"/>
      <c r="O28" s="322"/>
      <c r="P28" s="322">
        <v>4</v>
      </c>
      <c r="Q28" s="310">
        <f>S28*25-14*(L28+M28+N28+O28+P28)</f>
        <v>41</v>
      </c>
      <c r="R28" s="322" t="s">
        <v>5</v>
      </c>
      <c r="S28" s="318">
        <v>5</v>
      </c>
      <c r="T28" s="405"/>
      <c r="V28" s="212" t="s">
        <v>178</v>
      </c>
      <c r="W28" s="212" t="s">
        <v>179</v>
      </c>
      <c r="X28" s="20" t="s">
        <v>182</v>
      </c>
    </row>
    <row r="29" spans="1:24" s="212" customFormat="1" ht="15" customHeight="1" thickBot="1">
      <c r="A29" s="356">
        <v>10</v>
      </c>
      <c r="B29" s="394" t="s">
        <v>223</v>
      </c>
      <c r="C29" s="408" t="s">
        <v>174</v>
      </c>
      <c r="D29" s="323"/>
      <c r="E29" s="324"/>
      <c r="F29" s="324"/>
      <c r="G29" s="324"/>
      <c r="H29" s="324"/>
      <c r="I29" s="324"/>
      <c r="J29" s="324"/>
      <c r="K29" s="362"/>
      <c r="L29" s="421">
        <v>1</v>
      </c>
      <c r="M29" s="418"/>
      <c r="N29" s="418">
        <v>1</v>
      </c>
      <c r="O29" s="418"/>
      <c r="P29" s="418"/>
      <c r="Q29" s="690">
        <f>S29*25-14*(L29+M29+N29+O29+P29)</f>
        <v>97</v>
      </c>
      <c r="R29" s="418" t="s">
        <v>5</v>
      </c>
      <c r="S29" s="417">
        <v>5</v>
      </c>
      <c r="T29" s="400"/>
      <c r="U29" s="212" t="s">
        <v>177</v>
      </c>
      <c r="V29" s="291">
        <f>D24+L25+L26+L27+L29+L39</f>
        <v>6</v>
      </c>
      <c r="W29" s="291">
        <f>SUM(E24:G24)+SUM(M25:O25)+SUM(M26:O26)+SUM(M27:O27)+SUM(M29:O29)+SUM(M39:O39)</f>
        <v>9</v>
      </c>
      <c r="X29" s="212">
        <f>K24+S25+S26+S27+S29+S39</f>
        <v>30</v>
      </c>
    </row>
    <row r="30" spans="1:23" s="212" customFormat="1" ht="22.5" customHeight="1" thickBot="1">
      <c r="A30" s="350"/>
      <c r="C30" s="397"/>
      <c r="D30" s="353"/>
      <c r="E30" s="354"/>
      <c r="F30" s="354"/>
      <c r="G30" s="354"/>
      <c r="H30" s="354"/>
      <c r="I30" s="354"/>
      <c r="J30" s="354"/>
      <c r="K30" s="355"/>
      <c r="L30" s="353"/>
      <c r="M30" s="354"/>
      <c r="N30" s="354"/>
      <c r="O30" s="354"/>
      <c r="P30" s="354"/>
      <c r="Q30" s="283"/>
      <c r="R30" s="354"/>
      <c r="S30" s="355"/>
      <c r="T30" s="400"/>
      <c r="V30" s="291"/>
      <c r="W30" s="291"/>
    </row>
    <row r="31" spans="1:24" ht="12.75" customHeight="1">
      <c r="A31" s="534" t="s">
        <v>193</v>
      </c>
      <c r="B31" s="535"/>
      <c r="C31" s="536"/>
      <c r="D31" s="325">
        <f aca="true" t="shared" si="0" ref="D31:I31">SUM(D20:D29)</f>
        <v>6</v>
      </c>
      <c r="E31" s="326">
        <f t="shared" si="0"/>
        <v>2</v>
      </c>
      <c r="F31" s="326">
        <f t="shared" si="0"/>
        <v>3</v>
      </c>
      <c r="G31" s="326">
        <f t="shared" si="0"/>
        <v>1</v>
      </c>
      <c r="H31" s="433">
        <f t="shared" si="0"/>
        <v>8</v>
      </c>
      <c r="I31" s="433">
        <f t="shared" si="0"/>
        <v>345</v>
      </c>
      <c r="J31" s="440" t="s">
        <v>24</v>
      </c>
      <c r="K31" s="444">
        <f aca="true" t="shared" si="1" ref="K31:Q31">SUM(K20:K29)</f>
        <v>25</v>
      </c>
      <c r="L31" s="325">
        <f t="shared" si="1"/>
        <v>5</v>
      </c>
      <c r="M31" s="326">
        <f t="shared" si="1"/>
        <v>1</v>
      </c>
      <c r="N31" s="326">
        <f t="shared" si="1"/>
        <v>5</v>
      </c>
      <c r="O31" s="326">
        <f t="shared" si="1"/>
        <v>1</v>
      </c>
      <c r="P31" s="433">
        <f t="shared" si="1"/>
        <v>8</v>
      </c>
      <c r="Q31" s="433">
        <f t="shared" si="1"/>
        <v>345</v>
      </c>
      <c r="R31" s="544" t="s">
        <v>24</v>
      </c>
      <c r="S31" s="444">
        <f>SUM(S20:S29)</f>
        <v>25</v>
      </c>
      <c r="U31" s="20" t="s">
        <v>180</v>
      </c>
      <c r="V31" s="38">
        <f>D20+D21+D22+D23+D37+L28</f>
        <v>7</v>
      </c>
      <c r="W31" s="38">
        <f>SUM(E20:G20)+SUM(E21:G21)+SUM(E22:G22)+SUM(E23:G23)+SUM(M28:O28)+SUM(E37:G37)</f>
        <v>6</v>
      </c>
      <c r="X31" s="20">
        <f>K20+K21+K22+K23+S28+K37</f>
        <v>30</v>
      </c>
    </row>
    <row r="32" spans="1:19" ht="12" customHeight="1" thickBot="1">
      <c r="A32" s="531"/>
      <c r="B32" s="532"/>
      <c r="C32" s="533"/>
      <c r="D32" s="441">
        <f>SUM(D31:G31)</f>
        <v>12</v>
      </c>
      <c r="E32" s="442"/>
      <c r="F32" s="442"/>
      <c r="G32" s="442"/>
      <c r="H32" s="442"/>
      <c r="I32" s="442"/>
      <c r="J32" s="443"/>
      <c r="K32" s="446"/>
      <c r="L32" s="441">
        <f>SUM(L31:O31)</f>
        <v>12</v>
      </c>
      <c r="M32" s="442"/>
      <c r="N32" s="442"/>
      <c r="O32" s="442"/>
      <c r="P32" s="442"/>
      <c r="Q32" s="442"/>
      <c r="R32" s="443"/>
      <c r="S32" s="446"/>
    </row>
    <row r="33" spans="1:19" ht="13.5" customHeight="1" thickBot="1">
      <c r="A33" s="29"/>
      <c r="C33" s="29"/>
      <c r="D33" s="306"/>
      <c r="E33" s="306"/>
      <c r="F33" s="306"/>
      <c r="G33" s="306"/>
      <c r="H33" s="306"/>
      <c r="I33" s="306"/>
      <c r="J33" s="306"/>
      <c r="K33" s="306"/>
      <c r="L33" s="306"/>
      <c r="M33" s="306"/>
      <c r="N33" s="306"/>
      <c r="O33" s="306"/>
      <c r="P33" s="306"/>
      <c r="Q33" s="306"/>
      <c r="R33" s="306"/>
      <c r="S33" s="306"/>
    </row>
    <row r="34" spans="1:19" ht="12.75" customHeight="1">
      <c r="A34" s="489" t="s">
        <v>13</v>
      </c>
      <c r="B34" s="528" t="s">
        <v>10</v>
      </c>
      <c r="C34" s="518" t="s">
        <v>2</v>
      </c>
      <c r="D34" s="537" t="s">
        <v>3</v>
      </c>
      <c r="E34" s="538"/>
      <c r="F34" s="538"/>
      <c r="G34" s="538"/>
      <c r="H34" s="538"/>
      <c r="I34" s="538"/>
      <c r="J34" s="538"/>
      <c r="K34" s="539"/>
      <c r="L34" s="537" t="s">
        <v>4</v>
      </c>
      <c r="M34" s="538"/>
      <c r="N34" s="538"/>
      <c r="O34" s="538"/>
      <c r="P34" s="538"/>
      <c r="Q34" s="538"/>
      <c r="R34" s="538"/>
      <c r="S34" s="539"/>
    </row>
    <row r="35" spans="1:19" ht="12.75" customHeight="1">
      <c r="A35" s="487"/>
      <c r="B35" s="529"/>
      <c r="C35" s="519"/>
      <c r="D35" s="462" t="s">
        <v>5</v>
      </c>
      <c r="E35" s="447" t="s">
        <v>6</v>
      </c>
      <c r="F35" s="447" t="s">
        <v>7</v>
      </c>
      <c r="G35" s="447" t="s">
        <v>8</v>
      </c>
      <c r="H35" s="447" t="s">
        <v>77</v>
      </c>
      <c r="I35" s="447" t="s">
        <v>20</v>
      </c>
      <c r="J35" s="508" t="s">
        <v>60</v>
      </c>
      <c r="K35" s="448" t="s">
        <v>14</v>
      </c>
      <c r="L35" s="464" t="s">
        <v>5</v>
      </c>
      <c r="M35" s="436" t="s">
        <v>6</v>
      </c>
      <c r="N35" s="436" t="s">
        <v>7</v>
      </c>
      <c r="O35" s="436" t="s">
        <v>8</v>
      </c>
      <c r="P35" s="436" t="s">
        <v>77</v>
      </c>
      <c r="Q35" s="436" t="s">
        <v>20</v>
      </c>
      <c r="R35" s="508" t="s">
        <v>60</v>
      </c>
      <c r="S35" s="448" t="s">
        <v>14</v>
      </c>
    </row>
    <row r="36" spans="1:19" ht="13.5" thickBot="1">
      <c r="A36" s="487"/>
      <c r="B36" s="530"/>
      <c r="C36" s="7" t="s">
        <v>166</v>
      </c>
      <c r="D36" s="463"/>
      <c r="E36" s="443"/>
      <c r="F36" s="443"/>
      <c r="G36" s="443"/>
      <c r="H36" s="443"/>
      <c r="I36" s="443"/>
      <c r="J36" s="509"/>
      <c r="K36" s="449"/>
      <c r="L36" s="465"/>
      <c r="M36" s="437"/>
      <c r="N36" s="437"/>
      <c r="O36" s="437"/>
      <c r="P36" s="437"/>
      <c r="Q36" s="437"/>
      <c r="R36" s="509"/>
      <c r="S36" s="449"/>
    </row>
    <row r="37" spans="1:24" ht="13.5" customHeight="1">
      <c r="A37" s="342">
        <v>11</v>
      </c>
      <c r="B37" s="413" t="s">
        <v>30</v>
      </c>
      <c r="C37" s="357" t="s">
        <v>175</v>
      </c>
      <c r="D37" s="438">
        <v>1</v>
      </c>
      <c r="E37" s="433"/>
      <c r="F37" s="433">
        <v>1</v>
      </c>
      <c r="G37" s="433"/>
      <c r="H37" s="433">
        <v>4</v>
      </c>
      <c r="I37" s="433">
        <f>K37*25-14*(D37+E37+F37+G37+H37)</f>
        <v>41</v>
      </c>
      <c r="J37" s="433" t="s">
        <v>9</v>
      </c>
      <c r="K37" s="444">
        <v>5</v>
      </c>
      <c r="L37" s="513"/>
      <c r="M37" s="440"/>
      <c r="N37" s="440"/>
      <c r="O37" s="440"/>
      <c r="P37" s="440"/>
      <c r="Q37" s="440"/>
      <c r="R37" s="547"/>
      <c r="S37" s="507"/>
      <c r="W37" s="20" t="s">
        <v>178</v>
      </c>
      <c r="X37" s="20" t="s">
        <v>214</v>
      </c>
    </row>
    <row r="38" spans="1:26" ht="13.5" customHeight="1">
      <c r="A38" s="342">
        <v>12</v>
      </c>
      <c r="B38" s="413" t="s">
        <v>240</v>
      </c>
      <c r="C38" s="357" t="s">
        <v>130</v>
      </c>
      <c r="D38" s="439"/>
      <c r="E38" s="434"/>
      <c r="F38" s="434"/>
      <c r="G38" s="434"/>
      <c r="H38" s="434"/>
      <c r="I38" s="434"/>
      <c r="J38" s="434"/>
      <c r="K38" s="445"/>
      <c r="L38" s="464"/>
      <c r="M38" s="436"/>
      <c r="N38" s="436"/>
      <c r="O38" s="436"/>
      <c r="P38" s="436"/>
      <c r="Q38" s="436"/>
      <c r="R38" s="508"/>
      <c r="S38" s="448"/>
      <c r="W38" s="20">
        <f>D44+L44</f>
        <v>13</v>
      </c>
      <c r="X38" s="20">
        <f>E44+F44+M44+N44+O44+G44</f>
        <v>15</v>
      </c>
      <c r="Z38" s="20">
        <f>W38/X38</f>
        <v>0.8666666666666667</v>
      </c>
    </row>
    <row r="39" spans="1:24" ht="13.5" customHeight="1">
      <c r="A39" s="342">
        <v>13</v>
      </c>
      <c r="B39" s="414" t="s">
        <v>211</v>
      </c>
      <c r="C39" s="357" t="s">
        <v>176</v>
      </c>
      <c r="D39" s="439"/>
      <c r="E39" s="434"/>
      <c r="F39" s="434"/>
      <c r="G39" s="434"/>
      <c r="H39" s="434"/>
      <c r="I39" s="434"/>
      <c r="J39" s="434"/>
      <c r="K39" s="445"/>
      <c r="L39" s="464">
        <v>1</v>
      </c>
      <c r="M39" s="447"/>
      <c r="N39" s="436">
        <v>1</v>
      </c>
      <c r="O39" s="436"/>
      <c r="P39" s="447">
        <v>4</v>
      </c>
      <c r="Q39" s="434">
        <f>S39*25-14*(L39+M39+N39+O39+P39)</f>
        <v>41</v>
      </c>
      <c r="R39" s="447" t="s">
        <v>9</v>
      </c>
      <c r="S39" s="545">
        <v>5</v>
      </c>
      <c r="T39" s="549" t="s">
        <v>225</v>
      </c>
      <c r="W39" s="20">
        <v>5.5</v>
      </c>
      <c r="X39" s="20">
        <v>10.5</v>
      </c>
    </row>
    <row r="40" spans="1:20" ht="13.5" customHeight="1" thickBot="1">
      <c r="A40" s="342">
        <v>14</v>
      </c>
      <c r="B40" s="415" t="s">
        <v>238</v>
      </c>
      <c r="C40" s="408" t="s">
        <v>146</v>
      </c>
      <c r="D40" s="471"/>
      <c r="E40" s="442"/>
      <c r="F40" s="442"/>
      <c r="G40" s="442"/>
      <c r="H40" s="442"/>
      <c r="I40" s="442"/>
      <c r="J40" s="442"/>
      <c r="K40" s="446"/>
      <c r="L40" s="463"/>
      <c r="M40" s="443"/>
      <c r="N40" s="443"/>
      <c r="O40" s="443"/>
      <c r="P40" s="443"/>
      <c r="Q40" s="442"/>
      <c r="R40" s="443"/>
      <c r="S40" s="546"/>
      <c r="T40" s="549"/>
    </row>
    <row r="41" spans="1:26" ht="12.75">
      <c r="A41" s="501" t="s">
        <v>194</v>
      </c>
      <c r="B41" s="502"/>
      <c r="C41" s="503"/>
      <c r="D41" s="170">
        <f aca="true" t="shared" si="2" ref="D41:I41">SUM(D37:D40)</f>
        <v>1</v>
      </c>
      <c r="E41" s="169">
        <f t="shared" si="2"/>
        <v>0</v>
      </c>
      <c r="F41" s="169">
        <f t="shared" si="2"/>
        <v>1</v>
      </c>
      <c r="G41" s="169">
        <f t="shared" si="2"/>
        <v>0</v>
      </c>
      <c r="H41" s="472">
        <f t="shared" si="2"/>
        <v>4</v>
      </c>
      <c r="I41" s="472">
        <f t="shared" si="2"/>
        <v>41</v>
      </c>
      <c r="J41" s="472" t="s">
        <v>95</v>
      </c>
      <c r="K41" s="504">
        <f>SUM(K37:K40)</f>
        <v>5</v>
      </c>
      <c r="L41" s="170">
        <f>L39</f>
        <v>1</v>
      </c>
      <c r="M41" s="169"/>
      <c r="N41" s="169">
        <v>1</v>
      </c>
      <c r="O41" s="169"/>
      <c r="P41" s="472">
        <f>SUM(P37:P40)</f>
        <v>4</v>
      </c>
      <c r="Q41" s="472">
        <f>SUM(Q37:Q40)</f>
        <v>41</v>
      </c>
      <c r="R41" s="499" t="s">
        <v>95</v>
      </c>
      <c r="S41" s="541">
        <f>SUM(S37:S40)</f>
        <v>5</v>
      </c>
      <c r="W41" s="20">
        <f>W38/X38</f>
        <v>0.8666666666666667</v>
      </c>
      <c r="Z41" s="20">
        <f>(W38+W39)/(X38+X39)</f>
        <v>0.7254901960784313</v>
      </c>
    </row>
    <row r="42" spans="1:19" ht="13.5" thickBot="1">
      <c r="A42" s="491" t="s">
        <v>21</v>
      </c>
      <c r="B42" s="492"/>
      <c r="C42" s="493"/>
      <c r="D42" s="469">
        <f>SUM(D41:G41)</f>
        <v>2</v>
      </c>
      <c r="E42" s="470"/>
      <c r="F42" s="470"/>
      <c r="G42" s="470"/>
      <c r="H42" s="470"/>
      <c r="I42" s="470"/>
      <c r="J42" s="470"/>
      <c r="K42" s="505"/>
      <c r="L42" s="469">
        <f>L41+M41+N41+O41</f>
        <v>2</v>
      </c>
      <c r="M42" s="470"/>
      <c r="N42" s="470"/>
      <c r="O42" s="470"/>
      <c r="P42" s="470"/>
      <c r="Q42" s="470"/>
      <c r="R42" s="506"/>
      <c r="S42" s="542"/>
    </row>
    <row r="43" spans="1:19" ht="13.5" thickBot="1">
      <c r="A43" s="41"/>
      <c r="B43" s="41"/>
      <c r="C43" s="41"/>
      <c r="D43" s="30"/>
      <c r="E43" s="30"/>
      <c r="F43" s="30"/>
      <c r="G43" s="30"/>
      <c r="H43" s="30"/>
      <c r="I43" s="30"/>
      <c r="J43" s="30"/>
      <c r="K43" s="44"/>
      <c r="L43" s="30"/>
      <c r="M43" s="30"/>
      <c r="N43" s="30"/>
      <c r="O43" s="30"/>
      <c r="P43" s="30"/>
      <c r="Q43" s="42"/>
      <c r="R43" s="43"/>
      <c r="S43" s="44"/>
    </row>
    <row r="44" spans="1:19" ht="12.75" customHeight="1">
      <c r="A44" s="520" t="s">
        <v>19</v>
      </c>
      <c r="B44" s="521"/>
      <c r="C44" s="522"/>
      <c r="D44" s="37">
        <f aca="true" t="shared" si="3" ref="D44:I44">D41+D31</f>
        <v>7</v>
      </c>
      <c r="E44" s="27">
        <f t="shared" si="3"/>
        <v>2</v>
      </c>
      <c r="F44" s="27">
        <f t="shared" si="3"/>
        <v>4</v>
      </c>
      <c r="G44" s="27">
        <f t="shared" si="3"/>
        <v>1</v>
      </c>
      <c r="H44" s="498">
        <f t="shared" si="3"/>
        <v>12</v>
      </c>
      <c r="I44" s="498">
        <f t="shared" si="3"/>
        <v>386</v>
      </c>
      <c r="J44" s="499" t="s">
        <v>96</v>
      </c>
      <c r="K44" s="541">
        <f aca="true" t="shared" si="4" ref="K44:P44">K41+K31</f>
        <v>30</v>
      </c>
      <c r="L44" s="37">
        <f t="shared" si="4"/>
        <v>6</v>
      </c>
      <c r="M44" s="27">
        <f t="shared" si="4"/>
        <v>1</v>
      </c>
      <c r="N44" s="27">
        <f t="shared" si="4"/>
        <v>6</v>
      </c>
      <c r="O44" s="27">
        <f t="shared" si="4"/>
        <v>1</v>
      </c>
      <c r="P44" s="498">
        <f t="shared" si="4"/>
        <v>12</v>
      </c>
      <c r="Q44" s="498">
        <f>Q41+Q31</f>
        <v>386</v>
      </c>
      <c r="R44" s="499" t="s">
        <v>96</v>
      </c>
      <c r="S44" s="541">
        <f>S41+S31</f>
        <v>30</v>
      </c>
    </row>
    <row r="45" spans="1:19" ht="13.5" thickBot="1">
      <c r="A45" s="523"/>
      <c r="B45" s="524"/>
      <c r="C45" s="525"/>
      <c r="D45" s="473">
        <f>D44+E44+F44+G44</f>
        <v>14</v>
      </c>
      <c r="E45" s="474"/>
      <c r="F45" s="474"/>
      <c r="G45" s="474"/>
      <c r="H45" s="474"/>
      <c r="I45" s="474"/>
      <c r="J45" s="500"/>
      <c r="K45" s="542"/>
      <c r="L45" s="473">
        <f>L44+M44+N44+O44</f>
        <v>14</v>
      </c>
      <c r="M45" s="474"/>
      <c r="N45" s="474"/>
      <c r="O45" s="474"/>
      <c r="P45" s="474"/>
      <c r="Q45" s="474"/>
      <c r="R45" s="500"/>
      <c r="S45" s="542"/>
    </row>
    <row r="46" spans="1:19" ht="13.5" thickBot="1">
      <c r="A46" s="41"/>
      <c r="B46" s="41"/>
      <c r="C46" s="41"/>
      <c r="D46" s="30"/>
      <c r="E46" s="30"/>
      <c r="F46" s="30"/>
      <c r="G46" s="30"/>
      <c r="H46" s="30"/>
      <c r="I46" s="30"/>
      <c r="J46" s="30"/>
      <c r="K46" s="44"/>
      <c r="L46" s="30"/>
      <c r="M46" s="30"/>
      <c r="N46" s="30"/>
      <c r="O46" s="30"/>
      <c r="P46" s="30"/>
      <c r="Q46" s="42"/>
      <c r="R46" s="43"/>
      <c r="S46" s="44"/>
    </row>
    <row r="47" spans="1:19" ht="12.75" customHeight="1">
      <c r="A47" s="489" t="s">
        <v>13</v>
      </c>
      <c r="B47" s="514" t="s">
        <v>11</v>
      </c>
      <c r="C47" s="516" t="s">
        <v>2</v>
      </c>
      <c r="D47" s="467" t="s">
        <v>3</v>
      </c>
      <c r="E47" s="467"/>
      <c r="F47" s="467"/>
      <c r="G47" s="467"/>
      <c r="H47" s="467"/>
      <c r="I47" s="467"/>
      <c r="J47" s="467"/>
      <c r="K47" s="468"/>
      <c r="L47" s="466" t="s">
        <v>4</v>
      </c>
      <c r="M47" s="467"/>
      <c r="N47" s="467"/>
      <c r="O47" s="467"/>
      <c r="P47" s="467"/>
      <c r="Q47" s="467"/>
      <c r="R47" s="467"/>
      <c r="S47" s="468"/>
    </row>
    <row r="48" spans="1:19" ht="12.75" customHeight="1">
      <c r="A48" s="487"/>
      <c r="B48" s="515"/>
      <c r="C48" s="517"/>
      <c r="D48" s="497" t="s">
        <v>5</v>
      </c>
      <c r="E48" s="475" t="s">
        <v>6</v>
      </c>
      <c r="F48" s="475" t="s">
        <v>7</v>
      </c>
      <c r="G48" s="475" t="s">
        <v>8</v>
      </c>
      <c r="H48" s="484" t="s">
        <v>77</v>
      </c>
      <c r="I48" s="484" t="s">
        <v>20</v>
      </c>
      <c r="J48" s="526" t="s">
        <v>60</v>
      </c>
      <c r="K48" s="485" t="s">
        <v>14</v>
      </c>
      <c r="L48" s="460" t="s">
        <v>5</v>
      </c>
      <c r="M48" s="475" t="s">
        <v>6</v>
      </c>
      <c r="N48" s="475" t="s">
        <v>7</v>
      </c>
      <c r="O48" s="475" t="s">
        <v>8</v>
      </c>
      <c r="P48" s="484" t="s">
        <v>77</v>
      </c>
      <c r="Q48" s="484" t="s">
        <v>20</v>
      </c>
      <c r="R48" s="526" t="s">
        <v>60</v>
      </c>
      <c r="S48" s="485" t="s">
        <v>14</v>
      </c>
    </row>
    <row r="49" spans="1:19" ht="20.25" customHeight="1" thickBot="1">
      <c r="A49" s="487"/>
      <c r="B49" s="515"/>
      <c r="C49" s="60" t="s">
        <v>166</v>
      </c>
      <c r="D49" s="497"/>
      <c r="E49" s="475"/>
      <c r="F49" s="475"/>
      <c r="G49" s="475"/>
      <c r="H49" s="475"/>
      <c r="I49" s="475"/>
      <c r="J49" s="526"/>
      <c r="K49" s="485"/>
      <c r="L49" s="460"/>
      <c r="M49" s="475"/>
      <c r="N49" s="475"/>
      <c r="O49" s="475"/>
      <c r="P49" s="475"/>
      <c r="Q49" s="475"/>
      <c r="R49" s="526"/>
      <c r="S49" s="485"/>
    </row>
    <row r="50" spans="1:19" ht="13.5" customHeight="1">
      <c r="A50" s="206">
        <v>15</v>
      </c>
      <c r="B50" s="31" t="s">
        <v>40</v>
      </c>
      <c r="C50" s="206" t="s">
        <v>184</v>
      </c>
      <c r="D50" s="2"/>
      <c r="E50" s="3">
        <v>2</v>
      </c>
      <c r="F50" s="3"/>
      <c r="G50" s="3"/>
      <c r="H50" s="3">
        <v>1</v>
      </c>
      <c r="I50" s="416">
        <f>K50*25-14*(D50+E50+F50+G50+H50)</f>
        <v>8</v>
      </c>
      <c r="J50" s="4" t="s">
        <v>5</v>
      </c>
      <c r="K50" s="5">
        <v>2</v>
      </c>
      <c r="L50" s="2"/>
      <c r="M50" s="3"/>
      <c r="N50" s="3"/>
      <c r="O50" s="3"/>
      <c r="P50" s="3"/>
      <c r="Q50" s="3"/>
      <c r="R50" s="4"/>
      <c r="S50" s="5"/>
    </row>
    <row r="51" spans="1:19" ht="13.5" customHeight="1" thickBot="1">
      <c r="A51" s="172">
        <v>16</v>
      </c>
      <c r="B51" s="26" t="s">
        <v>39</v>
      </c>
      <c r="C51" s="172" t="s">
        <v>118</v>
      </c>
      <c r="D51" s="175"/>
      <c r="E51" s="171">
        <v>2</v>
      </c>
      <c r="F51" s="171"/>
      <c r="G51" s="171"/>
      <c r="H51" s="171">
        <v>1</v>
      </c>
      <c r="I51" s="171">
        <f>K51*25-14*(D51+E51+F51+G51+H51)</f>
        <v>8</v>
      </c>
      <c r="J51" s="138" t="s">
        <v>5</v>
      </c>
      <c r="K51" s="162">
        <v>2</v>
      </c>
      <c r="L51" s="175"/>
      <c r="M51" s="171"/>
      <c r="N51" s="171"/>
      <c r="O51" s="171"/>
      <c r="P51" s="171"/>
      <c r="Q51" s="171"/>
      <c r="R51" s="138"/>
      <c r="S51" s="162"/>
    </row>
    <row r="52" spans="1:19" ht="13.5" customHeight="1">
      <c r="A52" s="206">
        <v>17</v>
      </c>
      <c r="B52" s="26" t="s">
        <v>199</v>
      </c>
      <c r="C52" s="172" t="s">
        <v>185</v>
      </c>
      <c r="D52" s="175"/>
      <c r="E52" s="171"/>
      <c r="F52" s="171"/>
      <c r="G52" s="171"/>
      <c r="H52" s="171"/>
      <c r="I52" s="171"/>
      <c r="J52" s="138"/>
      <c r="K52" s="162"/>
      <c r="L52" s="175">
        <v>1</v>
      </c>
      <c r="M52" s="171">
        <v>1</v>
      </c>
      <c r="N52" s="171"/>
      <c r="O52" s="171"/>
      <c r="P52" s="171">
        <v>1</v>
      </c>
      <c r="Q52" s="171">
        <f>S52*25-14*(L52+M52+N52+O52+P52)</f>
        <v>8</v>
      </c>
      <c r="R52" s="138" t="s">
        <v>5</v>
      </c>
      <c r="S52" s="162">
        <v>2</v>
      </c>
    </row>
    <row r="53" spans="1:19" ht="13.5" customHeight="1" thickBot="1">
      <c r="A53" s="172">
        <v>18</v>
      </c>
      <c r="B53" s="26" t="s">
        <v>41</v>
      </c>
      <c r="C53" s="422" t="s">
        <v>119</v>
      </c>
      <c r="D53" s="175"/>
      <c r="E53" s="171"/>
      <c r="F53" s="171"/>
      <c r="G53" s="171"/>
      <c r="H53" s="171"/>
      <c r="I53" s="171"/>
      <c r="J53" s="138"/>
      <c r="K53" s="162"/>
      <c r="L53" s="209"/>
      <c r="M53" s="204">
        <v>2</v>
      </c>
      <c r="N53" s="204"/>
      <c r="O53" s="204"/>
      <c r="P53" s="204">
        <v>1</v>
      </c>
      <c r="Q53" s="171">
        <f>S53*25-14*(L53+M53+N53+O53+P53)</f>
        <v>8</v>
      </c>
      <c r="R53" s="210" t="s">
        <v>5</v>
      </c>
      <c r="S53" s="211">
        <v>2</v>
      </c>
    </row>
    <row r="54" spans="1:20" s="212" customFormat="1" ht="32.25" customHeight="1">
      <c r="A54" s="206">
        <v>19</v>
      </c>
      <c r="B54" s="676" t="s">
        <v>112</v>
      </c>
      <c r="C54" s="686" t="s">
        <v>205</v>
      </c>
      <c r="D54" s="220">
        <v>2</v>
      </c>
      <c r="E54" s="220">
        <v>2</v>
      </c>
      <c r="F54" s="220"/>
      <c r="G54" s="220"/>
      <c r="H54" s="220"/>
      <c r="I54" s="220"/>
      <c r="J54" s="220" t="s">
        <v>9</v>
      </c>
      <c r="K54" s="208">
        <v>5</v>
      </c>
      <c r="L54" s="37"/>
      <c r="M54" s="27"/>
      <c r="N54" s="27"/>
      <c r="O54" s="27"/>
      <c r="P54" s="27"/>
      <c r="Q54" s="27"/>
      <c r="R54" s="4"/>
      <c r="S54" s="5"/>
      <c r="T54" s="400"/>
    </row>
    <row r="55" spans="1:20" s="212" customFormat="1" ht="13.5" customHeight="1">
      <c r="A55" s="486">
        <v>20</v>
      </c>
      <c r="B55" s="677" t="s">
        <v>113</v>
      </c>
      <c r="C55" s="517" t="s">
        <v>206</v>
      </c>
      <c r="D55" s="681">
        <v>1</v>
      </c>
      <c r="E55" s="481">
        <v>2</v>
      </c>
      <c r="F55" s="481"/>
      <c r="G55" s="481"/>
      <c r="H55" s="481"/>
      <c r="I55" s="481"/>
      <c r="J55" s="481" t="s">
        <v>9</v>
      </c>
      <c r="K55" s="494">
        <v>5</v>
      </c>
      <c r="L55" s="551"/>
      <c r="M55" s="543"/>
      <c r="N55" s="543"/>
      <c r="O55" s="543"/>
      <c r="P55" s="543"/>
      <c r="Q55" s="543"/>
      <c r="R55" s="550"/>
      <c r="S55" s="540"/>
      <c r="T55" s="400"/>
    </row>
    <row r="56" spans="1:20" s="212" customFormat="1" ht="13.5" customHeight="1">
      <c r="A56" s="487"/>
      <c r="B56" s="677" t="s">
        <v>114</v>
      </c>
      <c r="C56" s="517"/>
      <c r="D56" s="682"/>
      <c r="E56" s="479"/>
      <c r="F56" s="479"/>
      <c r="G56" s="479"/>
      <c r="H56" s="479"/>
      <c r="I56" s="479"/>
      <c r="J56" s="479"/>
      <c r="K56" s="495"/>
      <c r="L56" s="551"/>
      <c r="M56" s="543"/>
      <c r="N56" s="543"/>
      <c r="O56" s="543"/>
      <c r="P56" s="543"/>
      <c r="Q56" s="543"/>
      <c r="R56" s="550"/>
      <c r="S56" s="540"/>
      <c r="T56" s="400"/>
    </row>
    <row r="57" spans="1:20" s="212" customFormat="1" ht="13.5" customHeight="1">
      <c r="A57" s="487"/>
      <c r="B57" s="677" t="s">
        <v>111</v>
      </c>
      <c r="C57" s="517"/>
      <c r="D57" s="682"/>
      <c r="E57" s="479"/>
      <c r="F57" s="479"/>
      <c r="G57" s="479"/>
      <c r="H57" s="479"/>
      <c r="I57" s="479"/>
      <c r="J57" s="479"/>
      <c r="K57" s="495"/>
      <c r="L57" s="551"/>
      <c r="M57" s="543"/>
      <c r="N57" s="543"/>
      <c r="O57" s="543"/>
      <c r="P57" s="543"/>
      <c r="Q57" s="543"/>
      <c r="R57" s="550"/>
      <c r="S57" s="540"/>
      <c r="T57" s="400"/>
    </row>
    <row r="58" spans="1:20" s="212" customFormat="1" ht="13.5" customHeight="1">
      <c r="A58" s="488"/>
      <c r="B58" s="678" t="s">
        <v>115</v>
      </c>
      <c r="C58" s="517"/>
      <c r="D58" s="683"/>
      <c r="E58" s="482"/>
      <c r="F58" s="482"/>
      <c r="G58" s="482"/>
      <c r="H58" s="482"/>
      <c r="I58" s="482"/>
      <c r="J58" s="482"/>
      <c r="K58" s="496"/>
      <c r="L58" s="551"/>
      <c r="M58" s="543"/>
      <c r="N58" s="543"/>
      <c r="O58" s="543"/>
      <c r="P58" s="543"/>
      <c r="Q58" s="543"/>
      <c r="R58" s="550"/>
      <c r="S58" s="540"/>
      <c r="T58" s="400"/>
    </row>
    <row r="59" spans="1:20" s="212" customFormat="1" ht="30" customHeight="1">
      <c r="A59" s="172">
        <v>21</v>
      </c>
      <c r="B59" s="679" t="s">
        <v>116</v>
      </c>
      <c r="C59" s="687" t="s">
        <v>207</v>
      </c>
      <c r="D59" s="684"/>
      <c r="E59" s="207"/>
      <c r="F59" s="207"/>
      <c r="G59" s="207"/>
      <c r="H59" s="207"/>
      <c r="I59" s="207"/>
      <c r="J59" s="207"/>
      <c r="K59" s="228"/>
      <c r="L59" s="222">
        <v>2</v>
      </c>
      <c r="M59" s="223">
        <v>1</v>
      </c>
      <c r="N59" s="223"/>
      <c r="O59" s="223"/>
      <c r="P59" s="223"/>
      <c r="Q59" s="223"/>
      <c r="R59" s="223" t="s">
        <v>9</v>
      </c>
      <c r="S59" s="224">
        <v>5</v>
      </c>
      <c r="T59" s="400"/>
    </row>
    <row r="60" spans="1:20" s="212" customFormat="1" ht="30" customHeight="1" thickBot="1">
      <c r="A60" s="60">
        <v>22</v>
      </c>
      <c r="B60" s="680" t="s">
        <v>117</v>
      </c>
      <c r="C60" s="688" t="s">
        <v>208</v>
      </c>
      <c r="D60" s="685"/>
      <c r="E60" s="203"/>
      <c r="F60" s="203"/>
      <c r="G60" s="203"/>
      <c r="H60" s="203"/>
      <c r="I60" s="203"/>
      <c r="J60" s="203"/>
      <c r="K60" s="205"/>
      <c r="L60" s="225">
        <v>2</v>
      </c>
      <c r="M60" s="226">
        <v>1</v>
      </c>
      <c r="N60" s="226"/>
      <c r="O60" s="226"/>
      <c r="P60" s="226"/>
      <c r="Q60" s="226"/>
      <c r="R60" s="226" t="s">
        <v>9</v>
      </c>
      <c r="S60" s="227">
        <v>5</v>
      </c>
      <c r="T60" s="400"/>
    </row>
    <row r="61" spans="1:19" ht="12.75">
      <c r="A61" s="501" t="s">
        <v>16</v>
      </c>
      <c r="B61" s="502"/>
      <c r="C61" s="503"/>
      <c r="D61" s="28">
        <f>SUM(D50:D60)</f>
        <v>3</v>
      </c>
      <c r="E61" s="28">
        <f>SUM(E50:E60)</f>
        <v>8</v>
      </c>
      <c r="F61" s="28">
        <f>SUM(F50:F60)</f>
        <v>0</v>
      </c>
      <c r="G61" s="28">
        <f>SUM(G50:G60)</f>
        <v>0</v>
      </c>
      <c r="H61" s="483">
        <f>SUM(H50:H58)</f>
        <v>2</v>
      </c>
      <c r="I61" s="479">
        <f>SUM(I50:I58)</f>
        <v>16</v>
      </c>
      <c r="J61" s="475" t="s">
        <v>149</v>
      </c>
      <c r="K61" s="477">
        <f>SUM(K50:K58)</f>
        <v>14</v>
      </c>
      <c r="L61" s="37">
        <f>SUM(L50:L60)</f>
        <v>5</v>
      </c>
      <c r="M61" s="27">
        <f>SUM(M50:M60)</f>
        <v>5</v>
      </c>
      <c r="N61" s="27">
        <f>SUM(N50:N60)</f>
        <v>0</v>
      </c>
      <c r="O61" s="27">
        <f>SUM(O50:O60)</f>
        <v>0</v>
      </c>
      <c r="P61" s="483">
        <f>P52+P53</f>
        <v>2</v>
      </c>
      <c r="Q61" s="483">
        <f>SUM(Q52:Q53)</f>
        <v>16</v>
      </c>
      <c r="R61" s="548" t="s">
        <v>120</v>
      </c>
      <c r="S61" s="541">
        <f>SUM(S52:S60)</f>
        <v>14</v>
      </c>
    </row>
    <row r="62" spans="1:19" ht="13.5" thickBot="1">
      <c r="A62" s="491" t="s">
        <v>22</v>
      </c>
      <c r="B62" s="492"/>
      <c r="C62" s="493"/>
      <c r="D62" s="473">
        <f>D61+E61+F61+G61</f>
        <v>11</v>
      </c>
      <c r="E62" s="474"/>
      <c r="F62" s="474"/>
      <c r="G62" s="474"/>
      <c r="H62" s="480"/>
      <c r="I62" s="480"/>
      <c r="J62" s="476"/>
      <c r="K62" s="478"/>
      <c r="L62" s="473">
        <f>L61+M61+N61+O61</f>
        <v>10</v>
      </c>
      <c r="M62" s="474"/>
      <c r="N62" s="474"/>
      <c r="O62" s="474"/>
      <c r="P62" s="480"/>
      <c r="Q62" s="480"/>
      <c r="R62" s="476"/>
      <c r="S62" s="542"/>
    </row>
    <row r="63" spans="2:3" ht="12.75">
      <c r="B63" s="12"/>
      <c r="C63" s="12"/>
    </row>
    <row r="64" spans="1:3" ht="12.75">
      <c r="A64" s="40" t="s">
        <v>79</v>
      </c>
      <c r="B64" s="12"/>
      <c r="C64" s="12"/>
    </row>
    <row r="65" spans="1:3" ht="12.75">
      <c r="A65" s="55"/>
      <c r="B65" s="12" t="s">
        <v>80</v>
      </c>
      <c r="C65" s="12"/>
    </row>
    <row r="66" spans="1:3" ht="12.75">
      <c r="A66" s="55"/>
      <c r="B66" s="12"/>
      <c r="C66" s="12"/>
    </row>
    <row r="67" spans="1:3" ht="12.75">
      <c r="A67" s="40"/>
      <c r="B67" s="12"/>
      <c r="C67" s="12"/>
    </row>
    <row r="68" spans="2:19" ht="12.75">
      <c r="B68" s="123" t="s">
        <v>236</v>
      </c>
      <c r="C68" s="123"/>
      <c r="D68" s="121"/>
      <c r="E68" s="121"/>
      <c r="F68" s="121"/>
      <c r="G68" s="121"/>
      <c r="H68" s="121"/>
      <c r="I68" s="121"/>
      <c r="J68" s="121"/>
      <c r="K68" s="121"/>
      <c r="L68" s="121"/>
      <c r="M68" s="121"/>
      <c r="N68" s="121"/>
      <c r="O68" s="121"/>
      <c r="P68" s="121"/>
      <c r="Q68" s="121"/>
      <c r="R68" s="122"/>
      <c r="S68" s="122"/>
    </row>
    <row r="69" spans="2:19" ht="12.75">
      <c r="B69" s="123" t="s">
        <v>228</v>
      </c>
      <c r="C69" s="123"/>
      <c r="D69" s="121"/>
      <c r="E69" s="121"/>
      <c r="F69" s="121"/>
      <c r="G69" s="121"/>
      <c r="H69" s="121"/>
      <c r="I69" s="121"/>
      <c r="J69" s="121"/>
      <c r="K69" s="121"/>
      <c r="L69" s="121"/>
      <c r="M69" s="121"/>
      <c r="N69" s="121"/>
      <c r="O69" s="121"/>
      <c r="P69" s="121"/>
      <c r="Q69" s="121"/>
      <c r="R69" s="122"/>
      <c r="S69" s="122"/>
    </row>
    <row r="70" spans="2:19" ht="12.75">
      <c r="B70" s="21"/>
      <c r="C70" s="21"/>
      <c r="E70" s="21"/>
      <c r="F70" s="21"/>
      <c r="G70" s="21"/>
      <c r="H70" s="21"/>
      <c r="I70" s="21"/>
      <c r="J70" s="21"/>
      <c r="K70" s="21"/>
      <c r="L70" s="21"/>
      <c r="M70" s="21"/>
      <c r="N70" s="21"/>
      <c r="O70" s="21"/>
      <c r="P70" s="21"/>
      <c r="Q70" s="21"/>
      <c r="R70" s="21"/>
      <c r="S70" s="21"/>
    </row>
    <row r="71" spans="12:19" ht="12.75">
      <c r="L71" s="38"/>
      <c r="M71" s="38"/>
      <c r="N71" s="38"/>
      <c r="O71" s="38"/>
      <c r="P71" s="38"/>
      <c r="Q71" s="38"/>
      <c r="R71" s="38"/>
      <c r="S71" s="38"/>
    </row>
    <row r="72" spans="2:10" ht="12.75">
      <c r="B72" s="21"/>
      <c r="J72" s="21"/>
    </row>
  </sheetData>
  <sheetProtection selectLockedCells="1" selectUnlockedCells="1"/>
  <mergeCells count="163">
    <mergeCell ref="R48:R49"/>
    <mergeCell ref="R55:R58"/>
    <mergeCell ref="L55:L58"/>
    <mergeCell ref="M55:M58"/>
    <mergeCell ref="M48:M49"/>
    <mergeCell ref="J48:J49"/>
    <mergeCell ref="T39:T40"/>
    <mergeCell ref="S48:S49"/>
    <mergeCell ref="N48:N49"/>
    <mergeCell ref="R44:R45"/>
    <mergeCell ref="P48:P49"/>
    <mergeCell ref="P44:P45"/>
    <mergeCell ref="Q44:Q45"/>
    <mergeCell ref="O39:O40"/>
    <mergeCell ref="Q41:Q42"/>
    <mergeCell ref="S41:S42"/>
    <mergeCell ref="S61:S62"/>
    <mergeCell ref="R61:R62"/>
    <mergeCell ref="K44:K45"/>
    <mergeCell ref="A47:A49"/>
    <mergeCell ref="G55:G58"/>
    <mergeCell ref="L62:O62"/>
    <mergeCell ref="O48:O49"/>
    <mergeCell ref="L47:S47"/>
    <mergeCell ref="Q48:Q49"/>
    <mergeCell ref="Q61:Q62"/>
    <mergeCell ref="P61:P62"/>
    <mergeCell ref="N55:N58"/>
    <mergeCell ref="O55:O58"/>
    <mergeCell ref="P55:P58"/>
    <mergeCell ref="Q55:Q58"/>
    <mergeCell ref="S18:S19"/>
    <mergeCell ref="R39:R40"/>
    <mergeCell ref="R31:R32"/>
    <mergeCell ref="S39:S40"/>
    <mergeCell ref="R37:R38"/>
    <mergeCell ref="S55:S58"/>
    <mergeCell ref="R18:R19"/>
    <mergeCell ref="S44:S45"/>
    <mergeCell ref="S31:S32"/>
    <mergeCell ref="L34:S34"/>
    <mergeCell ref="Q31:Q32"/>
    <mergeCell ref="Q18:Q19"/>
    <mergeCell ref="M18:M19"/>
    <mergeCell ref="L48:L49"/>
    <mergeCell ref="L45:O45"/>
    <mergeCell ref="H18:H19"/>
    <mergeCell ref="J18:J19"/>
    <mergeCell ref="A34:A36"/>
    <mergeCell ref="B34:B36"/>
    <mergeCell ref="A32:C32"/>
    <mergeCell ref="A31:C31"/>
    <mergeCell ref="C17:C18"/>
    <mergeCell ref="D34:K34"/>
    <mergeCell ref="E35:E36"/>
    <mergeCell ref="F35:F36"/>
    <mergeCell ref="P31:P32"/>
    <mergeCell ref="B47:B49"/>
    <mergeCell ref="C47:C48"/>
    <mergeCell ref="C34:C35"/>
    <mergeCell ref="A44:C45"/>
    <mergeCell ref="A41:C41"/>
    <mergeCell ref="A42:C42"/>
    <mergeCell ref="G35:G36"/>
    <mergeCell ref="J35:J36"/>
    <mergeCell ref="E39:E40"/>
    <mergeCell ref="O37:O38"/>
    <mergeCell ref="P37:P38"/>
    <mergeCell ref="N39:N40"/>
    <mergeCell ref="I18:I19"/>
    <mergeCell ref="N18:N19"/>
    <mergeCell ref="O18:O19"/>
    <mergeCell ref="P18:P19"/>
    <mergeCell ref="J39:J40"/>
    <mergeCell ref="L37:L38"/>
    <mergeCell ref="K39:K40"/>
    <mergeCell ref="R41:R42"/>
    <mergeCell ref="P41:P42"/>
    <mergeCell ref="Q39:Q40"/>
    <mergeCell ref="P39:P40"/>
    <mergeCell ref="Q35:Q36"/>
    <mergeCell ref="S37:S38"/>
    <mergeCell ref="S35:S36"/>
    <mergeCell ref="R35:R36"/>
    <mergeCell ref="Q37:Q38"/>
    <mergeCell ref="A61:C61"/>
    <mergeCell ref="D17:K17"/>
    <mergeCell ref="L32:O32"/>
    <mergeCell ref="E18:E19"/>
    <mergeCell ref="F18:F19"/>
    <mergeCell ref="G18:G19"/>
    <mergeCell ref="J41:J42"/>
    <mergeCell ref="K41:K42"/>
    <mergeCell ref="I41:I42"/>
    <mergeCell ref="I44:I45"/>
    <mergeCell ref="E48:E49"/>
    <mergeCell ref="D45:G45"/>
    <mergeCell ref="J55:J58"/>
    <mergeCell ref="K55:K58"/>
    <mergeCell ref="D48:D49"/>
    <mergeCell ref="G48:G49"/>
    <mergeCell ref="H44:H45"/>
    <mergeCell ref="F55:F58"/>
    <mergeCell ref="J44:J45"/>
    <mergeCell ref="H61:H62"/>
    <mergeCell ref="H48:H49"/>
    <mergeCell ref="F48:F49"/>
    <mergeCell ref="I48:I49"/>
    <mergeCell ref="K48:K49"/>
    <mergeCell ref="A55:A58"/>
    <mergeCell ref="C55:C58"/>
    <mergeCell ref="D55:D58"/>
    <mergeCell ref="E55:E58"/>
    <mergeCell ref="A62:C62"/>
    <mergeCell ref="G37:G38"/>
    <mergeCell ref="I37:I38"/>
    <mergeCell ref="D62:G62"/>
    <mergeCell ref="D47:K47"/>
    <mergeCell ref="J61:J62"/>
    <mergeCell ref="K61:K62"/>
    <mergeCell ref="I61:I62"/>
    <mergeCell ref="H55:H58"/>
    <mergeCell ref="I55:I58"/>
    <mergeCell ref="G39:G40"/>
    <mergeCell ref="L39:L40"/>
    <mergeCell ref="M39:M40"/>
    <mergeCell ref="D42:G42"/>
    <mergeCell ref="F39:F40"/>
    <mergeCell ref="H39:H40"/>
    <mergeCell ref="D39:D40"/>
    <mergeCell ref="I39:I40"/>
    <mergeCell ref="L42:O42"/>
    <mergeCell ref="H41:H42"/>
    <mergeCell ref="K35:K36"/>
    <mergeCell ref="A16:S16"/>
    <mergeCell ref="A17:A19"/>
    <mergeCell ref="B17:B19"/>
    <mergeCell ref="K18:K19"/>
    <mergeCell ref="L18:L19"/>
    <mergeCell ref="D18:D19"/>
    <mergeCell ref="D35:D36"/>
    <mergeCell ref="L35:L36"/>
    <mergeCell ref="L17:S17"/>
    <mergeCell ref="D32:G32"/>
    <mergeCell ref="N35:N36"/>
    <mergeCell ref="I31:I32"/>
    <mergeCell ref="H31:H32"/>
    <mergeCell ref="J31:J32"/>
    <mergeCell ref="K37:K38"/>
    <mergeCell ref="K31:K32"/>
    <mergeCell ref="H37:H38"/>
    <mergeCell ref="I35:I36"/>
    <mergeCell ref="H35:H36"/>
    <mergeCell ref="J37:J38"/>
    <mergeCell ref="A6:S6"/>
    <mergeCell ref="O35:O36"/>
    <mergeCell ref="M35:M36"/>
    <mergeCell ref="D37:D38"/>
    <mergeCell ref="E37:E38"/>
    <mergeCell ref="M37:M38"/>
    <mergeCell ref="N37:N38"/>
    <mergeCell ref="P35:P36"/>
    <mergeCell ref="F37:F38"/>
  </mergeCells>
  <printOptions horizontalCentered="1"/>
  <pageMargins left="0.7" right="0.25" top="0.75" bottom="0.75" header="0" footer="0"/>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80" zoomScaleNormal="80" workbookViewId="0" topLeftCell="A19">
      <selection activeCell="Z27" sqref="Z27"/>
    </sheetView>
  </sheetViews>
  <sheetFormatPr defaultColWidth="9.140625" defaultRowHeight="12.75"/>
  <cols>
    <col min="1" max="1" width="3.28125" style="20" customWidth="1"/>
    <col min="2" max="2" width="64.57421875" style="20" customWidth="1"/>
    <col min="3" max="3" width="12.57421875" style="20" customWidth="1"/>
    <col min="4" max="4" width="4.28125" style="20" customWidth="1"/>
    <col min="5" max="5" width="5.00390625" style="20" customWidth="1"/>
    <col min="6" max="6" width="3.8515625" style="20" customWidth="1"/>
    <col min="7" max="7" width="2.421875" style="20" customWidth="1"/>
    <col min="8" max="8" width="3.28125" style="20" customWidth="1"/>
    <col min="9" max="9" width="10.421875" style="20" customWidth="1"/>
    <col min="10" max="10" width="6.00390625" style="20" customWidth="1"/>
    <col min="11" max="11" width="5.00390625" style="20" customWidth="1"/>
    <col min="12" max="13" width="5.140625" style="20" customWidth="1"/>
    <col min="14" max="15" width="2.421875" style="20" customWidth="1"/>
    <col min="16" max="16" width="3.140625" style="20" customWidth="1"/>
    <col min="17" max="17" width="4.7109375" style="20" customWidth="1"/>
    <col min="18" max="18" width="6.7109375" style="20" customWidth="1"/>
    <col min="19" max="19" width="4.8515625" style="20" customWidth="1"/>
    <col min="20" max="20" width="25.00390625" style="398" customWidth="1"/>
    <col min="21" max="25" width="9.140625" style="20" customWidth="1"/>
    <col min="26" max="16384" width="9.140625" style="20" customWidth="1"/>
  </cols>
  <sheetData>
    <row r="1" spans="1:14" ht="12.75">
      <c r="A1" s="77" t="s">
        <v>97</v>
      </c>
      <c r="B1" s="8"/>
      <c r="D1" s="33"/>
      <c r="F1" s="8"/>
      <c r="G1" s="8"/>
      <c r="H1" s="8"/>
      <c r="I1" s="8"/>
      <c r="J1" s="8"/>
      <c r="K1" s="8"/>
      <c r="L1" s="21"/>
      <c r="M1" s="8"/>
      <c r="N1" s="8"/>
    </row>
    <row r="2" spans="1:14" ht="12.75">
      <c r="A2" s="77" t="s">
        <v>35</v>
      </c>
      <c r="B2" s="8"/>
      <c r="F2" s="8"/>
      <c r="G2" s="8"/>
      <c r="H2" s="8"/>
      <c r="I2" s="8"/>
      <c r="J2" s="8"/>
      <c r="K2" s="8"/>
      <c r="L2" s="21"/>
      <c r="M2" s="8"/>
      <c r="N2" s="8"/>
    </row>
    <row r="3" spans="1:14" ht="12" customHeight="1">
      <c r="A3" s="8"/>
      <c r="B3" s="8"/>
      <c r="F3" s="8"/>
      <c r="G3" s="8"/>
      <c r="H3" s="8"/>
      <c r="I3" s="8"/>
      <c r="J3" s="8"/>
      <c r="K3" s="8"/>
      <c r="L3" s="22"/>
      <c r="M3" s="8"/>
      <c r="N3" s="8"/>
    </row>
    <row r="5" ht="17.25" customHeight="1"/>
    <row r="6" spans="1:19" ht="12.75">
      <c r="A6" s="435" t="s">
        <v>18</v>
      </c>
      <c r="B6" s="435"/>
      <c r="C6" s="435"/>
      <c r="D6" s="435"/>
      <c r="E6" s="435"/>
      <c r="F6" s="435"/>
      <c r="G6" s="435"/>
      <c r="H6" s="435"/>
      <c r="I6" s="435"/>
      <c r="J6" s="435"/>
      <c r="K6" s="435"/>
      <c r="L6" s="435"/>
      <c r="M6" s="435"/>
      <c r="N6" s="435"/>
      <c r="O6" s="435"/>
      <c r="P6" s="435"/>
      <c r="Q6" s="435"/>
      <c r="R6" s="435"/>
      <c r="S6" s="435"/>
    </row>
    <row r="7" spans="1:19" ht="19.5" customHeight="1">
      <c r="A7" s="21"/>
      <c r="B7" s="21"/>
      <c r="C7" s="21"/>
      <c r="D7" s="21"/>
      <c r="E7" s="21"/>
      <c r="F7" s="21"/>
      <c r="G7" s="21"/>
      <c r="H7" s="21"/>
      <c r="I7" s="21"/>
      <c r="J7" s="21"/>
      <c r="K7" s="21"/>
      <c r="L7" s="21"/>
      <c r="M7" s="21"/>
      <c r="N7" s="21"/>
      <c r="O7" s="21"/>
      <c r="P7" s="21"/>
      <c r="Q7" s="21"/>
      <c r="R7" s="21"/>
      <c r="S7" s="21"/>
    </row>
    <row r="8" ht="12" customHeight="1"/>
    <row r="9" spans="1:20" s="47" customFormat="1" ht="13.5" customHeight="1">
      <c r="A9" s="58" t="str">
        <f>('pagina 1'!A9)</f>
        <v>Domeniul: Inginerie Electronică, Telecomunicaţii și Tehnologii Informaționale </v>
      </c>
      <c r="B9" s="45"/>
      <c r="C9" s="45"/>
      <c r="D9" s="46"/>
      <c r="E9" s="46"/>
      <c r="F9" s="46"/>
      <c r="G9" s="46"/>
      <c r="H9" s="46"/>
      <c r="I9" s="48"/>
      <c r="J9" s="48"/>
      <c r="K9" s="48"/>
      <c r="L9" s="48"/>
      <c r="M9" s="48"/>
      <c r="N9" s="48"/>
      <c r="O9" s="48"/>
      <c r="P9" s="48"/>
      <c r="Q9" s="48"/>
      <c r="R9" s="48"/>
      <c r="S9" s="49"/>
      <c r="T9" s="399"/>
    </row>
    <row r="10" spans="1:19" ht="13.5" customHeight="1">
      <c r="A10" s="58" t="str">
        <f>('pagina 1'!A10)</f>
        <v>Programul de studiu: Securitate Cibernetică (SC)</v>
      </c>
      <c r="B10" s="45"/>
      <c r="C10" s="45"/>
      <c r="D10" s="46"/>
      <c r="E10" s="46"/>
      <c r="F10" s="46"/>
      <c r="G10" s="46"/>
      <c r="H10" s="46"/>
      <c r="I10" s="23"/>
      <c r="J10" s="23"/>
      <c r="K10" s="23"/>
      <c r="L10" s="23"/>
      <c r="M10" s="23"/>
      <c r="N10" s="23"/>
      <c r="O10" s="23"/>
      <c r="P10" s="23"/>
      <c r="Q10" s="23"/>
      <c r="R10" s="23"/>
      <c r="S10" s="23"/>
    </row>
    <row r="11" spans="1:20" s="47" customFormat="1" ht="15" customHeight="1">
      <c r="A11" s="58" t="str">
        <f>('pagina 1'!A11)</f>
        <v>Forma de invăţământ: cu frecvenţă </v>
      </c>
      <c r="B11" s="45"/>
      <c r="C11" s="45"/>
      <c r="D11" s="45"/>
      <c r="E11" s="45"/>
      <c r="F11" s="45"/>
      <c r="G11" s="45"/>
      <c r="H11" s="45"/>
      <c r="S11" s="49"/>
      <c r="T11" s="399"/>
    </row>
    <row r="12" spans="1:20" s="47" customFormat="1" ht="15" customHeight="1">
      <c r="A12" s="58" t="str">
        <f>('pagina 1'!A12)</f>
        <v>Durata studiilor: 2 ani</v>
      </c>
      <c r="B12" s="45"/>
      <c r="C12" s="45"/>
      <c r="D12" s="45"/>
      <c r="E12" s="45"/>
      <c r="F12" s="45"/>
      <c r="G12" s="45"/>
      <c r="H12" s="45"/>
      <c r="S12" s="49"/>
      <c r="T12" s="399"/>
    </row>
    <row r="13" spans="1:20" s="47" customFormat="1" ht="15" customHeight="1">
      <c r="A13" s="58" t="str">
        <f>('pagina 1'!A13)</f>
        <v>Valabil începând cu anul universitar: 2022-2023, anul I de studii </v>
      </c>
      <c r="B13" s="45"/>
      <c r="C13" s="45"/>
      <c r="D13" s="45"/>
      <c r="E13" s="45"/>
      <c r="F13" s="45"/>
      <c r="G13" s="45"/>
      <c r="H13" s="45"/>
      <c r="S13" s="49"/>
      <c r="T13" s="399"/>
    </row>
    <row r="14" spans="1:20" s="47" customFormat="1" ht="15" customHeight="1">
      <c r="A14" s="58" t="str">
        <f>('pagina 1'!A14)</f>
        <v>Masterat profesional</v>
      </c>
      <c r="B14" s="45"/>
      <c r="C14" s="45"/>
      <c r="D14" s="45"/>
      <c r="E14" s="45"/>
      <c r="F14" s="45"/>
      <c r="G14" s="45"/>
      <c r="H14" s="45"/>
      <c r="S14" s="49"/>
      <c r="T14" s="399"/>
    </row>
    <row r="15" spans="1:19" ht="15" customHeight="1">
      <c r="A15" s="58"/>
      <c r="B15" s="45"/>
      <c r="C15" s="45"/>
      <c r="D15" s="45"/>
      <c r="E15" s="45"/>
      <c r="F15" s="35"/>
      <c r="G15" s="35"/>
      <c r="H15" s="35"/>
      <c r="I15" s="35"/>
      <c r="J15" s="35"/>
      <c r="K15" s="35"/>
      <c r="L15" s="35"/>
      <c r="M15" s="35"/>
      <c r="N15" s="35"/>
      <c r="O15" s="35"/>
      <c r="P15" s="35"/>
      <c r="Q15" s="35"/>
      <c r="R15" s="35"/>
      <c r="S15" s="35"/>
    </row>
    <row r="16" spans="1:20" ht="18" thickBot="1">
      <c r="A16" s="450" t="s">
        <v>12</v>
      </c>
      <c r="B16" s="450"/>
      <c r="C16" s="450"/>
      <c r="D16" s="450"/>
      <c r="E16" s="450"/>
      <c r="F16" s="450"/>
      <c r="G16" s="450"/>
      <c r="H16" s="450"/>
      <c r="I16" s="450"/>
      <c r="J16" s="450"/>
      <c r="K16" s="450"/>
      <c r="L16" s="450"/>
      <c r="M16" s="450"/>
      <c r="N16" s="450"/>
      <c r="O16" s="450"/>
      <c r="P16" s="450"/>
      <c r="Q16" s="450"/>
      <c r="R16" s="450"/>
      <c r="S16" s="450"/>
      <c r="T16" s="398" t="s">
        <v>216</v>
      </c>
    </row>
    <row r="17" spans="1:19" ht="12.75" customHeight="1">
      <c r="A17" s="451" t="s">
        <v>13</v>
      </c>
      <c r="B17" s="453" t="s">
        <v>1</v>
      </c>
      <c r="C17" s="489" t="s">
        <v>2</v>
      </c>
      <c r="D17" s="466" t="s">
        <v>37</v>
      </c>
      <c r="E17" s="467"/>
      <c r="F17" s="467"/>
      <c r="G17" s="467"/>
      <c r="H17" s="467"/>
      <c r="I17" s="467"/>
      <c r="J17" s="467"/>
      <c r="K17" s="468"/>
      <c r="L17" s="466" t="s">
        <v>38</v>
      </c>
      <c r="M17" s="467"/>
      <c r="N17" s="467"/>
      <c r="O17" s="467"/>
      <c r="P17" s="467"/>
      <c r="Q17" s="467"/>
      <c r="R17" s="467"/>
      <c r="S17" s="468"/>
    </row>
    <row r="18" spans="1:19" ht="12.75">
      <c r="A18" s="452"/>
      <c r="B18" s="454"/>
      <c r="C18" s="487"/>
      <c r="D18" s="460" t="s">
        <v>5</v>
      </c>
      <c r="E18" s="475" t="s">
        <v>6</v>
      </c>
      <c r="F18" s="475" t="s">
        <v>7</v>
      </c>
      <c r="G18" s="475" t="s">
        <v>8</v>
      </c>
      <c r="H18" s="484" t="s">
        <v>77</v>
      </c>
      <c r="I18" s="484" t="s">
        <v>20</v>
      </c>
      <c r="J18" s="526" t="s">
        <v>60</v>
      </c>
      <c r="K18" s="485" t="s">
        <v>14</v>
      </c>
      <c r="L18" s="458" t="s">
        <v>5</v>
      </c>
      <c r="M18" s="510" t="s">
        <v>6</v>
      </c>
      <c r="N18" s="510" t="s">
        <v>7</v>
      </c>
      <c r="O18" s="510" t="s">
        <v>8</v>
      </c>
      <c r="P18" s="512" t="s">
        <v>77</v>
      </c>
      <c r="Q18" s="512" t="s">
        <v>20</v>
      </c>
      <c r="R18" s="526" t="s">
        <v>60</v>
      </c>
      <c r="S18" s="485" t="s">
        <v>14</v>
      </c>
    </row>
    <row r="19" spans="1:19" ht="22.5" customHeight="1" thickBot="1">
      <c r="A19" s="582"/>
      <c r="B19" s="455"/>
      <c r="C19" s="7" t="s">
        <v>166</v>
      </c>
      <c r="D19" s="461"/>
      <c r="E19" s="476"/>
      <c r="F19" s="476"/>
      <c r="G19" s="476"/>
      <c r="H19" s="476"/>
      <c r="I19" s="476"/>
      <c r="J19" s="527"/>
      <c r="K19" s="569"/>
      <c r="L19" s="458"/>
      <c r="M19" s="510"/>
      <c r="N19" s="510"/>
      <c r="O19" s="510"/>
      <c r="P19" s="510"/>
      <c r="Q19" s="510"/>
      <c r="R19" s="526"/>
      <c r="S19" s="485"/>
    </row>
    <row r="20" spans="1:20" ht="16.5" customHeight="1">
      <c r="A20" s="376">
        <v>1</v>
      </c>
      <c r="B20" s="409" t="s">
        <v>124</v>
      </c>
      <c r="C20" s="240" t="s">
        <v>131</v>
      </c>
      <c r="D20" s="691">
        <v>2</v>
      </c>
      <c r="E20" s="692"/>
      <c r="F20" s="692">
        <v>1</v>
      </c>
      <c r="G20" s="692"/>
      <c r="H20" s="692">
        <v>2</v>
      </c>
      <c r="I20" s="28">
        <f>K20*25-14*(D20+E20+F20+G20+H20)</f>
        <v>55</v>
      </c>
      <c r="J20" s="692" t="s">
        <v>9</v>
      </c>
      <c r="K20" s="693">
        <v>5</v>
      </c>
      <c r="L20" s="264"/>
      <c r="M20" s="265"/>
      <c r="N20" s="265"/>
      <c r="O20" s="265"/>
      <c r="P20" s="265"/>
      <c r="Q20" s="265"/>
      <c r="R20" s="265"/>
      <c r="S20" s="285"/>
      <c r="T20" s="398" t="s">
        <v>224</v>
      </c>
    </row>
    <row r="21" spans="1:19" ht="26.25">
      <c r="A21" s="342">
        <v>2</v>
      </c>
      <c r="B21" s="396" t="s">
        <v>123</v>
      </c>
      <c r="C21" s="357" t="s">
        <v>137</v>
      </c>
      <c r="D21" s="36">
        <v>1</v>
      </c>
      <c r="E21" s="18"/>
      <c r="F21" s="18">
        <v>1</v>
      </c>
      <c r="G21" s="18">
        <v>1</v>
      </c>
      <c r="H21" s="17"/>
      <c r="I21" s="207">
        <f>K21*25-14*(D21+E21+F21+G21+H21)</f>
        <v>83</v>
      </c>
      <c r="J21" s="18" t="s">
        <v>9</v>
      </c>
      <c r="K21" s="378">
        <v>5</v>
      </c>
      <c r="L21" s="382"/>
      <c r="M21" s="17"/>
      <c r="N21" s="17"/>
      <c r="O21" s="17"/>
      <c r="P21" s="17"/>
      <c r="Q21" s="17"/>
      <c r="R21" s="17"/>
      <c r="S21" s="24"/>
    </row>
    <row r="22" spans="1:20" ht="26.25">
      <c r="A22" s="376">
        <v>3</v>
      </c>
      <c r="B22" s="385" t="s">
        <v>147</v>
      </c>
      <c r="C22" s="240" t="s">
        <v>132</v>
      </c>
      <c r="D22" s="253">
        <v>1</v>
      </c>
      <c r="E22" s="238"/>
      <c r="F22" s="238">
        <v>1</v>
      </c>
      <c r="G22" s="238">
        <v>1</v>
      </c>
      <c r="H22" s="207">
        <v>4</v>
      </c>
      <c r="I22" s="207">
        <f>K22*25-14*(D22+E22+F22+G22+H22)</f>
        <v>27</v>
      </c>
      <c r="J22" s="238" t="s">
        <v>9</v>
      </c>
      <c r="K22" s="377">
        <v>5</v>
      </c>
      <c r="L22" s="382"/>
      <c r="M22" s="17"/>
      <c r="N22" s="17"/>
      <c r="O22" s="17"/>
      <c r="P22" s="17"/>
      <c r="Q22" s="17"/>
      <c r="R22" s="17"/>
      <c r="S22" s="24"/>
      <c r="T22" s="400" t="s">
        <v>225</v>
      </c>
    </row>
    <row r="23" spans="1:20" ht="16.5" customHeight="1">
      <c r="A23" s="342">
        <v>4</v>
      </c>
      <c r="B23" s="410" t="s">
        <v>145</v>
      </c>
      <c r="C23" s="240" t="s">
        <v>138</v>
      </c>
      <c r="D23" s="253">
        <v>1</v>
      </c>
      <c r="E23" s="238"/>
      <c r="F23" s="238">
        <v>2</v>
      </c>
      <c r="G23" s="238"/>
      <c r="H23" s="207"/>
      <c r="I23" s="207">
        <f>K23*25-14*(D23+E23+F23+G23+H23)</f>
        <v>83</v>
      </c>
      <c r="J23" s="238" t="s">
        <v>9</v>
      </c>
      <c r="K23" s="377">
        <v>5</v>
      </c>
      <c r="L23" s="382"/>
      <c r="M23" s="17"/>
      <c r="N23" s="17"/>
      <c r="O23" s="17"/>
      <c r="P23" s="17"/>
      <c r="Q23" s="17"/>
      <c r="R23" s="17"/>
      <c r="S23" s="24"/>
      <c r="T23" s="401" t="s">
        <v>225</v>
      </c>
    </row>
    <row r="24" spans="1:20" ht="16.5" customHeight="1">
      <c r="A24" s="376">
        <v>5</v>
      </c>
      <c r="B24" s="385" t="s">
        <v>220</v>
      </c>
      <c r="C24" s="370" t="s">
        <v>172</v>
      </c>
      <c r="D24" s="173"/>
      <c r="E24" s="167"/>
      <c r="F24" s="167"/>
      <c r="G24" s="167"/>
      <c r="H24" s="17">
        <v>7</v>
      </c>
      <c r="I24" s="207">
        <f>K24*25-14*(D24+E24+F24+G24+H24)</f>
        <v>27</v>
      </c>
      <c r="J24" s="18" t="s">
        <v>5</v>
      </c>
      <c r="K24" s="377">
        <v>5</v>
      </c>
      <c r="L24" s="173"/>
      <c r="M24" s="379"/>
      <c r="N24" s="167"/>
      <c r="O24" s="167"/>
      <c r="P24" s="167"/>
      <c r="Q24" s="167"/>
      <c r="R24" s="167"/>
      <c r="S24" s="383"/>
      <c r="T24" s="398" t="s">
        <v>226</v>
      </c>
    </row>
    <row r="25" spans="1:19" ht="26.25">
      <c r="A25" s="342">
        <v>6</v>
      </c>
      <c r="B25" s="385" t="s">
        <v>122</v>
      </c>
      <c r="C25" s="371" t="s">
        <v>218</v>
      </c>
      <c r="D25" s="165"/>
      <c r="E25" s="166"/>
      <c r="F25" s="166"/>
      <c r="G25" s="166"/>
      <c r="H25" s="166"/>
      <c r="I25" s="18"/>
      <c r="J25" s="18"/>
      <c r="K25" s="380"/>
      <c r="L25" s="253">
        <v>0</v>
      </c>
      <c r="M25" s="284">
        <v>1</v>
      </c>
      <c r="N25" s="339"/>
      <c r="O25" s="339"/>
      <c r="P25" s="284"/>
      <c r="Q25" s="207">
        <f>S25*25-14*(L25+M25+N25+O25+P25)</f>
        <v>61</v>
      </c>
      <c r="R25" s="238" t="s">
        <v>5</v>
      </c>
      <c r="S25" s="340">
        <v>3</v>
      </c>
    </row>
    <row r="26" spans="1:19" ht="16.5" customHeight="1">
      <c r="A26" s="376">
        <v>7</v>
      </c>
      <c r="B26" s="385" t="s">
        <v>75</v>
      </c>
      <c r="C26" s="371" t="s">
        <v>173</v>
      </c>
      <c r="D26" s="165"/>
      <c r="E26" s="166"/>
      <c r="F26" s="166"/>
      <c r="G26" s="166"/>
      <c r="H26" s="166"/>
      <c r="I26" s="18"/>
      <c r="J26" s="18"/>
      <c r="K26" s="380"/>
      <c r="L26" s="221">
        <v>0.5</v>
      </c>
      <c r="M26" s="284">
        <v>0.5</v>
      </c>
      <c r="N26" s="351"/>
      <c r="O26" s="351"/>
      <c r="P26" s="284"/>
      <c r="Q26" s="207">
        <f>S26*25-14*(L26+M26+N26+O26+P26)</f>
        <v>36</v>
      </c>
      <c r="R26" s="238" t="s">
        <v>5</v>
      </c>
      <c r="S26" s="340">
        <v>2</v>
      </c>
    </row>
    <row r="27" spans="1:25" ht="13.5" customHeight="1" thickBot="1">
      <c r="A27" s="342">
        <v>8</v>
      </c>
      <c r="B27" s="411" t="s">
        <v>141</v>
      </c>
      <c r="C27" s="240" t="s">
        <v>148</v>
      </c>
      <c r="D27" s="266"/>
      <c r="E27" s="137"/>
      <c r="F27" s="137"/>
      <c r="G27" s="137"/>
      <c r="H27" s="137"/>
      <c r="I27" s="137"/>
      <c r="J27" s="137"/>
      <c r="K27" s="381"/>
      <c r="L27" s="384"/>
      <c r="M27" s="229"/>
      <c r="N27" s="329"/>
      <c r="O27" s="329"/>
      <c r="P27" s="329">
        <v>24</v>
      </c>
      <c r="Q27" s="330">
        <f>S27*25-14*(L27+M27+N27+O27+P27)</f>
        <v>289</v>
      </c>
      <c r="R27" s="137" t="s">
        <v>5</v>
      </c>
      <c r="S27" s="174">
        <v>25</v>
      </c>
      <c r="T27" s="398" t="s">
        <v>226</v>
      </c>
      <c r="W27" s="212" t="s">
        <v>178</v>
      </c>
      <c r="X27" s="212" t="s">
        <v>179</v>
      </c>
      <c r="Y27" s="20" t="s">
        <v>182</v>
      </c>
    </row>
    <row r="28" spans="1:25" ht="13.5" customHeight="1">
      <c r="A28" s="534" t="s">
        <v>15</v>
      </c>
      <c r="B28" s="535"/>
      <c r="C28" s="535"/>
      <c r="D28" s="183">
        <f aca="true" t="shared" si="0" ref="D28:I28">SUM(D20:D27)</f>
        <v>5</v>
      </c>
      <c r="E28" s="180">
        <f t="shared" si="0"/>
        <v>0</v>
      </c>
      <c r="F28" s="180">
        <f t="shared" si="0"/>
        <v>5</v>
      </c>
      <c r="G28" s="180">
        <f t="shared" si="0"/>
        <v>2</v>
      </c>
      <c r="H28" s="556">
        <f t="shared" si="0"/>
        <v>13</v>
      </c>
      <c r="I28" s="556">
        <f t="shared" si="0"/>
        <v>275</v>
      </c>
      <c r="J28" s="558" t="s">
        <v>221</v>
      </c>
      <c r="K28" s="554">
        <f aca="true" t="shared" si="1" ref="K28:Q28">SUM(K20:K27)</f>
        <v>25</v>
      </c>
      <c r="L28" s="184">
        <f t="shared" si="1"/>
        <v>0.5</v>
      </c>
      <c r="M28" s="184">
        <f t="shared" si="1"/>
        <v>1.5</v>
      </c>
      <c r="N28" s="184">
        <f t="shared" si="1"/>
        <v>0</v>
      </c>
      <c r="O28" s="184">
        <f t="shared" si="1"/>
        <v>0</v>
      </c>
      <c r="P28" s="556">
        <f t="shared" si="1"/>
        <v>24</v>
      </c>
      <c r="Q28" s="556">
        <f t="shared" si="1"/>
        <v>386</v>
      </c>
      <c r="R28" s="558" t="s">
        <v>183</v>
      </c>
      <c r="S28" s="554">
        <f>SUM(S24:S27)</f>
        <v>30</v>
      </c>
      <c r="V28" s="212" t="s">
        <v>177</v>
      </c>
      <c r="W28" s="291">
        <f>D20+D21+D22+D34+D23</f>
        <v>6</v>
      </c>
      <c r="X28" s="291">
        <f>SUM(F20:F24)+SUM(E20:E24)+SUM(G20:G24)+F34</f>
        <v>8</v>
      </c>
      <c r="Y28" s="20">
        <f>K20+K21+K22+K23+K24+K34</f>
        <v>30</v>
      </c>
    </row>
    <row r="29" spans="1:25" ht="13.5" customHeight="1" thickBot="1">
      <c r="A29" s="531"/>
      <c r="B29" s="532"/>
      <c r="C29" s="532"/>
      <c r="D29" s="552">
        <f>SUM(D28:G28)</f>
        <v>12</v>
      </c>
      <c r="E29" s="553"/>
      <c r="F29" s="553"/>
      <c r="G29" s="471"/>
      <c r="H29" s="557"/>
      <c r="I29" s="557"/>
      <c r="J29" s="559"/>
      <c r="K29" s="555"/>
      <c r="L29" s="552">
        <f>SUM(L28:O28)</f>
        <v>2</v>
      </c>
      <c r="M29" s="553"/>
      <c r="N29" s="553"/>
      <c r="O29" s="471"/>
      <c r="P29" s="557"/>
      <c r="Q29" s="557"/>
      <c r="R29" s="559"/>
      <c r="S29" s="555"/>
      <c r="V29" s="20" t="s">
        <v>180</v>
      </c>
      <c r="W29" s="38">
        <f>L27</f>
        <v>0</v>
      </c>
      <c r="X29" s="38">
        <f>SUM(M27:O27)</f>
        <v>0</v>
      </c>
      <c r="Y29" s="20">
        <f>S27</f>
        <v>25</v>
      </c>
    </row>
    <row r="30" spans="1:25" ht="13.5" customHeight="1" thickBot="1">
      <c r="A30" s="29"/>
      <c r="B30" s="29"/>
      <c r="C30" s="29"/>
      <c r="D30" s="91"/>
      <c r="E30" s="91"/>
      <c r="F30" s="91"/>
      <c r="G30" s="91"/>
      <c r="H30" s="91"/>
      <c r="I30" s="91"/>
      <c r="J30" s="91"/>
      <c r="K30" s="91"/>
      <c r="L30" s="91"/>
      <c r="M30" s="91"/>
      <c r="N30" s="91"/>
      <c r="O30" s="91"/>
      <c r="P30" s="91"/>
      <c r="Q30" s="91"/>
      <c r="R30" s="91"/>
      <c r="S30" s="91"/>
      <c r="V30" s="20" t="s">
        <v>181</v>
      </c>
      <c r="W30" s="38">
        <f>L25+L26</f>
        <v>0.5</v>
      </c>
      <c r="X30" s="20">
        <f>SUM(M26:O26)+SUM(M25:O25)</f>
        <v>1.5</v>
      </c>
      <c r="Y30" s="20">
        <f>S25+S26</f>
        <v>5</v>
      </c>
    </row>
    <row r="31" spans="1:19" ht="12.75" customHeight="1">
      <c r="A31" s="489" t="s">
        <v>13</v>
      </c>
      <c r="B31" s="528" t="s">
        <v>10</v>
      </c>
      <c r="C31" s="489" t="s">
        <v>2</v>
      </c>
      <c r="D31" s="466" t="s">
        <v>37</v>
      </c>
      <c r="E31" s="563"/>
      <c r="F31" s="563"/>
      <c r="G31" s="563"/>
      <c r="H31" s="563"/>
      <c r="I31" s="563"/>
      <c r="J31" s="563"/>
      <c r="K31" s="564"/>
      <c r="L31" s="466" t="s">
        <v>38</v>
      </c>
      <c r="M31" s="563"/>
      <c r="N31" s="563"/>
      <c r="O31" s="563"/>
      <c r="P31" s="563"/>
      <c r="Q31" s="563"/>
      <c r="R31" s="563"/>
      <c r="S31" s="564"/>
    </row>
    <row r="32" spans="1:19" ht="15" customHeight="1">
      <c r="A32" s="487"/>
      <c r="B32" s="529"/>
      <c r="C32" s="487"/>
      <c r="D32" s="458" t="s">
        <v>5</v>
      </c>
      <c r="E32" s="510" t="s">
        <v>6</v>
      </c>
      <c r="F32" s="510" t="s">
        <v>7</v>
      </c>
      <c r="G32" s="510" t="s">
        <v>8</v>
      </c>
      <c r="H32" s="512" t="s">
        <v>77</v>
      </c>
      <c r="I32" s="512" t="s">
        <v>20</v>
      </c>
      <c r="J32" s="526" t="s">
        <v>60</v>
      </c>
      <c r="K32" s="485" t="s">
        <v>14</v>
      </c>
      <c r="L32" s="458" t="s">
        <v>5</v>
      </c>
      <c r="M32" s="510" t="s">
        <v>6</v>
      </c>
      <c r="N32" s="510" t="s">
        <v>7</v>
      </c>
      <c r="O32" s="510" t="s">
        <v>8</v>
      </c>
      <c r="P32" s="163"/>
      <c r="Q32" s="512" t="s">
        <v>20</v>
      </c>
      <c r="R32" s="526" t="s">
        <v>60</v>
      </c>
      <c r="S32" s="485" t="s">
        <v>14</v>
      </c>
    </row>
    <row r="33" spans="1:19" ht="21" customHeight="1" thickBot="1">
      <c r="A33" s="487"/>
      <c r="B33" s="530"/>
      <c r="C33" s="7" t="s">
        <v>166</v>
      </c>
      <c r="D33" s="461"/>
      <c r="E33" s="476"/>
      <c r="F33" s="476"/>
      <c r="G33" s="476"/>
      <c r="H33" s="476"/>
      <c r="I33" s="476"/>
      <c r="J33" s="527"/>
      <c r="K33" s="569"/>
      <c r="L33" s="459"/>
      <c r="M33" s="511"/>
      <c r="N33" s="511"/>
      <c r="O33" s="511"/>
      <c r="P33" s="164"/>
      <c r="Q33" s="511"/>
      <c r="R33" s="527"/>
      <c r="S33" s="569"/>
    </row>
    <row r="34" spans="1:20" ht="12.75">
      <c r="A34" s="343">
        <v>9</v>
      </c>
      <c r="B34" s="412" t="s">
        <v>241</v>
      </c>
      <c r="C34" s="100" t="s">
        <v>139</v>
      </c>
      <c r="D34" s="601">
        <v>1</v>
      </c>
      <c r="E34" s="602"/>
      <c r="F34" s="602">
        <v>1</v>
      </c>
      <c r="G34" s="602"/>
      <c r="H34" s="562"/>
      <c r="I34" s="603">
        <f>K34*25-14*(D34+E34+F34+G34+H34)</f>
        <v>97</v>
      </c>
      <c r="J34" s="598" t="s">
        <v>9</v>
      </c>
      <c r="K34" s="599">
        <v>5</v>
      </c>
      <c r="L34" s="593"/>
      <c r="M34" s="562"/>
      <c r="N34" s="562"/>
      <c r="O34" s="562"/>
      <c r="P34" s="168"/>
      <c r="Q34" s="562"/>
      <c r="R34" s="595"/>
      <c r="S34" s="565"/>
      <c r="T34" s="622" t="s">
        <v>224</v>
      </c>
    </row>
    <row r="35" spans="1:20" ht="13.5" thickBot="1">
      <c r="A35" s="341">
        <v>10</v>
      </c>
      <c r="B35" s="20" t="s">
        <v>215</v>
      </c>
      <c r="C35" s="101" t="s">
        <v>140</v>
      </c>
      <c r="D35" s="490"/>
      <c r="E35" s="481"/>
      <c r="F35" s="481"/>
      <c r="G35" s="481"/>
      <c r="H35" s="476"/>
      <c r="I35" s="479"/>
      <c r="J35" s="481"/>
      <c r="K35" s="600"/>
      <c r="L35" s="594"/>
      <c r="M35" s="592"/>
      <c r="N35" s="592"/>
      <c r="O35" s="592"/>
      <c r="P35" s="135"/>
      <c r="Q35" s="592"/>
      <c r="R35" s="596"/>
      <c r="S35" s="566"/>
      <c r="T35" s="622"/>
    </row>
    <row r="36" spans="1:24" ht="12.75">
      <c r="A36" s="501" t="s">
        <v>198</v>
      </c>
      <c r="B36" s="535"/>
      <c r="C36" s="536"/>
      <c r="D36" s="37">
        <f>D34</f>
        <v>1</v>
      </c>
      <c r="E36" s="27">
        <v>0</v>
      </c>
      <c r="F36" s="27">
        <f>F34</f>
        <v>1</v>
      </c>
      <c r="G36" s="27"/>
      <c r="H36" s="483">
        <f>SUM(H34)</f>
        <v>0</v>
      </c>
      <c r="I36" s="483">
        <f>I34</f>
        <v>97</v>
      </c>
      <c r="J36" s="498" t="s">
        <v>95</v>
      </c>
      <c r="K36" s="604">
        <f>K34</f>
        <v>5</v>
      </c>
      <c r="L36" s="37"/>
      <c r="M36" s="27"/>
      <c r="N36" s="27"/>
      <c r="O36" s="27"/>
      <c r="P36" s="133"/>
      <c r="Q36" s="483"/>
      <c r="R36" s="548"/>
      <c r="S36" s="625"/>
      <c r="W36" s="20" t="s">
        <v>217</v>
      </c>
      <c r="X36" s="20" t="s">
        <v>214</v>
      </c>
    </row>
    <row r="37" spans="1:19" ht="13.5" thickBot="1">
      <c r="A37" s="491" t="s">
        <v>21</v>
      </c>
      <c r="B37" s="492"/>
      <c r="C37" s="493"/>
      <c r="D37" s="473">
        <f>SUM(D36:G36)</f>
        <v>2</v>
      </c>
      <c r="E37" s="474"/>
      <c r="F37" s="474"/>
      <c r="G37" s="474"/>
      <c r="H37" s="480"/>
      <c r="I37" s="480"/>
      <c r="J37" s="474"/>
      <c r="K37" s="605"/>
      <c r="L37" s="473">
        <f>L36+M36+N36+O36</f>
        <v>0</v>
      </c>
      <c r="M37" s="474"/>
      <c r="N37" s="474"/>
      <c r="O37" s="474"/>
      <c r="P37" s="136"/>
      <c r="Q37" s="480"/>
      <c r="R37" s="476"/>
      <c r="S37" s="626"/>
    </row>
    <row r="38" spans="1:24" ht="13.5" thickBot="1">
      <c r="A38" s="92"/>
      <c r="B38" s="92"/>
      <c r="C38" s="92"/>
      <c r="D38" s="93"/>
      <c r="E38" s="93"/>
      <c r="F38" s="93"/>
      <c r="G38" s="93"/>
      <c r="H38" s="93"/>
      <c r="I38" s="93"/>
      <c r="J38" s="94"/>
      <c r="K38" s="95"/>
      <c r="L38" s="93"/>
      <c r="M38" s="93"/>
      <c r="N38" s="93"/>
      <c r="O38" s="93"/>
      <c r="P38" s="93"/>
      <c r="Q38" s="93"/>
      <c r="R38" s="94"/>
      <c r="S38" s="95"/>
      <c r="W38" s="20">
        <f>D39+L39</f>
        <v>6.5</v>
      </c>
      <c r="X38" s="20">
        <f>E39+F39+G39+M39+N39+O39</f>
        <v>9.5</v>
      </c>
    </row>
    <row r="39" spans="1:25" ht="12.75" customHeight="1">
      <c r="A39" s="583" t="s">
        <v>19</v>
      </c>
      <c r="B39" s="584"/>
      <c r="C39" s="585"/>
      <c r="D39" s="88">
        <f>D28+D36</f>
        <v>6</v>
      </c>
      <c r="E39" s="89">
        <f>E28+E36</f>
        <v>0</v>
      </c>
      <c r="F39" s="89">
        <f>F36+F28</f>
        <v>6</v>
      </c>
      <c r="G39" s="89">
        <f>G36+G28</f>
        <v>2</v>
      </c>
      <c r="H39" s="591">
        <f>H36+H28</f>
        <v>13</v>
      </c>
      <c r="I39" s="591">
        <f>I36+I28</f>
        <v>372</v>
      </c>
      <c r="J39" s="558" t="s">
        <v>222</v>
      </c>
      <c r="K39" s="589">
        <f aca="true" t="shared" si="2" ref="K39:P39">K28+K36</f>
        <v>30</v>
      </c>
      <c r="L39" s="177">
        <f t="shared" si="2"/>
        <v>0.5</v>
      </c>
      <c r="M39" s="89">
        <f t="shared" si="2"/>
        <v>1.5</v>
      </c>
      <c r="N39" s="89">
        <f t="shared" si="2"/>
        <v>0</v>
      </c>
      <c r="O39" s="89">
        <f t="shared" si="2"/>
        <v>0</v>
      </c>
      <c r="P39" s="597">
        <f t="shared" si="2"/>
        <v>24</v>
      </c>
      <c r="Q39" s="597">
        <f>Q36+Q28</f>
        <v>386</v>
      </c>
      <c r="R39" s="544" t="s">
        <v>183</v>
      </c>
      <c r="S39" s="561">
        <f>S36+S28</f>
        <v>30</v>
      </c>
      <c r="Y39" s="20">
        <f>W38/X38</f>
        <v>0.6842105263157895</v>
      </c>
    </row>
    <row r="40" spans="1:19" ht="13.5" thickBot="1">
      <c r="A40" s="586"/>
      <c r="B40" s="587"/>
      <c r="C40" s="588"/>
      <c r="D40" s="552">
        <f>SUM(D39:G39)</f>
        <v>14</v>
      </c>
      <c r="E40" s="553"/>
      <c r="F40" s="553"/>
      <c r="G40" s="471"/>
      <c r="H40" s="557"/>
      <c r="I40" s="557"/>
      <c r="J40" s="559"/>
      <c r="K40" s="590"/>
      <c r="L40" s="441">
        <f>L29+L37</f>
        <v>2</v>
      </c>
      <c r="M40" s="442"/>
      <c r="N40" s="442"/>
      <c r="O40" s="442"/>
      <c r="P40" s="442"/>
      <c r="Q40" s="442"/>
      <c r="R40" s="443"/>
      <c r="S40" s="446"/>
    </row>
    <row r="41" spans="1:19" ht="9" customHeight="1" thickBot="1">
      <c r="A41" s="90"/>
      <c r="B41" s="90"/>
      <c r="C41" s="90"/>
      <c r="D41" s="91"/>
      <c r="E41" s="91"/>
      <c r="F41" s="91"/>
      <c r="G41" s="91"/>
      <c r="H41" s="91"/>
      <c r="I41" s="91"/>
      <c r="J41" s="91"/>
      <c r="K41" s="91"/>
      <c r="L41" s="91"/>
      <c r="M41" s="91"/>
      <c r="N41" s="91"/>
      <c r="O41" s="91"/>
      <c r="P41" s="91"/>
      <c r="Q41" s="91"/>
      <c r="R41" s="91"/>
      <c r="S41" s="91"/>
    </row>
    <row r="42" spans="1:19" ht="12.75" customHeight="1">
      <c r="A42" s="578" t="s">
        <v>13</v>
      </c>
      <c r="B42" s="575" t="s">
        <v>11</v>
      </c>
      <c r="C42" s="581" t="s">
        <v>2</v>
      </c>
      <c r="D42" s="571" t="s">
        <v>37</v>
      </c>
      <c r="E42" s="563"/>
      <c r="F42" s="563"/>
      <c r="G42" s="563"/>
      <c r="H42" s="563"/>
      <c r="I42" s="563"/>
      <c r="J42" s="563"/>
      <c r="K42" s="564"/>
      <c r="L42" s="571" t="s">
        <v>38</v>
      </c>
      <c r="M42" s="563"/>
      <c r="N42" s="563"/>
      <c r="O42" s="563"/>
      <c r="P42" s="563"/>
      <c r="Q42" s="563"/>
      <c r="R42" s="563"/>
      <c r="S42" s="564"/>
    </row>
    <row r="43" spans="1:19" ht="13.5" customHeight="1">
      <c r="A43" s="579"/>
      <c r="B43" s="576"/>
      <c r="C43" s="580"/>
      <c r="D43" s="572" t="s">
        <v>5</v>
      </c>
      <c r="E43" s="567" t="s">
        <v>6</v>
      </c>
      <c r="F43" s="567" t="s">
        <v>7</v>
      </c>
      <c r="G43" s="567" t="s">
        <v>8</v>
      </c>
      <c r="H43" s="574" t="s">
        <v>77</v>
      </c>
      <c r="I43" s="574" t="s">
        <v>20</v>
      </c>
      <c r="J43" s="526" t="s">
        <v>60</v>
      </c>
      <c r="K43" s="560" t="s">
        <v>14</v>
      </c>
      <c r="L43" s="572" t="s">
        <v>5</v>
      </c>
      <c r="M43" s="567" t="s">
        <v>6</v>
      </c>
      <c r="N43" s="567" t="s">
        <v>7</v>
      </c>
      <c r="O43" s="567" t="s">
        <v>8</v>
      </c>
      <c r="P43" s="574" t="s">
        <v>77</v>
      </c>
      <c r="Q43" s="574" t="s">
        <v>20</v>
      </c>
      <c r="R43" s="526" t="s">
        <v>60</v>
      </c>
      <c r="S43" s="560" t="s">
        <v>14</v>
      </c>
    </row>
    <row r="44" spans="1:24" ht="13.5" thickBot="1">
      <c r="A44" s="580"/>
      <c r="B44" s="577"/>
      <c r="C44" s="176" t="s">
        <v>166</v>
      </c>
      <c r="D44" s="573"/>
      <c r="E44" s="568"/>
      <c r="F44" s="568"/>
      <c r="G44" s="568"/>
      <c r="H44" s="568"/>
      <c r="I44" s="559"/>
      <c r="J44" s="526"/>
      <c r="K44" s="560"/>
      <c r="L44" s="572"/>
      <c r="M44" s="567"/>
      <c r="N44" s="567"/>
      <c r="O44" s="567"/>
      <c r="P44" s="567"/>
      <c r="Q44" s="567"/>
      <c r="R44" s="526"/>
      <c r="S44" s="560"/>
      <c r="X44" s="20">
        <f>9/19.5</f>
        <v>0.46153846153846156</v>
      </c>
    </row>
    <row r="45" spans="1:24" ht="13.5" customHeight="1">
      <c r="A45" s="178">
        <v>11</v>
      </c>
      <c r="B45" s="386" t="s">
        <v>31</v>
      </c>
      <c r="C45" s="241" t="s">
        <v>150</v>
      </c>
      <c r="D45" s="179"/>
      <c r="E45" s="180">
        <v>2</v>
      </c>
      <c r="F45" s="180"/>
      <c r="G45" s="180"/>
      <c r="H45" s="184">
        <v>1</v>
      </c>
      <c r="I45" s="338">
        <f>K45*25-14*(D45+E45+F45+G45+H45)</f>
        <v>8</v>
      </c>
      <c r="J45" s="336" t="s">
        <v>5</v>
      </c>
      <c r="K45" s="182">
        <v>2</v>
      </c>
      <c r="L45" s="179"/>
      <c r="M45" s="180"/>
      <c r="N45" s="180"/>
      <c r="O45" s="180"/>
      <c r="P45" s="180"/>
      <c r="Q45" s="180"/>
      <c r="R45" s="181"/>
      <c r="S45" s="182"/>
      <c r="X45" s="20">
        <f>7/19.5</f>
        <v>0.358974358974359</v>
      </c>
    </row>
    <row r="46" spans="1:19" ht="13.5" customHeight="1" thickBot="1">
      <c r="A46" s="215">
        <v>12</v>
      </c>
      <c r="B46" s="387" t="s">
        <v>57</v>
      </c>
      <c r="C46" s="215" t="s">
        <v>151</v>
      </c>
      <c r="D46" s="216">
        <v>1</v>
      </c>
      <c r="E46" s="217"/>
      <c r="F46" s="217">
        <v>1</v>
      </c>
      <c r="G46" s="217"/>
      <c r="H46" s="217">
        <v>1</v>
      </c>
      <c r="I46" s="337">
        <f>K46*25-14*(D46+E46+F46+G46+H46)-3</f>
        <v>30</v>
      </c>
      <c r="J46" s="218" t="s">
        <v>5</v>
      </c>
      <c r="K46" s="219">
        <v>3</v>
      </c>
      <c r="L46" s="216"/>
      <c r="M46" s="217"/>
      <c r="N46" s="217"/>
      <c r="O46" s="217"/>
      <c r="P46" s="217"/>
      <c r="Q46" s="217"/>
      <c r="R46" s="218"/>
      <c r="S46" s="219"/>
    </row>
    <row r="47" spans="1:20" s="212" customFormat="1" ht="24" customHeight="1">
      <c r="A47" s="178">
        <v>13</v>
      </c>
      <c r="B47" s="233" t="s">
        <v>106</v>
      </c>
      <c r="C47" s="234" t="s">
        <v>209</v>
      </c>
      <c r="D47" s="235"/>
      <c r="E47" s="236"/>
      <c r="F47" s="236"/>
      <c r="G47" s="236">
        <v>3</v>
      </c>
      <c r="H47" s="236"/>
      <c r="I47" s="180">
        <f>K47*25-14*(D47+E47+F47+G47+H47)</f>
        <v>83</v>
      </c>
      <c r="J47" s="236" t="s">
        <v>5</v>
      </c>
      <c r="K47" s="237">
        <v>5</v>
      </c>
      <c r="L47" s="2"/>
      <c r="M47" s="3"/>
      <c r="N47" s="3"/>
      <c r="O47" s="3"/>
      <c r="P47" s="3"/>
      <c r="Q47" s="3"/>
      <c r="R47" s="4"/>
      <c r="S47" s="5"/>
      <c r="T47" s="402"/>
    </row>
    <row r="48" spans="1:20" s="212" customFormat="1" ht="13.5" customHeight="1">
      <c r="A48" s="517">
        <v>14</v>
      </c>
      <c r="B48" s="213" t="s">
        <v>107</v>
      </c>
      <c r="C48" s="607" t="s">
        <v>210</v>
      </c>
      <c r="D48" s="610">
        <v>1</v>
      </c>
      <c r="E48" s="613">
        <v>2</v>
      </c>
      <c r="F48" s="613"/>
      <c r="G48" s="613"/>
      <c r="H48" s="613"/>
      <c r="I48" s="481">
        <f>K48*25-14*(D48+E48+F48+G48+H48)</f>
        <v>83</v>
      </c>
      <c r="J48" s="613" t="s">
        <v>9</v>
      </c>
      <c r="K48" s="616">
        <v>5</v>
      </c>
      <c r="L48" s="619"/>
      <c r="M48" s="621"/>
      <c r="N48" s="621"/>
      <c r="O48" s="621"/>
      <c r="P48" s="621"/>
      <c r="Q48" s="621"/>
      <c r="R48" s="550"/>
      <c r="S48" s="540"/>
      <c r="T48" s="402"/>
    </row>
    <row r="49" spans="1:20" s="212" customFormat="1" ht="13.5" customHeight="1">
      <c r="A49" s="517"/>
      <c r="B49" s="213" t="s">
        <v>108</v>
      </c>
      <c r="C49" s="608"/>
      <c r="D49" s="611"/>
      <c r="E49" s="614"/>
      <c r="F49" s="614"/>
      <c r="G49" s="614"/>
      <c r="H49" s="614"/>
      <c r="I49" s="479"/>
      <c r="J49" s="614"/>
      <c r="K49" s="617"/>
      <c r="L49" s="619"/>
      <c r="M49" s="621"/>
      <c r="N49" s="621"/>
      <c r="O49" s="621"/>
      <c r="P49" s="621"/>
      <c r="Q49" s="621"/>
      <c r="R49" s="550"/>
      <c r="S49" s="540"/>
      <c r="T49" s="402"/>
    </row>
    <row r="50" spans="1:20" s="212" customFormat="1" ht="13.5" customHeight="1">
      <c r="A50" s="517"/>
      <c r="B50" s="213" t="s">
        <v>109</v>
      </c>
      <c r="C50" s="608"/>
      <c r="D50" s="611"/>
      <c r="E50" s="614"/>
      <c r="F50" s="614"/>
      <c r="G50" s="614"/>
      <c r="H50" s="614"/>
      <c r="I50" s="479"/>
      <c r="J50" s="614"/>
      <c r="K50" s="617"/>
      <c r="L50" s="619"/>
      <c r="M50" s="621"/>
      <c r="N50" s="621"/>
      <c r="O50" s="621"/>
      <c r="P50" s="621"/>
      <c r="Q50" s="621"/>
      <c r="R50" s="550"/>
      <c r="S50" s="540"/>
      <c r="T50" s="402"/>
    </row>
    <row r="51" spans="1:20" s="212" customFormat="1" ht="13.5" customHeight="1">
      <c r="A51" s="517"/>
      <c r="B51" s="213" t="s">
        <v>110</v>
      </c>
      <c r="C51" s="608"/>
      <c r="D51" s="611"/>
      <c r="E51" s="614"/>
      <c r="F51" s="614"/>
      <c r="G51" s="614"/>
      <c r="H51" s="614"/>
      <c r="I51" s="479"/>
      <c r="J51" s="614"/>
      <c r="K51" s="617"/>
      <c r="L51" s="619"/>
      <c r="M51" s="621"/>
      <c r="N51" s="621"/>
      <c r="O51" s="621"/>
      <c r="P51" s="621"/>
      <c r="Q51" s="621"/>
      <c r="R51" s="550"/>
      <c r="S51" s="540"/>
      <c r="T51" s="402"/>
    </row>
    <row r="52" spans="1:20" s="212" customFormat="1" ht="13.5" customHeight="1" thickBot="1">
      <c r="A52" s="606"/>
      <c r="B52" s="214" t="s">
        <v>111</v>
      </c>
      <c r="C52" s="609"/>
      <c r="D52" s="612"/>
      <c r="E52" s="615"/>
      <c r="F52" s="615"/>
      <c r="G52" s="615"/>
      <c r="H52" s="615"/>
      <c r="I52" s="480"/>
      <c r="J52" s="615"/>
      <c r="K52" s="618"/>
      <c r="L52" s="620"/>
      <c r="M52" s="500"/>
      <c r="N52" s="500"/>
      <c r="O52" s="500"/>
      <c r="P52" s="500"/>
      <c r="Q52" s="500"/>
      <c r="R52" s="623"/>
      <c r="S52" s="624"/>
      <c r="T52" s="402"/>
    </row>
    <row r="53" spans="1:20" s="29" customFormat="1" ht="9.75">
      <c r="A53" s="501" t="s">
        <v>16</v>
      </c>
      <c r="B53" s="502"/>
      <c r="C53" s="502"/>
      <c r="D53" s="32">
        <f>SUM(D45:D52)</f>
        <v>2</v>
      </c>
      <c r="E53" s="28">
        <f>SUM(E45:E52)</f>
        <v>4</v>
      </c>
      <c r="F53" s="28">
        <f>SUM(F45:F52)</f>
        <v>1</v>
      </c>
      <c r="G53" s="28">
        <f>SUM(G45:G52)</f>
        <v>3</v>
      </c>
      <c r="H53" s="479">
        <f>SUM(H45:H46)</f>
        <v>2</v>
      </c>
      <c r="I53" s="479">
        <f>SUM(I45:I46)</f>
        <v>38</v>
      </c>
      <c r="J53" s="475" t="s">
        <v>121</v>
      </c>
      <c r="K53" s="570">
        <f>SUM(K45:K52)</f>
        <v>15</v>
      </c>
      <c r="L53" s="32"/>
      <c r="M53" s="28"/>
      <c r="N53" s="28"/>
      <c r="O53" s="28"/>
      <c r="P53" s="134"/>
      <c r="Q53" s="479"/>
      <c r="R53" s="475" t="s">
        <v>27</v>
      </c>
      <c r="S53" s="570"/>
      <c r="T53" s="403"/>
    </row>
    <row r="54" spans="1:20" s="29" customFormat="1" ht="13.5" customHeight="1" thickBot="1">
      <c r="A54" s="491" t="s">
        <v>23</v>
      </c>
      <c r="B54" s="492"/>
      <c r="C54" s="492"/>
      <c r="D54" s="473">
        <f>SUM(D53:G53)</f>
        <v>10</v>
      </c>
      <c r="E54" s="474"/>
      <c r="F54" s="474"/>
      <c r="G54" s="474"/>
      <c r="H54" s="480"/>
      <c r="I54" s="480"/>
      <c r="J54" s="476"/>
      <c r="K54" s="542"/>
      <c r="L54" s="473"/>
      <c r="M54" s="474"/>
      <c r="N54" s="474"/>
      <c r="O54" s="474"/>
      <c r="P54" s="136"/>
      <c r="Q54" s="480"/>
      <c r="R54" s="476"/>
      <c r="S54" s="542"/>
      <c r="T54" s="403"/>
    </row>
    <row r="55" spans="1:20" s="29" customFormat="1" ht="9.75">
      <c r="A55" s="30"/>
      <c r="B55" s="12"/>
      <c r="C55" s="12"/>
      <c r="D55" s="25"/>
      <c r="E55" s="25"/>
      <c r="F55" s="25"/>
      <c r="G55" s="25"/>
      <c r="H55" s="25"/>
      <c r="I55" s="25"/>
      <c r="J55" s="25"/>
      <c r="K55" s="25"/>
      <c r="L55" s="25"/>
      <c r="M55" s="25"/>
      <c r="N55" s="25"/>
      <c r="O55" s="25"/>
      <c r="P55" s="25"/>
      <c r="Q55" s="25"/>
      <c r="R55" s="25"/>
      <c r="S55" s="25"/>
      <c r="T55" s="403"/>
    </row>
    <row r="56" spans="1:3" ht="12.75">
      <c r="A56" s="40" t="s">
        <v>79</v>
      </c>
      <c r="B56" s="12"/>
      <c r="C56" s="12"/>
    </row>
    <row r="57" spans="1:3" ht="12.75">
      <c r="A57" s="55"/>
      <c r="B57" s="12" t="s">
        <v>80</v>
      </c>
      <c r="C57" s="12"/>
    </row>
    <row r="58" spans="1:3" ht="12.75">
      <c r="A58" s="55"/>
      <c r="B58" s="12"/>
      <c r="C58" s="12"/>
    </row>
    <row r="59" spans="1:3" ht="12.75">
      <c r="A59" s="40"/>
      <c r="B59" s="12"/>
      <c r="C59" s="12"/>
    </row>
    <row r="60" spans="2:19" ht="12.75">
      <c r="B60" s="123" t="s">
        <v>204</v>
      </c>
      <c r="C60" s="123"/>
      <c r="D60" s="121"/>
      <c r="E60" s="121"/>
      <c r="F60" s="121"/>
      <c r="G60" s="121"/>
      <c r="H60" s="121"/>
      <c r="I60" s="121"/>
      <c r="J60" s="121"/>
      <c r="K60" s="121"/>
      <c r="L60" s="121"/>
      <c r="M60" s="121"/>
      <c r="N60" s="121"/>
      <c r="O60" s="121"/>
      <c r="P60" s="121"/>
      <c r="Q60" s="121"/>
      <c r="R60" s="122"/>
      <c r="S60" s="122"/>
    </row>
    <row r="61" spans="2:19" ht="12.75">
      <c r="B61" s="123" t="s">
        <v>229</v>
      </c>
      <c r="C61" s="123"/>
      <c r="D61" s="121"/>
      <c r="E61" s="121"/>
      <c r="F61" s="121"/>
      <c r="G61" s="121"/>
      <c r="H61" s="121"/>
      <c r="I61" s="121"/>
      <c r="J61" s="121"/>
      <c r="K61" s="121"/>
      <c r="L61" s="121"/>
      <c r="M61" s="121"/>
      <c r="N61" s="121"/>
      <c r="O61" s="121"/>
      <c r="P61" s="121"/>
      <c r="Q61" s="121"/>
      <c r="R61" s="122"/>
      <c r="S61" s="122"/>
    </row>
    <row r="62" spans="1:3" ht="12.75">
      <c r="A62" s="13"/>
      <c r="B62" s="12"/>
      <c r="C62" s="12"/>
    </row>
    <row r="63" spans="2:11" ht="12.75">
      <c r="B63" s="21"/>
      <c r="C63" s="21"/>
      <c r="E63" s="21"/>
      <c r="F63" s="21"/>
      <c r="G63" s="21"/>
      <c r="H63" s="21"/>
      <c r="I63" s="21"/>
      <c r="J63" s="21"/>
      <c r="K63" s="21"/>
    </row>
    <row r="65" spans="2:10" ht="12.75">
      <c r="B65" s="21"/>
      <c r="J65" s="21"/>
    </row>
    <row r="69" ht="12.75">
      <c r="B69" s="423"/>
    </row>
  </sheetData>
  <sheetProtection selectLockedCells="1" selectUnlockedCells="1"/>
  <mergeCells count="143">
    <mergeCell ref="T34:T35"/>
    <mergeCell ref="N48:N52"/>
    <mergeCell ref="O48:O52"/>
    <mergeCell ref="P48:P52"/>
    <mergeCell ref="Q48:Q52"/>
    <mergeCell ref="R48:R52"/>
    <mergeCell ref="S48:S52"/>
    <mergeCell ref="S36:S37"/>
    <mergeCell ref="H48:H52"/>
    <mergeCell ref="I48:I52"/>
    <mergeCell ref="J48:J52"/>
    <mergeCell ref="K48:K52"/>
    <mergeCell ref="L48:L52"/>
    <mergeCell ref="M48:M52"/>
    <mergeCell ref="A48:A52"/>
    <mergeCell ref="C48:C52"/>
    <mergeCell ref="D48:D52"/>
    <mergeCell ref="E48:E52"/>
    <mergeCell ref="F48:F52"/>
    <mergeCell ref="G48:G52"/>
    <mergeCell ref="D37:G37"/>
    <mergeCell ref="L37:O37"/>
    <mergeCell ref="R36:R37"/>
    <mergeCell ref="A36:C36"/>
    <mergeCell ref="Q36:Q37"/>
    <mergeCell ref="A37:C37"/>
    <mergeCell ref="I36:I37"/>
    <mergeCell ref="J36:J37"/>
    <mergeCell ref="K36:K37"/>
    <mergeCell ref="K43:K44"/>
    <mergeCell ref="L43:L44"/>
    <mergeCell ref="K34:K35"/>
    <mergeCell ref="N34:N35"/>
    <mergeCell ref="O34:O35"/>
    <mergeCell ref="D34:D35"/>
    <mergeCell ref="E34:E35"/>
    <mergeCell ref="F34:F35"/>
    <mergeCell ref="G34:G35"/>
    <mergeCell ref="I34:I35"/>
    <mergeCell ref="M34:M35"/>
    <mergeCell ref="R34:R35"/>
    <mergeCell ref="P39:P40"/>
    <mergeCell ref="I39:I40"/>
    <mergeCell ref="J34:J35"/>
    <mergeCell ref="Q39:Q40"/>
    <mergeCell ref="L29:O29"/>
    <mergeCell ref="S32:S33"/>
    <mergeCell ref="S28:S29"/>
    <mergeCell ref="P28:P29"/>
    <mergeCell ref="Q34:Q35"/>
    <mergeCell ref="Q28:Q29"/>
    <mergeCell ref="R32:R33"/>
    <mergeCell ref="O32:O33"/>
    <mergeCell ref="Q32:Q33"/>
    <mergeCell ref="L34:L35"/>
    <mergeCell ref="A31:A33"/>
    <mergeCell ref="B31:B33"/>
    <mergeCell ref="C31:C32"/>
    <mergeCell ref="D31:K31"/>
    <mergeCell ref="D32:D33"/>
    <mergeCell ref="E32:E33"/>
    <mergeCell ref="F32:F33"/>
    <mergeCell ref="K32:K33"/>
    <mergeCell ref="A17:A19"/>
    <mergeCell ref="B17:B19"/>
    <mergeCell ref="E18:E19"/>
    <mergeCell ref="F18:F19"/>
    <mergeCell ref="A39:C40"/>
    <mergeCell ref="K39:K40"/>
    <mergeCell ref="D40:G40"/>
    <mergeCell ref="J39:J40"/>
    <mergeCell ref="H39:H40"/>
    <mergeCell ref="D18:D19"/>
    <mergeCell ref="K53:K54"/>
    <mergeCell ref="A54:C54"/>
    <mergeCell ref="A53:C53"/>
    <mergeCell ref="B42:B44"/>
    <mergeCell ref="I53:I54"/>
    <mergeCell ref="J53:J54"/>
    <mergeCell ref="A42:A44"/>
    <mergeCell ref="C42:C43"/>
    <mergeCell ref="H43:H44"/>
    <mergeCell ref="H53:H54"/>
    <mergeCell ref="R53:R54"/>
    <mergeCell ref="M43:M44"/>
    <mergeCell ref="Q53:Q54"/>
    <mergeCell ref="L40:O40"/>
    <mergeCell ref="L54:O54"/>
    <mergeCell ref="N43:N44"/>
    <mergeCell ref="O43:O44"/>
    <mergeCell ref="L42:S42"/>
    <mergeCell ref="Q43:Q44"/>
    <mergeCell ref="P43:P44"/>
    <mergeCell ref="S53:S54"/>
    <mergeCell ref="R39:R40"/>
    <mergeCell ref="R43:R44"/>
    <mergeCell ref="J43:J44"/>
    <mergeCell ref="D42:K42"/>
    <mergeCell ref="D43:D44"/>
    <mergeCell ref="D54:G54"/>
    <mergeCell ref="F43:F44"/>
    <mergeCell ref="G43:G44"/>
    <mergeCell ref="I43:I44"/>
    <mergeCell ref="A6:S6"/>
    <mergeCell ref="C17:C18"/>
    <mergeCell ref="D17:K17"/>
    <mergeCell ref="K18:K19"/>
    <mergeCell ref="M18:M19"/>
    <mergeCell ref="Q18:Q19"/>
    <mergeCell ref="J18:J19"/>
    <mergeCell ref="R18:R19"/>
    <mergeCell ref="L18:L19"/>
    <mergeCell ref="G18:G19"/>
    <mergeCell ref="A16:S16"/>
    <mergeCell ref="H18:H19"/>
    <mergeCell ref="P18:P19"/>
    <mergeCell ref="N18:N19"/>
    <mergeCell ref="E43:E44"/>
    <mergeCell ref="H32:H33"/>
    <mergeCell ref="A28:C28"/>
    <mergeCell ref="G32:G33"/>
    <mergeCell ref="I32:I33"/>
    <mergeCell ref="A29:C29"/>
    <mergeCell ref="S18:S19"/>
    <mergeCell ref="L17:S17"/>
    <mergeCell ref="I18:I19"/>
    <mergeCell ref="L31:S31"/>
    <mergeCell ref="S34:S35"/>
    <mergeCell ref="M32:M33"/>
    <mergeCell ref="N32:N33"/>
    <mergeCell ref="O18:O19"/>
    <mergeCell ref="J32:J33"/>
    <mergeCell ref="J28:J29"/>
    <mergeCell ref="D29:G29"/>
    <mergeCell ref="K28:K29"/>
    <mergeCell ref="I28:I29"/>
    <mergeCell ref="L32:L33"/>
    <mergeCell ref="R28:R29"/>
    <mergeCell ref="S43:S44"/>
    <mergeCell ref="S39:S40"/>
    <mergeCell ref="H28:H29"/>
    <mergeCell ref="H34:H35"/>
    <mergeCell ref="H36:H37"/>
  </mergeCells>
  <printOptions horizontalCentered="1"/>
  <pageMargins left="0.7" right="0.25" top="0.75" bottom="0.75" header="0" footer="0"/>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AE70"/>
  <sheetViews>
    <sheetView workbookViewId="0" topLeftCell="A37">
      <selection activeCell="K49" sqref="K49"/>
    </sheetView>
  </sheetViews>
  <sheetFormatPr defaultColWidth="9.140625" defaultRowHeight="12.75"/>
  <cols>
    <col min="1" max="1" width="3.8515625" style="0" customWidth="1"/>
    <col min="2" max="2" width="31.421875" style="0" customWidth="1"/>
    <col min="3" max="3" width="13.8515625" style="0" customWidth="1"/>
    <col min="4" max="4" width="14.140625" style="0" customWidth="1"/>
    <col min="5" max="5" width="10.28125" style="0" customWidth="1"/>
    <col min="6" max="6" width="10.8515625" style="0" customWidth="1"/>
    <col min="7" max="7" width="9.28125" style="0" customWidth="1"/>
    <col min="8" max="8" width="12.421875" style="0" customWidth="1"/>
    <col min="13" max="17" width="1.8515625" style="0" bestFit="1" customWidth="1"/>
    <col min="18" max="18" width="2.00390625" style="0" bestFit="1" customWidth="1"/>
    <col min="19" max="23" width="1.8515625" style="0" bestFit="1" customWidth="1"/>
    <col min="24" max="24" width="2.7109375" style="0" bestFit="1" customWidth="1"/>
    <col min="25" max="25" width="2.00390625" style="0" bestFit="1" customWidth="1"/>
    <col min="26" max="26" width="2.7109375" style="0" bestFit="1" customWidth="1"/>
  </cols>
  <sheetData>
    <row r="1" spans="1:15" ht="12.75">
      <c r="A1" s="77" t="s">
        <v>97</v>
      </c>
      <c r="B1" s="29"/>
      <c r="C1" s="34"/>
      <c r="D1" s="29"/>
      <c r="E1" s="72"/>
      <c r="F1" s="29"/>
      <c r="G1" s="57"/>
      <c r="H1" s="29"/>
      <c r="I1" s="29"/>
      <c r="J1" s="70"/>
      <c r="K1" s="29"/>
      <c r="L1" s="51"/>
      <c r="M1" s="51"/>
      <c r="N1" s="51"/>
      <c r="O1" s="51"/>
    </row>
    <row r="2" spans="1:11" ht="12.75">
      <c r="A2" s="77" t="s">
        <v>35</v>
      </c>
      <c r="B2" s="29"/>
      <c r="C2" s="34"/>
      <c r="D2" s="29"/>
      <c r="E2" s="29"/>
      <c r="F2" s="29"/>
      <c r="G2" s="29"/>
      <c r="H2" s="57"/>
      <c r="I2" s="29"/>
      <c r="J2" s="61"/>
      <c r="K2" s="29"/>
    </row>
    <row r="3" spans="1:11" ht="12.75">
      <c r="A3" s="29"/>
      <c r="B3" s="29"/>
      <c r="C3" s="34"/>
      <c r="D3" s="29"/>
      <c r="E3" s="29"/>
      <c r="F3" s="29"/>
      <c r="G3" s="29"/>
      <c r="H3" s="29"/>
      <c r="I3" s="54"/>
      <c r="J3" s="68"/>
      <c r="K3" s="29"/>
    </row>
    <row r="4" spans="1:11" ht="12.75">
      <c r="A4" s="20"/>
      <c r="B4" s="20"/>
      <c r="C4" s="38"/>
      <c r="D4" s="20"/>
      <c r="E4" s="20"/>
      <c r="F4" s="20"/>
      <c r="G4" s="20"/>
      <c r="H4" s="20"/>
      <c r="I4" s="20"/>
      <c r="J4" s="66"/>
      <c r="K4" s="20"/>
    </row>
    <row r="5" spans="1:11" ht="12.75">
      <c r="A5" s="20"/>
      <c r="B5" s="20"/>
      <c r="C5" s="20"/>
      <c r="D5" s="19" t="s">
        <v>28</v>
      </c>
      <c r="E5" s="20"/>
      <c r="F5" s="20"/>
      <c r="G5" s="20"/>
      <c r="H5" s="20"/>
      <c r="I5" s="20"/>
      <c r="J5" s="66"/>
      <c r="K5" s="20"/>
    </row>
    <row r="6" spans="1:11" ht="12.75">
      <c r="A6" s="20"/>
      <c r="B6" s="20"/>
      <c r="C6" s="20"/>
      <c r="D6" s="19"/>
      <c r="E6" s="20"/>
      <c r="F6" s="20"/>
      <c r="G6" s="20"/>
      <c r="H6" s="20"/>
      <c r="I6" s="20"/>
      <c r="J6" s="66"/>
      <c r="K6" s="20"/>
    </row>
    <row r="7" spans="1:11" ht="12.75">
      <c r="A7" s="20"/>
      <c r="B7" s="20"/>
      <c r="C7" s="20"/>
      <c r="D7" s="20"/>
      <c r="E7" s="20"/>
      <c r="F7" s="20"/>
      <c r="G7" s="20"/>
      <c r="H7" s="20"/>
      <c r="I7" s="20"/>
      <c r="J7" s="66"/>
      <c r="K7" s="20"/>
    </row>
    <row r="8" spans="1:11" s="47" customFormat="1" ht="13.5" customHeight="1">
      <c r="A8" s="58" t="str">
        <f>('pagina 1'!A9)</f>
        <v>Domeniul: Inginerie Electronică, Telecomunicaţii și Tehnologii Informaționale </v>
      </c>
      <c r="B8" s="19"/>
      <c r="C8" s="19"/>
      <c r="D8" s="19"/>
      <c r="E8" s="23"/>
      <c r="F8" s="23"/>
      <c r="G8" s="23"/>
      <c r="H8" s="73"/>
      <c r="I8" s="73"/>
      <c r="J8" s="71"/>
      <c r="K8" s="48"/>
    </row>
    <row r="9" spans="1:11" s="20" customFormat="1" ht="13.5" customHeight="1">
      <c r="A9" s="20" t="str">
        <f>('pagina 1'!A10)</f>
        <v>Programul de studiu: Securitate Cibernetică (SC)</v>
      </c>
      <c r="B9" s="19"/>
      <c r="C9" s="19"/>
      <c r="D9" s="19"/>
      <c r="E9" s="23"/>
      <c r="F9" s="23"/>
      <c r="G9" s="23"/>
      <c r="H9" s="23"/>
      <c r="I9" s="23"/>
      <c r="J9" s="64"/>
      <c r="K9" s="23"/>
    </row>
    <row r="10" spans="1:10" s="47" customFormat="1" ht="15" customHeight="1">
      <c r="A10" s="20" t="str">
        <f>('pagina 1'!A11)</f>
        <v>Forma de invăţământ: cu frecvenţă </v>
      </c>
      <c r="B10" s="19"/>
      <c r="C10" s="19"/>
      <c r="D10" s="19"/>
      <c r="E10" s="19"/>
      <c r="F10" s="19"/>
      <c r="G10" s="19"/>
      <c r="H10" s="57"/>
      <c r="I10" s="57"/>
      <c r="J10" s="67"/>
    </row>
    <row r="11" spans="1:10" s="47" customFormat="1" ht="15" customHeight="1">
      <c r="A11" s="20" t="str">
        <f>('pagina 1'!A12)</f>
        <v>Durata studiilor: 2 ani</v>
      </c>
      <c r="B11" s="19"/>
      <c r="C11" s="19"/>
      <c r="D11" s="19"/>
      <c r="E11" s="19"/>
      <c r="F11" s="19"/>
      <c r="G11" s="19"/>
      <c r="H11" s="57"/>
      <c r="I11" s="57"/>
      <c r="J11" s="67"/>
    </row>
    <row r="12" spans="1:10" s="47" customFormat="1" ht="15" customHeight="1">
      <c r="A12" s="20" t="str">
        <f>('pagina 1'!A13)</f>
        <v>Valabil începând cu anul universitar: 2022-2023, anul I de studii </v>
      </c>
      <c r="B12" s="19"/>
      <c r="C12" s="19"/>
      <c r="D12" s="19"/>
      <c r="E12" s="19"/>
      <c r="F12" s="19"/>
      <c r="G12" s="19"/>
      <c r="H12" s="57"/>
      <c r="I12" s="57"/>
      <c r="J12" s="67"/>
    </row>
    <row r="13" spans="1:10" s="47" customFormat="1" ht="15" customHeight="1">
      <c r="A13" s="20" t="str">
        <f>('pagina 1'!A14)</f>
        <v>Masterat profesional</v>
      </c>
      <c r="B13" s="19"/>
      <c r="C13" s="19"/>
      <c r="D13" s="19"/>
      <c r="E13" s="19"/>
      <c r="F13" s="19"/>
      <c r="G13" s="19"/>
      <c r="H13" s="57"/>
      <c r="I13" s="57"/>
      <c r="J13" s="67"/>
    </row>
    <row r="14" spans="1:10" s="47" customFormat="1" ht="15" customHeight="1">
      <c r="A14" s="20"/>
      <c r="B14" s="19"/>
      <c r="C14" s="19"/>
      <c r="D14" s="19"/>
      <c r="E14" s="19"/>
      <c r="F14" s="19"/>
      <c r="G14" s="19"/>
      <c r="H14" s="57"/>
      <c r="I14" s="57"/>
      <c r="J14" s="67"/>
    </row>
    <row r="15" spans="1:13" ht="12" customHeight="1">
      <c r="A15" s="124" t="s">
        <v>61</v>
      </c>
      <c r="B15" s="124"/>
      <c r="C15" s="124"/>
      <c r="D15" s="124"/>
      <c r="E15" s="124"/>
      <c r="F15" s="124"/>
      <c r="G15" s="124"/>
      <c r="H15" s="124"/>
      <c r="I15" s="124"/>
      <c r="J15" s="124"/>
      <c r="K15" s="15"/>
      <c r="L15" s="15"/>
      <c r="M15" s="15"/>
    </row>
    <row r="16" ht="12" customHeight="1">
      <c r="B16" t="s">
        <v>62</v>
      </c>
    </row>
    <row r="17" ht="12" customHeight="1"/>
    <row r="18" spans="1:31" ht="12" customHeight="1">
      <c r="A18" s="15" t="s">
        <v>63</v>
      </c>
      <c r="B18" s="15"/>
      <c r="C18" s="15"/>
      <c r="D18" s="15"/>
      <c r="E18" s="15"/>
      <c r="F18" s="15"/>
      <c r="G18" s="15"/>
      <c r="H18" s="15"/>
      <c r="I18" s="15"/>
      <c r="J18" s="15"/>
      <c r="K18" s="15"/>
      <c r="L18" s="15"/>
      <c r="M18" s="15"/>
      <c r="AE18" s="54"/>
    </row>
    <row r="19" spans="1:13" ht="12" customHeight="1" thickBot="1">
      <c r="A19" s="15"/>
      <c r="B19" s="15"/>
      <c r="C19" s="15"/>
      <c r="D19" s="15"/>
      <c r="E19" s="142"/>
      <c r="F19" s="142"/>
      <c r="G19" s="230"/>
      <c r="H19" s="230"/>
      <c r="I19" s="15"/>
      <c r="J19" s="15"/>
      <c r="K19" s="15"/>
      <c r="L19" s="15"/>
      <c r="M19" s="15"/>
    </row>
    <row r="20" spans="2:8" ht="39" customHeight="1">
      <c r="B20" s="243" t="s">
        <v>153</v>
      </c>
      <c r="C20" s="647" t="s">
        <v>64</v>
      </c>
      <c r="D20" s="648"/>
      <c r="E20" s="645" t="s">
        <v>170</v>
      </c>
      <c r="F20" s="646"/>
      <c r="G20" s="645" t="s">
        <v>171</v>
      </c>
      <c r="H20" s="694"/>
    </row>
    <row r="21" spans="2:8" ht="16.5" customHeight="1" thickBot="1">
      <c r="B21" s="242" t="s">
        <v>154</v>
      </c>
      <c r="C21" s="143" t="s">
        <v>65</v>
      </c>
      <c r="D21" s="144" t="s">
        <v>66</v>
      </c>
      <c r="E21" s="231" t="s">
        <v>67</v>
      </c>
      <c r="F21" s="262" t="s">
        <v>66</v>
      </c>
      <c r="G21" s="231" t="s">
        <v>65</v>
      </c>
      <c r="H21" s="695" t="s">
        <v>66</v>
      </c>
    </row>
    <row r="22" spans="2:8" ht="12" customHeight="1">
      <c r="B22" s="125" t="s">
        <v>68</v>
      </c>
      <c r="C22" s="126">
        <v>14</v>
      </c>
      <c r="D22" s="140">
        <v>14</v>
      </c>
      <c r="E22" s="232">
        <v>14</v>
      </c>
      <c r="F22" s="263">
        <v>14</v>
      </c>
      <c r="G22" s="696">
        <v>26</v>
      </c>
      <c r="H22" s="697">
        <v>27</v>
      </c>
    </row>
    <row r="23" spans="2:10" ht="12" customHeight="1" thickBot="1">
      <c r="B23" s="146" t="s">
        <v>69</v>
      </c>
      <c r="C23" s="127">
        <v>14</v>
      </c>
      <c r="D23" s="128">
        <v>14</v>
      </c>
      <c r="E23" s="127">
        <v>14</v>
      </c>
      <c r="F23" s="262">
        <v>2</v>
      </c>
      <c r="G23" s="231">
        <v>26</v>
      </c>
      <c r="H23" s="695">
        <v>26</v>
      </c>
      <c r="J23" s="56"/>
    </row>
    <row r="24" spans="4:10" ht="12" customHeight="1">
      <c r="D24" s="76"/>
      <c r="E24" s="636">
        <f>SUM(E22:F23)*14</f>
        <v>616</v>
      </c>
      <c r="F24" s="636"/>
      <c r="G24" s="425">
        <f>(G22+H22+G23+H23)*14</f>
        <v>1470</v>
      </c>
      <c r="H24" s="425"/>
      <c r="I24" s="86"/>
      <c r="J24" s="86"/>
    </row>
    <row r="25" spans="4:10" ht="12" customHeight="1">
      <c r="D25" s="76"/>
      <c r="E25" s="86"/>
      <c r="F25" s="86"/>
      <c r="G25" s="86"/>
      <c r="H25" s="86"/>
      <c r="I25" s="86"/>
      <c r="J25" s="86"/>
    </row>
    <row r="26" ht="12.75">
      <c r="D26" s="244" t="s">
        <v>155</v>
      </c>
    </row>
    <row r="27" ht="13.5" thickBot="1"/>
    <row r="28" spans="1:5" ht="43.5" customHeight="1">
      <c r="A28" s="246" t="s">
        <v>13</v>
      </c>
      <c r="B28" s="247" t="s">
        <v>167</v>
      </c>
      <c r="C28" s="248" t="s">
        <v>168</v>
      </c>
      <c r="D28" s="248" t="s">
        <v>156</v>
      </c>
      <c r="E28" s="249" t="s">
        <v>157</v>
      </c>
    </row>
    <row r="29" spans="1:12" ht="12.75">
      <c r="A29" s="250">
        <v>1</v>
      </c>
      <c r="B29" s="129" t="s">
        <v>158</v>
      </c>
      <c r="C29" s="257">
        <f>(('an I'!D32)+('an I'!L32)+('an II'!D29)+('an II'!L29))*14</f>
        <v>532</v>
      </c>
      <c r="D29" s="260">
        <f>(C29/C31)*100</f>
        <v>86.36363636363636</v>
      </c>
      <c r="E29" s="258"/>
      <c r="L29" s="54"/>
    </row>
    <row r="30" spans="1:5" ht="12.75">
      <c r="A30" s="250">
        <v>2</v>
      </c>
      <c r="B30" s="129" t="s">
        <v>159</v>
      </c>
      <c r="C30" s="257">
        <f>(('an I'!D42)+('an I'!L42)+('an II'!D37)+('an II'!L37))*14</f>
        <v>84</v>
      </c>
      <c r="D30" s="260">
        <f>(C30/C31)*100</f>
        <v>13.636363636363635</v>
      </c>
      <c r="E30" s="258"/>
    </row>
    <row r="31" spans="1:5" ht="12.75">
      <c r="A31" s="250"/>
      <c r="B31" s="245" t="s">
        <v>160</v>
      </c>
      <c r="C31" s="257">
        <f>C29+C30</f>
        <v>616</v>
      </c>
      <c r="D31" s="260">
        <f>D29+D30</f>
        <v>100</v>
      </c>
      <c r="E31" s="258">
        <v>100</v>
      </c>
    </row>
    <row r="32" spans="1:5" ht="12.75">
      <c r="A32" s="250">
        <v>3</v>
      </c>
      <c r="B32" s="129" t="s">
        <v>11</v>
      </c>
      <c r="C32" s="257">
        <f>(('an I'!D62)+('an I'!L62)+('an II'!D54)+('an II'!L54))*14</f>
        <v>434</v>
      </c>
      <c r="D32" s="260">
        <f>(C32/C33)*100</f>
        <v>41.333333333333336</v>
      </c>
      <c r="E32" s="258"/>
    </row>
    <row r="33" spans="1:5" ht="13.5" thickBot="1">
      <c r="A33" s="251"/>
      <c r="B33" s="252" t="s">
        <v>161</v>
      </c>
      <c r="C33" s="259">
        <f>C31+C32</f>
        <v>1050</v>
      </c>
      <c r="D33" s="261">
        <f>D32+(C31/C33)*100</f>
        <v>100</v>
      </c>
      <c r="E33" s="145">
        <v>100</v>
      </c>
    </row>
    <row r="34" ht="13.5" thickBot="1"/>
    <row r="35" spans="1:3" ht="39">
      <c r="A35" s="246" t="s">
        <v>13</v>
      </c>
      <c r="B35" s="247" t="s">
        <v>25</v>
      </c>
      <c r="C35" s="286" t="s">
        <v>26</v>
      </c>
    </row>
    <row r="36" spans="1:3" ht="12.75">
      <c r="A36" s="287">
        <v>1</v>
      </c>
      <c r="B36" s="158" t="s">
        <v>86</v>
      </c>
      <c r="C36" s="288">
        <f>14*('an I'!D45+'an I'!L45+'an II'!D40+'an II'!L40)</f>
        <v>616</v>
      </c>
    </row>
    <row r="37" spans="1:3" ht="12.75">
      <c r="A37" s="287">
        <v>2</v>
      </c>
      <c r="B37" s="158" t="s">
        <v>85</v>
      </c>
      <c r="C37" s="288">
        <f>14*('an I'!H44+'an I'!P44+'an II'!H39+'an II'!P39)</f>
        <v>854</v>
      </c>
    </row>
    <row r="38" spans="1:3" ht="12.75">
      <c r="A38" s="287"/>
      <c r="B38" s="150" t="s">
        <v>72</v>
      </c>
      <c r="C38" s="289">
        <f>SUM(C36:C37)</f>
        <v>1470</v>
      </c>
    </row>
    <row r="39" spans="1:3" ht="26.25">
      <c r="A39" s="287">
        <v>3</v>
      </c>
      <c r="B39" s="159" t="s">
        <v>87</v>
      </c>
      <c r="C39" s="268">
        <f>14*('an I'!D62+'an I'!H61+'an I'!L62+'an I'!P61+'an II'!D54+'an II'!H53)</f>
        <v>518</v>
      </c>
    </row>
    <row r="40" spans="1:3" ht="13.5" thickBot="1">
      <c r="A40" s="269"/>
      <c r="B40" s="252" t="s">
        <v>81</v>
      </c>
      <c r="C40" s="290">
        <f>C38+C39</f>
        <v>1988</v>
      </c>
    </row>
    <row r="42" ht="13.5" thickBot="1"/>
    <row r="43" spans="1:10" ht="12" customHeight="1">
      <c r="A43" s="639" t="s">
        <v>13</v>
      </c>
      <c r="B43" s="641" t="s">
        <v>167</v>
      </c>
      <c r="C43" s="643" t="s">
        <v>169</v>
      </c>
      <c r="D43" s="643" t="s">
        <v>156</v>
      </c>
      <c r="E43" s="629" t="s">
        <v>162</v>
      </c>
      <c r="F43" s="630"/>
      <c r="G43" s="637" t="s">
        <v>163</v>
      </c>
      <c r="I43" s="54"/>
      <c r="J43" s="54"/>
    </row>
    <row r="44" spans="1:10" ht="30.75" customHeight="1">
      <c r="A44" s="640"/>
      <c r="B44" s="642"/>
      <c r="C44" s="644"/>
      <c r="D44" s="644"/>
      <c r="E44" s="254" t="s">
        <v>164</v>
      </c>
      <c r="F44" s="151" t="s">
        <v>165</v>
      </c>
      <c r="G44" s="638"/>
      <c r="I44" s="147"/>
      <c r="J44" s="147"/>
    </row>
    <row r="45" spans="1:10" ht="12" customHeight="1">
      <c r="A45" s="267">
        <v>1</v>
      </c>
      <c r="B45" s="255" t="s">
        <v>88</v>
      </c>
      <c r="C45" s="152">
        <f>14*(E45+F45)</f>
        <v>406</v>
      </c>
      <c r="D45" s="153">
        <f>C45/C48*100</f>
        <v>65.9090909090909</v>
      </c>
      <c r="E45" s="256">
        <f>'an I'!V29+'an II'!W28</f>
        <v>12</v>
      </c>
      <c r="F45" s="256">
        <f>'an I'!W29+'an II'!X28</f>
        <v>17</v>
      </c>
      <c r="G45" s="268">
        <f>'an I'!X29+'an II'!Y28</f>
        <v>60</v>
      </c>
      <c r="I45" s="149"/>
      <c r="J45" s="149"/>
    </row>
    <row r="46" spans="1:10" ht="12" customHeight="1">
      <c r="A46" s="267">
        <v>2</v>
      </c>
      <c r="B46" s="255" t="s">
        <v>89</v>
      </c>
      <c r="C46" s="152">
        <f>14*(E46+F46)</f>
        <v>182</v>
      </c>
      <c r="D46" s="153">
        <f>C46/C48*100</f>
        <v>29.545454545454547</v>
      </c>
      <c r="E46" s="256">
        <f>'an I'!V31+'an II'!W29</f>
        <v>7</v>
      </c>
      <c r="F46" s="256">
        <f>'an I'!W31+'an II'!X29</f>
        <v>6</v>
      </c>
      <c r="G46" s="268">
        <f>'an I'!X31+'an II'!Y29</f>
        <v>55</v>
      </c>
      <c r="I46" s="149"/>
      <c r="J46" s="149"/>
    </row>
    <row r="47" spans="1:10" ht="12" customHeight="1">
      <c r="A47" s="267">
        <v>3</v>
      </c>
      <c r="B47" s="129" t="s">
        <v>90</v>
      </c>
      <c r="C47" s="152">
        <f>14*(E47+F47)</f>
        <v>28</v>
      </c>
      <c r="D47" s="153">
        <f>C47/C48*100</f>
        <v>4.545454545454546</v>
      </c>
      <c r="E47" s="256">
        <v>0.5</v>
      </c>
      <c r="F47" s="256">
        <v>1.5</v>
      </c>
      <c r="G47" s="268">
        <f>'an II'!Y30</f>
        <v>5</v>
      </c>
      <c r="I47" s="149"/>
      <c r="J47" s="149"/>
    </row>
    <row r="48" spans="1:10" ht="12" customHeight="1" thickBot="1">
      <c r="A48" s="269"/>
      <c r="B48" s="270" t="s">
        <v>82</v>
      </c>
      <c r="C48" s="271">
        <f>SUM(C45:C47)</f>
        <v>616</v>
      </c>
      <c r="D48" s="272">
        <f>SUM(D45:D47)</f>
        <v>100</v>
      </c>
      <c r="E48" s="273">
        <f>E45+E46+E47</f>
        <v>19.5</v>
      </c>
      <c r="F48" s="273">
        <f>F45+F46+F47</f>
        <v>24.5</v>
      </c>
      <c r="G48" s="274">
        <f>G45+G46+G47</f>
        <v>120</v>
      </c>
      <c r="I48" s="149"/>
      <c r="J48" s="149"/>
    </row>
    <row r="49" spans="1:10" ht="12" customHeight="1">
      <c r="A49" s="86"/>
      <c r="B49" s="76"/>
      <c r="C49" s="76"/>
      <c r="D49" s="149"/>
      <c r="E49" s="149"/>
      <c r="F49" s="148"/>
      <c r="G49" s="148"/>
      <c r="H49" s="149"/>
      <c r="I49" s="149"/>
      <c r="J49" s="149"/>
    </row>
    <row r="50" spans="1:10" ht="12" customHeight="1">
      <c r="A50" s="86"/>
      <c r="B50" s="76"/>
      <c r="C50" s="76"/>
      <c r="D50" s="149"/>
      <c r="E50" s="149"/>
      <c r="F50" s="148"/>
      <c r="G50" s="148"/>
      <c r="H50" s="149"/>
      <c r="I50" s="149"/>
      <c r="J50" s="149"/>
    </row>
    <row r="51" spans="2:3" ht="27" customHeight="1">
      <c r="B51" s="154" t="s">
        <v>91</v>
      </c>
      <c r="C51" s="160">
        <f>E48/F48</f>
        <v>0.7959183673469388</v>
      </c>
    </row>
    <row r="52" spans="1:10" ht="12" customHeight="1">
      <c r="A52" s="86"/>
      <c r="B52" s="76"/>
      <c r="C52" s="76"/>
      <c r="D52" s="149"/>
      <c r="E52" s="149"/>
      <c r="F52" s="148"/>
      <c r="G52" s="148"/>
      <c r="H52" s="149"/>
      <c r="I52" s="149"/>
      <c r="J52" s="149"/>
    </row>
    <row r="53" spans="1:10" ht="12" customHeight="1" thickBot="1">
      <c r="A53" s="54"/>
      <c r="B53" s="54"/>
      <c r="C53" s="76"/>
      <c r="D53" s="76"/>
      <c r="E53" s="76"/>
      <c r="F53" s="275"/>
      <c r="G53" s="54"/>
      <c r="H53" s="54"/>
      <c r="I53" s="54"/>
      <c r="J53" s="54"/>
    </row>
    <row r="54" spans="1:7" ht="12" customHeight="1">
      <c r="A54" s="631" t="s">
        <v>83</v>
      </c>
      <c r="B54" s="627" t="s">
        <v>84</v>
      </c>
      <c r="C54" s="633" t="s">
        <v>71</v>
      </c>
      <c r="D54" s="634"/>
      <c r="E54" s="634"/>
      <c r="F54" s="635"/>
      <c r="G54" s="276" t="s">
        <v>72</v>
      </c>
    </row>
    <row r="55" spans="1:7" ht="12" customHeight="1">
      <c r="A55" s="632"/>
      <c r="B55" s="628"/>
      <c r="C55" s="156" t="s">
        <v>65</v>
      </c>
      <c r="D55" s="156" t="s">
        <v>92</v>
      </c>
      <c r="E55" s="156" t="s">
        <v>93</v>
      </c>
      <c r="F55" s="129" t="s">
        <v>94</v>
      </c>
      <c r="G55" s="277" t="s">
        <v>70</v>
      </c>
    </row>
    <row r="56" spans="1:7" ht="12" customHeight="1">
      <c r="A56" s="278">
        <v>1</v>
      </c>
      <c r="B56" s="157" t="s">
        <v>73</v>
      </c>
      <c r="C56" s="155">
        <v>4</v>
      </c>
      <c r="D56" s="155">
        <v>4</v>
      </c>
      <c r="E56" s="155">
        <v>5</v>
      </c>
      <c r="F56" s="141">
        <v>0</v>
      </c>
      <c r="G56" s="277">
        <f>F56+E56+D56+C56</f>
        <v>13</v>
      </c>
    </row>
    <row r="57" spans="1:7" ht="12" customHeight="1">
      <c r="A57" s="278">
        <v>2</v>
      </c>
      <c r="B57" s="157" t="s">
        <v>74</v>
      </c>
      <c r="C57" s="155">
        <v>2</v>
      </c>
      <c r="D57" s="155">
        <v>2</v>
      </c>
      <c r="E57" s="155">
        <v>1</v>
      </c>
      <c r="F57" s="292">
        <v>3</v>
      </c>
      <c r="G57" s="277">
        <f>F57+E57+D57+C57</f>
        <v>8</v>
      </c>
    </row>
    <row r="58" spans="1:7" ht="12" customHeight="1" thickBot="1">
      <c r="A58" s="279"/>
      <c r="B58" s="280" t="s">
        <v>19</v>
      </c>
      <c r="C58" s="281">
        <f>SUM(C56:C57)</f>
        <v>6</v>
      </c>
      <c r="D58" s="281">
        <f>SUM(D56:D57)</f>
        <v>6</v>
      </c>
      <c r="E58" s="281">
        <f>SUM(E56:E57)</f>
        <v>6</v>
      </c>
      <c r="F58" s="293">
        <f>F56+F57</f>
        <v>3</v>
      </c>
      <c r="G58" s="282">
        <f>SUM(G56:G57)</f>
        <v>21</v>
      </c>
    </row>
    <row r="59" ht="12" customHeight="1">
      <c r="F59" s="56"/>
    </row>
    <row r="60" spans="4:10" ht="12" customHeight="1">
      <c r="D60" s="76"/>
      <c r="E60" s="86"/>
      <c r="F60" s="86"/>
      <c r="G60" s="86"/>
      <c r="H60" s="86"/>
      <c r="I60" s="86"/>
      <c r="J60" s="86"/>
    </row>
    <row r="61" spans="1:21" s="20" customFormat="1" ht="12.75">
      <c r="A61" s="123" t="s">
        <v>234</v>
      </c>
      <c r="C61" s="123"/>
      <c r="D61" s="121"/>
      <c r="E61" s="121"/>
      <c r="F61" s="121"/>
      <c r="G61" s="121"/>
      <c r="H61" s="121"/>
      <c r="I61" s="121"/>
      <c r="J61" s="121"/>
      <c r="K61" s="121"/>
      <c r="L61" s="121"/>
      <c r="M61" s="121"/>
      <c r="N61" s="121"/>
      <c r="O61" s="121"/>
      <c r="P61" s="121"/>
      <c r="Q61" s="122"/>
      <c r="R61" s="122"/>
      <c r="S61" s="122"/>
      <c r="T61" s="122"/>
      <c r="U61" s="122"/>
    </row>
    <row r="62" spans="1:21" s="20" customFormat="1" ht="12.75">
      <c r="A62" s="123" t="s">
        <v>233</v>
      </c>
      <c r="C62" s="123"/>
      <c r="D62" s="121"/>
      <c r="E62" s="121"/>
      <c r="F62" s="121"/>
      <c r="G62" s="121"/>
      <c r="H62" s="121"/>
      <c r="I62" s="121"/>
      <c r="J62" s="121"/>
      <c r="K62" s="121"/>
      <c r="L62" s="121"/>
      <c r="M62" s="121"/>
      <c r="N62" s="121"/>
      <c r="O62" s="121"/>
      <c r="P62" s="121"/>
      <c r="Q62" s="122"/>
      <c r="R62" s="122"/>
      <c r="S62" s="122"/>
      <c r="T62" s="122"/>
      <c r="U62" s="122"/>
    </row>
    <row r="63" spans="4:10" ht="12" customHeight="1">
      <c r="D63" s="76"/>
      <c r="E63" s="86"/>
      <c r="F63" s="86"/>
      <c r="G63" s="86"/>
      <c r="H63" s="86"/>
      <c r="I63" s="86"/>
      <c r="J63" s="86"/>
    </row>
    <row r="64" spans="4:10" ht="12" customHeight="1">
      <c r="D64" s="76"/>
      <c r="E64" s="86"/>
      <c r="F64" s="86"/>
      <c r="G64" s="86"/>
      <c r="H64" s="86"/>
      <c r="I64" s="86"/>
      <c r="J64" s="86"/>
    </row>
    <row r="65" spans="4:10" ht="12" customHeight="1">
      <c r="D65" s="76"/>
      <c r="E65" s="86"/>
      <c r="F65" s="86"/>
      <c r="G65" s="86"/>
      <c r="H65" s="86"/>
      <c r="I65" s="86"/>
      <c r="J65" s="86"/>
    </row>
    <row r="66" spans="4:10" ht="12" customHeight="1">
      <c r="D66" s="76"/>
      <c r="E66" s="86"/>
      <c r="F66" s="86"/>
      <c r="G66" s="86"/>
      <c r="H66" s="86"/>
      <c r="I66" s="86"/>
      <c r="J66" s="86"/>
    </row>
    <row r="67" spans="4:10" ht="12" customHeight="1">
      <c r="D67" s="76"/>
      <c r="E67" s="86"/>
      <c r="F67" s="86"/>
      <c r="G67" s="86"/>
      <c r="H67" s="86"/>
      <c r="I67" s="86"/>
      <c r="J67" s="86"/>
    </row>
    <row r="68" spans="4:10" ht="12" customHeight="1">
      <c r="D68" s="76"/>
      <c r="E68" s="86"/>
      <c r="F68" s="86"/>
      <c r="G68" s="86"/>
      <c r="H68" s="86"/>
      <c r="I68" s="86"/>
      <c r="J68" s="86"/>
    </row>
    <row r="69" spans="4:10" ht="12" customHeight="1">
      <c r="D69" s="76"/>
      <c r="E69" s="86"/>
      <c r="F69" s="86"/>
      <c r="G69" s="86"/>
      <c r="H69" s="86"/>
      <c r="I69" s="86"/>
      <c r="J69" s="86"/>
    </row>
    <row r="70" spans="4:10" ht="12" customHeight="1">
      <c r="D70" s="76"/>
      <c r="E70" s="86"/>
      <c r="F70" s="86"/>
      <c r="G70" s="86"/>
      <c r="H70" s="86"/>
      <c r="I70" s="86"/>
      <c r="J70" s="86"/>
    </row>
  </sheetData>
  <sheetProtection/>
  <mergeCells count="14">
    <mergeCell ref="C43:C44"/>
    <mergeCell ref="D43:D44"/>
    <mergeCell ref="E20:F20"/>
    <mergeCell ref="C20:D20"/>
    <mergeCell ref="G20:H20"/>
    <mergeCell ref="B54:B55"/>
    <mergeCell ref="E43:F43"/>
    <mergeCell ref="A54:A55"/>
    <mergeCell ref="C54:F54"/>
    <mergeCell ref="E24:F24"/>
    <mergeCell ref="G24:H24"/>
    <mergeCell ref="G43:G44"/>
    <mergeCell ref="A43:A44"/>
    <mergeCell ref="B43:B44"/>
  </mergeCells>
  <printOptions/>
  <pageMargins left="0.75" right="0.25" top="1" bottom="1"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Z45"/>
  <sheetViews>
    <sheetView zoomScale="120" zoomScaleNormal="120" workbookViewId="0" topLeftCell="A4">
      <selection activeCell="E12" sqref="E12"/>
    </sheetView>
  </sheetViews>
  <sheetFormatPr defaultColWidth="9.140625" defaultRowHeight="12.75"/>
  <cols>
    <col min="1" max="1" width="6.57421875" style="54" customWidth="1"/>
    <col min="2" max="5" width="9.140625" style="54" customWidth="1"/>
    <col min="6" max="6" width="10.28125" style="54" customWidth="1"/>
    <col min="7" max="9" width="9.140625" style="54" customWidth="1"/>
    <col min="10" max="10" width="53.140625" style="54" customWidth="1"/>
    <col min="11" max="16384" width="9.140625" style="54" customWidth="1"/>
  </cols>
  <sheetData>
    <row r="1" spans="1:15" ht="12.75">
      <c r="A1" s="185" t="s">
        <v>97</v>
      </c>
      <c r="B1" s="29"/>
      <c r="C1" s="34"/>
      <c r="D1" s="29"/>
      <c r="E1" s="72"/>
      <c r="F1" s="29"/>
      <c r="G1" s="57"/>
      <c r="H1" s="29"/>
      <c r="I1" s="29"/>
      <c r="K1" s="29"/>
      <c r="L1" s="186"/>
      <c r="M1" s="186"/>
      <c r="N1" s="186"/>
      <c r="O1" s="186"/>
    </row>
    <row r="2" spans="1:15" ht="12.75">
      <c r="A2" s="185" t="s">
        <v>35</v>
      </c>
      <c r="B2" s="29"/>
      <c r="C2" s="34"/>
      <c r="D2" s="29"/>
      <c r="E2" s="29"/>
      <c r="F2" s="29"/>
      <c r="G2" s="29"/>
      <c r="H2" s="57"/>
      <c r="I2" s="29"/>
      <c r="K2" s="29"/>
      <c r="L2" s="187"/>
      <c r="M2" s="187"/>
      <c r="N2" s="187"/>
      <c r="O2" s="187"/>
    </row>
    <row r="3" spans="1:15" ht="12.75">
      <c r="A3" s="29"/>
      <c r="B3" s="29"/>
      <c r="C3" s="34"/>
      <c r="D3" s="29"/>
      <c r="E3" s="29"/>
      <c r="F3" s="29"/>
      <c r="G3" s="29"/>
      <c r="H3" s="29"/>
      <c r="I3" s="29"/>
      <c r="K3" s="29"/>
      <c r="L3" s="187"/>
      <c r="M3" s="187"/>
      <c r="N3" s="187"/>
      <c r="O3" s="187"/>
    </row>
    <row r="4" spans="1:15" ht="15">
      <c r="A4" s="435" t="s">
        <v>28</v>
      </c>
      <c r="B4" s="656"/>
      <c r="C4" s="656"/>
      <c r="D4" s="656"/>
      <c r="E4" s="656"/>
      <c r="F4" s="656"/>
      <c r="G4" s="656"/>
      <c r="H4" s="656"/>
      <c r="I4" s="656"/>
      <c r="J4" s="656"/>
      <c r="K4" s="20"/>
      <c r="L4" s="52"/>
      <c r="M4" s="52"/>
      <c r="N4" s="52"/>
      <c r="O4" s="52"/>
    </row>
    <row r="5" spans="1:15" ht="15">
      <c r="A5" s="20"/>
      <c r="B5" s="20"/>
      <c r="C5" s="20"/>
      <c r="D5" s="19"/>
      <c r="E5" s="20"/>
      <c r="F5" s="20"/>
      <c r="G5" s="20"/>
      <c r="H5" s="20"/>
      <c r="I5" s="20"/>
      <c r="J5" s="20"/>
      <c r="K5" s="20"/>
      <c r="L5" s="52"/>
      <c r="M5" s="52"/>
      <c r="N5" s="52"/>
      <c r="O5" s="52"/>
    </row>
    <row r="6" spans="1:25" s="57" customFormat="1" ht="13.5" customHeight="1">
      <c r="A6" s="20" t="str">
        <f>('pagina 1'!A9)</f>
        <v>Domeniul: Inginerie Electronică, Telecomunicaţii și Tehnologii Informaționale </v>
      </c>
      <c r="B6" s="19"/>
      <c r="C6" s="19"/>
      <c r="D6" s="19"/>
      <c r="E6" s="23"/>
      <c r="F6" s="23"/>
      <c r="G6" s="23"/>
      <c r="H6" s="23"/>
      <c r="I6" s="73"/>
      <c r="J6" s="73"/>
      <c r="K6" s="73"/>
      <c r="L6" s="73"/>
      <c r="M6" s="73"/>
      <c r="N6" s="73"/>
      <c r="O6" s="73"/>
      <c r="P6" s="73"/>
      <c r="Q6" s="659"/>
      <c r="R6" s="659"/>
      <c r="S6" s="659"/>
      <c r="T6" s="659"/>
      <c r="U6" s="659"/>
      <c r="V6" s="659"/>
      <c r="W6" s="659"/>
      <c r="X6" s="659"/>
      <c r="Y6" s="189"/>
    </row>
    <row r="7" spans="1:26" s="20" customFormat="1" ht="13.5" customHeight="1">
      <c r="A7" s="20" t="str">
        <f>('pagina 1'!A10)</f>
        <v>Programul de studiu: Securitate Cibernetică (SC)</v>
      </c>
      <c r="B7" s="19"/>
      <c r="C7" s="19"/>
      <c r="D7" s="19"/>
      <c r="E7" s="23"/>
      <c r="F7" s="23"/>
      <c r="G7" s="23"/>
      <c r="H7" s="23"/>
      <c r="I7" s="23"/>
      <c r="J7" s="23"/>
      <c r="K7" s="23"/>
      <c r="L7" s="23"/>
      <c r="M7" s="23"/>
      <c r="N7" s="23"/>
      <c r="O7" s="23"/>
      <c r="P7" s="23"/>
      <c r="Q7" s="23"/>
      <c r="R7" s="432"/>
      <c r="S7" s="432"/>
      <c r="T7" s="432"/>
      <c r="U7" s="432"/>
      <c r="V7" s="432"/>
      <c r="W7" s="432"/>
      <c r="X7" s="432"/>
      <c r="Y7" s="432"/>
      <c r="Z7" s="6"/>
    </row>
    <row r="8" spans="1:25" s="57" customFormat="1" ht="15" customHeight="1">
      <c r="A8" s="20" t="str">
        <f>('pagina 1'!A11)</f>
        <v>Forma de invăţământ: cu frecvenţă </v>
      </c>
      <c r="B8" s="19"/>
      <c r="C8" s="19"/>
      <c r="D8" s="19"/>
      <c r="E8" s="19"/>
      <c r="F8" s="19"/>
      <c r="G8" s="19"/>
      <c r="H8" s="19"/>
      <c r="Q8" s="188"/>
      <c r="R8" s="188"/>
      <c r="S8" s="188"/>
      <c r="T8" s="188"/>
      <c r="U8" s="188"/>
      <c r="V8" s="188"/>
      <c r="W8" s="188"/>
      <c r="X8" s="188"/>
      <c r="Y8" s="189"/>
    </row>
    <row r="9" spans="1:25" s="57" customFormat="1" ht="15" customHeight="1">
      <c r="A9" s="20" t="str">
        <f>('pagina 1'!A12)</f>
        <v>Durata studiilor: 2 ani</v>
      </c>
      <c r="B9" s="19"/>
      <c r="C9" s="19"/>
      <c r="D9" s="19"/>
      <c r="E9" s="19"/>
      <c r="F9" s="19"/>
      <c r="G9" s="19"/>
      <c r="H9" s="19"/>
      <c r="Q9" s="188"/>
      <c r="R9" s="188"/>
      <c r="S9" s="188"/>
      <c r="T9" s="188"/>
      <c r="U9" s="188"/>
      <c r="V9" s="188"/>
      <c r="W9" s="188"/>
      <c r="X9" s="188"/>
      <c r="Y9" s="189"/>
    </row>
    <row r="10" spans="1:25" s="57" customFormat="1" ht="15" customHeight="1">
      <c r="A10" s="20" t="str">
        <f>('pagina 1'!A13)</f>
        <v>Valabil începând cu anul universitar: 2022-2023, anul I de studii </v>
      </c>
      <c r="B10" s="19"/>
      <c r="C10" s="19"/>
      <c r="D10" s="19"/>
      <c r="E10" s="19"/>
      <c r="F10" s="19"/>
      <c r="G10" s="19"/>
      <c r="H10" s="19"/>
      <c r="Q10" s="188"/>
      <c r="R10" s="188"/>
      <c r="S10" s="188"/>
      <c r="T10" s="188"/>
      <c r="U10" s="188"/>
      <c r="V10" s="188"/>
      <c r="W10" s="188"/>
      <c r="X10" s="188"/>
      <c r="Y10" s="189"/>
    </row>
    <row r="11" spans="1:25" s="57" customFormat="1" ht="15" customHeight="1">
      <c r="A11" s="20" t="str">
        <f>('pagina 1'!A14)</f>
        <v>Masterat profesional</v>
      </c>
      <c r="B11" s="19"/>
      <c r="C11" s="19"/>
      <c r="D11" s="19"/>
      <c r="E11" s="19"/>
      <c r="F11" s="19"/>
      <c r="G11" s="19"/>
      <c r="H11" s="19"/>
      <c r="Q11" s="188"/>
      <c r="R11" s="188"/>
      <c r="S11" s="188"/>
      <c r="T11" s="188"/>
      <c r="U11" s="188"/>
      <c r="V11" s="188"/>
      <c r="W11" s="188"/>
      <c r="X11" s="188"/>
      <c r="Y11" s="189"/>
    </row>
    <row r="12" spans="1:25" s="57" customFormat="1" ht="15" customHeight="1">
      <c r="A12" s="20"/>
      <c r="B12" s="19"/>
      <c r="C12" s="19"/>
      <c r="D12" s="19"/>
      <c r="E12" s="19"/>
      <c r="F12" s="19"/>
      <c r="G12" s="19"/>
      <c r="H12" s="19"/>
      <c r="Q12" s="188"/>
      <c r="R12" s="188"/>
      <c r="S12" s="188"/>
      <c r="T12" s="188"/>
      <c r="U12" s="188"/>
      <c r="V12" s="188"/>
      <c r="W12" s="188"/>
      <c r="X12" s="188"/>
      <c r="Y12" s="189"/>
    </row>
    <row r="13" spans="1:25" s="57" customFormat="1" ht="15" customHeight="1">
      <c r="A13" s="20"/>
      <c r="B13" s="19"/>
      <c r="C13" s="19"/>
      <c r="D13" s="19"/>
      <c r="E13" s="19"/>
      <c r="F13" s="19"/>
      <c r="G13" s="19"/>
      <c r="H13" s="19"/>
      <c r="Q13" s="188"/>
      <c r="R13" s="188"/>
      <c r="S13" s="188"/>
      <c r="T13" s="188"/>
      <c r="U13" s="188"/>
      <c r="V13" s="188"/>
      <c r="W13" s="188"/>
      <c r="X13" s="188"/>
      <c r="Y13" s="189"/>
    </row>
    <row r="14" spans="1:16" ht="17.25" customHeight="1">
      <c r="A14" s="660" t="s">
        <v>33</v>
      </c>
      <c r="B14" s="660"/>
      <c r="C14" s="660"/>
      <c r="D14" s="660"/>
      <c r="E14" s="660"/>
      <c r="F14" s="660"/>
      <c r="G14" s="660"/>
      <c r="H14" s="660"/>
      <c r="I14" s="660"/>
      <c r="J14" s="660"/>
      <c r="K14" s="55"/>
      <c r="L14" s="55"/>
      <c r="M14" s="55"/>
      <c r="N14" s="55"/>
      <c r="O14" s="55"/>
      <c r="P14" s="55"/>
    </row>
    <row r="15" spans="1:16" ht="54" customHeight="1">
      <c r="A15" s="650" t="s">
        <v>197</v>
      </c>
      <c r="B15" s="650"/>
      <c r="C15" s="650"/>
      <c r="D15" s="650"/>
      <c r="E15" s="650"/>
      <c r="F15" s="650"/>
      <c r="G15" s="650"/>
      <c r="H15" s="650"/>
      <c r="I15" s="650"/>
      <c r="J15" s="650"/>
      <c r="K15" s="55"/>
      <c r="L15" s="55"/>
      <c r="M15" s="55"/>
      <c r="N15" s="55"/>
      <c r="O15" s="55"/>
      <c r="P15" s="55"/>
    </row>
    <row r="16" spans="1:16" ht="25.5" customHeight="1">
      <c r="A16" s="327"/>
      <c r="B16" s="327"/>
      <c r="C16" s="327"/>
      <c r="D16" s="327"/>
      <c r="E16" s="327"/>
      <c r="F16" s="327"/>
      <c r="G16" s="327"/>
      <c r="H16" s="327"/>
      <c r="I16" s="327"/>
      <c r="J16" s="327"/>
      <c r="K16" s="55"/>
      <c r="L16" s="55"/>
      <c r="M16" s="55"/>
      <c r="N16" s="55"/>
      <c r="O16" s="55"/>
      <c r="P16" s="55"/>
    </row>
    <row r="17" spans="1:16" ht="12.75" customHeight="1">
      <c r="A17" s="661" t="s">
        <v>34</v>
      </c>
      <c r="B17" s="661"/>
      <c r="C17" s="661"/>
      <c r="D17" s="661"/>
      <c r="E17" s="661"/>
      <c r="F17" s="661"/>
      <c r="G17" s="661"/>
      <c r="H17" s="661"/>
      <c r="I17" s="661"/>
      <c r="J17" s="661"/>
      <c r="K17" s="55"/>
      <c r="L17" s="55"/>
      <c r="M17" s="55"/>
      <c r="N17" s="55"/>
      <c r="O17" s="55"/>
      <c r="P17" s="55"/>
    </row>
    <row r="18" spans="1:16" ht="69.75" customHeight="1">
      <c r="A18" s="662" t="s">
        <v>189</v>
      </c>
      <c r="B18" s="662"/>
      <c r="C18" s="662"/>
      <c r="D18" s="662"/>
      <c r="E18" s="662"/>
      <c r="F18" s="662"/>
      <c r="G18" s="662"/>
      <c r="H18" s="662"/>
      <c r="I18" s="662"/>
      <c r="J18" s="662"/>
      <c r="K18" s="55"/>
      <c r="L18" s="55"/>
      <c r="M18" s="55"/>
      <c r="N18" s="55"/>
      <c r="O18" s="55"/>
      <c r="P18" s="55"/>
    </row>
    <row r="19" spans="1:10" s="55" customFormat="1" ht="12.75" customHeight="1">
      <c r="A19" s="187"/>
      <c r="B19" s="187"/>
      <c r="C19" s="187"/>
      <c r="D19" s="187"/>
      <c r="E19" s="187"/>
      <c r="F19" s="187"/>
      <c r="G19" s="187"/>
      <c r="H19" s="187"/>
      <c r="I19" s="187"/>
      <c r="J19" s="328"/>
    </row>
    <row r="20" spans="1:15" ht="12.75">
      <c r="A20" s="657" t="s">
        <v>29</v>
      </c>
      <c r="B20" s="656"/>
      <c r="C20" s="656"/>
      <c r="D20" s="656"/>
      <c r="E20" s="656"/>
      <c r="F20" s="656"/>
      <c r="G20" s="656"/>
      <c r="H20" s="656"/>
      <c r="I20" s="656"/>
      <c r="J20" s="656"/>
      <c r="K20" s="53"/>
      <c r="O20" s="55"/>
    </row>
    <row r="21" spans="1:15" ht="12.75">
      <c r="A21" s="74"/>
      <c r="B21" s="190"/>
      <c r="C21" s="86"/>
      <c r="D21" s="86"/>
      <c r="E21" s="96"/>
      <c r="F21" s="96"/>
      <c r="H21" s="55"/>
      <c r="I21" s="55"/>
      <c r="J21" s="55"/>
      <c r="K21" s="53"/>
      <c r="O21" s="55"/>
    </row>
    <row r="22" spans="1:15" ht="12.75">
      <c r="A22" s="74"/>
      <c r="B22" s="190"/>
      <c r="C22" s="161" t="s">
        <v>50</v>
      </c>
      <c r="D22" s="86"/>
      <c r="E22" s="96"/>
      <c r="F22" s="96"/>
      <c r="H22" s="55"/>
      <c r="I22" s="55"/>
      <c r="J22" s="55"/>
      <c r="K22" s="53"/>
      <c r="O22" s="55"/>
    </row>
    <row r="23" spans="1:10" s="20" customFormat="1" ht="12.75">
      <c r="A23" s="38" t="s">
        <v>42</v>
      </c>
      <c r="B23" s="652" t="s">
        <v>190</v>
      </c>
      <c r="C23" s="653"/>
      <c r="D23" s="653"/>
      <c r="E23" s="653"/>
      <c r="F23" s="653"/>
      <c r="G23" s="653"/>
      <c r="H23" s="653"/>
      <c r="I23" s="653"/>
      <c r="J23" s="653"/>
    </row>
    <row r="24" spans="1:10" s="20" customFormat="1" ht="12.75">
      <c r="A24" s="38" t="s">
        <v>43</v>
      </c>
      <c r="B24" s="652" t="s">
        <v>143</v>
      </c>
      <c r="C24" s="652"/>
      <c r="D24" s="652"/>
      <c r="E24" s="652"/>
      <c r="F24" s="652"/>
      <c r="G24" s="652"/>
      <c r="H24" s="652"/>
      <c r="I24" s="652"/>
      <c r="J24" s="652"/>
    </row>
    <row r="25" spans="1:2" s="19" customFormat="1" ht="12.75">
      <c r="A25" s="38" t="s">
        <v>44</v>
      </c>
      <c r="B25" s="20" t="s">
        <v>48</v>
      </c>
    </row>
    <row r="26" spans="1:10" s="19" customFormat="1" ht="12.75">
      <c r="A26" s="38" t="s">
        <v>45</v>
      </c>
      <c r="B26" s="658" t="s">
        <v>191</v>
      </c>
      <c r="C26" s="658"/>
      <c r="D26" s="658"/>
      <c r="E26" s="658"/>
      <c r="F26" s="658"/>
      <c r="G26" s="658"/>
      <c r="H26" s="658"/>
      <c r="I26" s="658"/>
      <c r="J26" s="658"/>
    </row>
    <row r="27" spans="1:10" s="19" customFormat="1" ht="12.75">
      <c r="A27" s="38" t="s">
        <v>46</v>
      </c>
      <c r="B27" s="652" t="s">
        <v>186</v>
      </c>
      <c r="C27" s="653"/>
      <c r="D27" s="653"/>
      <c r="E27" s="653"/>
      <c r="F27" s="653"/>
      <c r="G27" s="653"/>
      <c r="H27" s="653"/>
      <c r="I27" s="653"/>
      <c r="J27" s="653"/>
    </row>
    <row r="28" spans="1:10" ht="12.75">
      <c r="A28" s="38" t="s">
        <v>47</v>
      </c>
      <c r="B28" s="652" t="s">
        <v>192</v>
      </c>
      <c r="C28" s="653"/>
      <c r="D28" s="653"/>
      <c r="E28" s="653"/>
      <c r="F28" s="653"/>
      <c r="G28" s="653"/>
      <c r="H28" s="653"/>
      <c r="I28" s="653"/>
      <c r="J28" s="653"/>
    </row>
    <row r="30" spans="2:10" ht="12.75">
      <c r="B30" s="239"/>
      <c r="C30" s="76"/>
      <c r="D30" s="76"/>
      <c r="E30" s="76"/>
      <c r="F30" s="76"/>
      <c r="G30" s="76"/>
      <c r="H30" s="76"/>
      <c r="I30" s="76"/>
      <c r="J30" s="76"/>
    </row>
    <row r="31" spans="1:15" ht="12.75">
      <c r="A31" s="76"/>
      <c r="B31" s="190"/>
      <c r="C31" s="192" t="s">
        <v>49</v>
      </c>
      <c r="D31" s="76"/>
      <c r="E31" s="76"/>
      <c r="F31" s="76"/>
      <c r="G31" s="76"/>
      <c r="H31" s="76"/>
      <c r="I31" s="76"/>
      <c r="J31" s="76"/>
      <c r="K31" s="76"/>
      <c r="L31" s="76"/>
      <c r="M31" s="76"/>
      <c r="N31" s="76"/>
      <c r="O31" s="76"/>
    </row>
    <row r="32" spans="1:10" ht="12.75">
      <c r="A32" s="97" t="s">
        <v>52</v>
      </c>
      <c r="B32" s="654" t="s">
        <v>51</v>
      </c>
      <c r="C32" s="655"/>
      <c r="D32" s="655"/>
      <c r="E32" s="655"/>
      <c r="F32" s="655"/>
      <c r="G32" s="655"/>
      <c r="H32" s="655"/>
      <c r="I32" s="655"/>
      <c r="J32" s="655"/>
    </row>
    <row r="33" spans="1:10" ht="12.75" customHeight="1">
      <c r="A33" s="97" t="s">
        <v>54</v>
      </c>
      <c r="B33" s="654" t="s">
        <v>53</v>
      </c>
      <c r="C33" s="655"/>
      <c r="D33" s="655"/>
      <c r="E33" s="655"/>
      <c r="F33" s="655"/>
      <c r="G33" s="655"/>
      <c r="H33" s="655"/>
      <c r="I33" s="655"/>
      <c r="J33" s="655"/>
    </row>
    <row r="34" spans="1:15" ht="12.75" customHeight="1">
      <c r="A34" s="97" t="s">
        <v>56</v>
      </c>
      <c r="B34" s="654" t="s">
        <v>55</v>
      </c>
      <c r="C34" s="655"/>
      <c r="D34" s="655"/>
      <c r="E34" s="655"/>
      <c r="F34" s="655"/>
      <c r="G34" s="655"/>
      <c r="H34" s="655"/>
      <c r="I34" s="655"/>
      <c r="J34" s="655"/>
      <c r="L34" s="191"/>
      <c r="M34" s="191"/>
      <c r="N34" s="191"/>
      <c r="O34" s="191"/>
    </row>
    <row r="37" spans="1:10" ht="12.75">
      <c r="A37" s="649" t="s">
        <v>32</v>
      </c>
      <c r="B37" s="649"/>
      <c r="C37" s="649"/>
      <c r="D37" s="649"/>
      <c r="E37" s="649"/>
      <c r="F37" s="649"/>
      <c r="G37" s="649"/>
      <c r="H37" s="649"/>
      <c r="I37" s="649"/>
      <c r="J37" s="649"/>
    </row>
    <row r="38" spans="1:10" ht="47.25" customHeight="1">
      <c r="A38" s="650" t="s">
        <v>187</v>
      </c>
      <c r="B38" s="651"/>
      <c r="C38" s="651"/>
      <c r="D38" s="651"/>
      <c r="E38" s="651"/>
      <c r="F38" s="651"/>
      <c r="G38" s="651"/>
      <c r="H38" s="651"/>
      <c r="I38" s="651"/>
      <c r="J38" s="651"/>
    </row>
    <row r="40" spans="1:22" s="20" customFormat="1" ht="12.75">
      <c r="A40" s="123" t="s">
        <v>188</v>
      </c>
      <c r="B40" s="123"/>
      <c r="C40" s="121"/>
      <c r="D40" s="121"/>
      <c r="E40" s="121"/>
      <c r="F40" s="121"/>
      <c r="G40" s="121"/>
      <c r="H40" s="121"/>
      <c r="I40" s="121"/>
      <c r="K40" s="121"/>
      <c r="L40" s="121"/>
      <c r="M40" s="121"/>
      <c r="N40" s="121"/>
      <c r="O40" s="121"/>
      <c r="P40" s="121"/>
      <c r="Q40" s="121"/>
      <c r="R40" s="122"/>
      <c r="S40" s="122"/>
      <c r="T40" s="122"/>
      <c r="U40" s="122"/>
      <c r="V40" s="122"/>
    </row>
    <row r="41" spans="1:22" s="20" customFormat="1" ht="12.75">
      <c r="A41" s="123" t="s">
        <v>230</v>
      </c>
      <c r="C41" s="123"/>
      <c r="D41" s="121"/>
      <c r="E41" s="121"/>
      <c r="F41" s="121"/>
      <c r="G41" s="121"/>
      <c r="H41" s="121"/>
      <c r="I41" s="121"/>
      <c r="J41" s="121"/>
      <c r="K41" s="121"/>
      <c r="L41" s="121"/>
      <c r="M41" s="121"/>
      <c r="N41" s="121"/>
      <c r="O41" s="121"/>
      <c r="P41" s="121"/>
      <c r="Q41" s="121"/>
      <c r="R41" s="122"/>
      <c r="S41" s="122"/>
      <c r="T41" s="122"/>
      <c r="U41" s="122"/>
      <c r="V41" s="122"/>
    </row>
    <row r="43" ht="12.75">
      <c r="I43" s="53"/>
    </row>
    <row r="44" ht="12.75">
      <c r="I44" s="53"/>
    </row>
    <row r="45" ht="12.75">
      <c r="I45" s="53"/>
    </row>
  </sheetData>
  <sheetProtection/>
  <mergeCells count="20">
    <mergeCell ref="V7:Y7"/>
    <mergeCell ref="Q6:T6"/>
    <mergeCell ref="U6:X6"/>
    <mergeCell ref="B23:J23"/>
    <mergeCell ref="B24:J24"/>
    <mergeCell ref="R7:U7"/>
    <mergeCell ref="A14:J14"/>
    <mergeCell ref="A15:J15"/>
    <mergeCell ref="A17:J17"/>
    <mergeCell ref="A18:J18"/>
    <mergeCell ref="A37:J37"/>
    <mergeCell ref="A38:J38"/>
    <mergeCell ref="B28:J28"/>
    <mergeCell ref="B27:J27"/>
    <mergeCell ref="B34:J34"/>
    <mergeCell ref="A4:J4"/>
    <mergeCell ref="A20:J20"/>
    <mergeCell ref="B33:J33"/>
    <mergeCell ref="B32:J32"/>
    <mergeCell ref="B26:J26"/>
  </mergeCells>
  <printOptions horizontalCentered="1"/>
  <pageMargins left="0.75" right="0.75" top="0.75" bottom="0.75" header="0.5" footer="0.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AA57"/>
  <sheetViews>
    <sheetView zoomScale="80" zoomScaleNormal="80" workbookViewId="0" topLeftCell="B40">
      <selection activeCell="L54" sqref="L54"/>
    </sheetView>
  </sheetViews>
  <sheetFormatPr defaultColWidth="9.140625" defaultRowHeight="12.75"/>
  <cols>
    <col min="1" max="1" width="9.140625" style="97" hidden="1" customWidth="1"/>
    <col min="2" max="2" width="49.28125" style="54" customWidth="1"/>
    <col min="3" max="11" width="12.7109375" style="54" customWidth="1"/>
    <col min="12" max="12" width="9.140625" style="54" customWidth="1"/>
    <col min="13" max="13" width="9.140625" style="294" customWidth="1"/>
    <col min="14" max="16384" width="9.140625" style="54" customWidth="1"/>
  </cols>
  <sheetData>
    <row r="1" spans="2:16" ht="12.75">
      <c r="B1" s="185" t="s">
        <v>97</v>
      </c>
      <c r="C1" s="29"/>
      <c r="D1" s="34"/>
      <c r="E1" s="29"/>
      <c r="F1" s="72"/>
      <c r="G1" s="29"/>
      <c r="H1" s="57"/>
      <c r="I1" s="29"/>
      <c r="J1" s="29"/>
      <c r="L1" s="29"/>
      <c r="M1" s="301"/>
      <c r="N1" s="186"/>
      <c r="O1" s="186"/>
      <c r="P1" s="186"/>
    </row>
    <row r="2" spans="2:16" ht="12.75">
      <c r="B2" s="185" t="s">
        <v>35</v>
      </c>
      <c r="C2" s="29"/>
      <c r="D2" s="34"/>
      <c r="E2" s="29"/>
      <c r="F2" s="29"/>
      <c r="G2" s="29"/>
      <c r="H2" s="29"/>
      <c r="I2" s="57"/>
      <c r="J2" s="29"/>
      <c r="L2" s="29"/>
      <c r="M2" s="244"/>
      <c r="N2" s="187"/>
      <c r="O2" s="187"/>
      <c r="P2" s="187"/>
    </row>
    <row r="3" spans="2:16" ht="12.75">
      <c r="B3" s="29"/>
      <c r="C3" s="29"/>
      <c r="D3" s="34"/>
      <c r="E3" s="29"/>
      <c r="F3" s="29"/>
      <c r="G3" s="29"/>
      <c r="H3" s="29"/>
      <c r="I3" s="29"/>
      <c r="J3" s="29"/>
      <c r="L3" s="29"/>
      <c r="M3" s="244"/>
      <c r="N3" s="187"/>
      <c r="O3" s="187"/>
      <c r="P3" s="187"/>
    </row>
    <row r="4" spans="2:16" ht="15">
      <c r="B4" s="435" t="s">
        <v>28</v>
      </c>
      <c r="C4" s="656"/>
      <c r="D4" s="656"/>
      <c r="E4" s="656"/>
      <c r="F4" s="656"/>
      <c r="G4" s="656"/>
      <c r="H4" s="656"/>
      <c r="I4" s="656"/>
      <c r="J4" s="656"/>
      <c r="K4" s="656"/>
      <c r="L4" s="20"/>
      <c r="M4" s="244"/>
      <c r="N4" s="52"/>
      <c r="O4" s="52"/>
      <c r="P4" s="52"/>
    </row>
    <row r="5" spans="2:16" ht="15">
      <c r="B5" s="20"/>
      <c r="C5" s="20"/>
      <c r="D5" s="20"/>
      <c r="E5" s="19"/>
      <c r="F5" s="20"/>
      <c r="G5" s="20"/>
      <c r="H5" s="20"/>
      <c r="I5" s="20"/>
      <c r="J5" s="20"/>
      <c r="K5" s="20"/>
      <c r="L5" s="20"/>
      <c r="M5" s="244"/>
      <c r="N5" s="52"/>
      <c r="O5" s="52"/>
      <c r="P5" s="52"/>
    </row>
    <row r="6" spans="1:26" s="57" customFormat="1" ht="13.5" customHeight="1">
      <c r="A6" s="295"/>
      <c r="B6" s="20" t="str">
        <f>('pagina 1'!A9)</f>
        <v>Domeniul: Inginerie Electronică, Telecomunicaţii și Tehnologii Informaționale </v>
      </c>
      <c r="C6" s="19"/>
      <c r="D6" s="19"/>
      <c r="E6" s="19"/>
      <c r="F6" s="23"/>
      <c r="G6" s="23"/>
      <c r="H6" s="23"/>
      <c r="I6" s="23"/>
      <c r="J6" s="73"/>
      <c r="K6" s="73"/>
      <c r="L6" s="73"/>
      <c r="M6" s="302"/>
      <c r="N6" s="73"/>
      <c r="O6" s="73"/>
      <c r="P6" s="73"/>
      <c r="Q6" s="73"/>
      <c r="R6" s="659"/>
      <c r="S6" s="659"/>
      <c r="T6" s="659"/>
      <c r="U6" s="659"/>
      <c r="V6" s="659"/>
      <c r="W6" s="659"/>
      <c r="X6" s="659"/>
      <c r="Y6" s="659"/>
      <c r="Z6" s="189"/>
    </row>
    <row r="7" spans="1:27" s="20" customFormat="1" ht="13.5" customHeight="1">
      <c r="A7" s="291"/>
      <c r="B7" s="20" t="str">
        <f>('pagina 1'!A10)</f>
        <v>Programul de studiu: Securitate Cibernetică (SC)</v>
      </c>
      <c r="C7" s="19"/>
      <c r="D7" s="19"/>
      <c r="E7" s="19"/>
      <c r="F7" s="23"/>
      <c r="G7" s="23"/>
      <c r="H7" s="23"/>
      <c r="I7" s="23"/>
      <c r="J7" s="23"/>
      <c r="K7" s="23"/>
      <c r="L7" s="23"/>
      <c r="M7" s="302"/>
      <c r="N7" s="23"/>
      <c r="O7" s="23"/>
      <c r="P7" s="23"/>
      <c r="Q7" s="23"/>
      <c r="R7" s="23"/>
      <c r="S7" s="432"/>
      <c r="T7" s="432"/>
      <c r="U7" s="432"/>
      <c r="V7" s="432"/>
      <c r="W7" s="432"/>
      <c r="X7" s="432"/>
      <c r="Y7" s="432"/>
      <c r="Z7" s="432"/>
      <c r="AA7" s="6"/>
    </row>
    <row r="8" spans="1:26" s="57" customFormat="1" ht="15" customHeight="1">
      <c r="A8" s="295"/>
      <c r="B8" s="20" t="str">
        <f>('pagina 1'!A11)</f>
        <v>Forma de invăţământ: cu frecvenţă </v>
      </c>
      <c r="C8" s="19"/>
      <c r="D8" s="19"/>
      <c r="E8" s="19"/>
      <c r="F8" s="19"/>
      <c r="G8" s="19"/>
      <c r="H8" s="19"/>
      <c r="I8" s="19"/>
      <c r="M8" s="303"/>
      <c r="R8" s="188"/>
      <c r="S8" s="188"/>
      <c r="T8" s="188"/>
      <c r="U8" s="188"/>
      <c r="V8" s="188"/>
      <c r="W8" s="188"/>
      <c r="X8" s="188"/>
      <c r="Y8" s="188"/>
      <c r="Z8" s="189"/>
    </row>
    <row r="9" spans="1:26" s="57" customFormat="1" ht="15" customHeight="1">
      <c r="A9" s="295"/>
      <c r="B9" s="20" t="str">
        <f>('pagina 1'!A12)</f>
        <v>Durata studiilor: 2 ani</v>
      </c>
      <c r="C9" s="19"/>
      <c r="D9" s="19"/>
      <c r="E9" s="19"/>
      <c r="F9" s="19"/>
      <c r="G9" s="19"/>
      <c r="H9" s="19"/>
      <c r="I9" s="19"/>
      <c r="M9" s="303"/>
      <c r="R9" s="188"/>
      <c r="S9" s="188"/>
      <c r="T9" s="188"/>
      <c r="U9" s="188"/>
      <c r="V9" s="188"/>
      <c r="W9" s="188"/>
      <c r="X9" s="188"/>
      <c r="Y9" s="188"/>
      <c r="Z9" s="189"/>
    </row>
    <row r="10" spans="1:26" s="57" customFormat="1" ht="15" customHeight="1">
      <c r="A10" s="295"/>
      <c r="B10" s="20" t="str">
        <f>('pagina 1'!A13)</f>
        <v>Valabil începând cu anul universitar: 2022-2023, anul I de studii </v>
      </c>
      <c r="C10" s="19"/>
      <c r="D10" s="19"/>
      <c r="E10" s="19"/>
      <c r="F10" s="19"/>
      <c r="G10" s="19"/>
      <c r="H10" s="19"/>
      <c r="I10" s="19"/>
      <c r="M10" s="303"/>
      <c r="R10" s="188"/>
      <c r="S10" s="188"/>
      <c r="T10" s="188"/>
      <c r="U10" s="188"/>
      <c r="V10" s="188"/>
      <c r="W10" s="188"/>
      <c r="X10" s="188"/>
      <c r="Y10" s="188"/>
      <c r="Z10" s="189"/>
    </row>
    <row r="11" spans="1:26" s="57" customFormat="1" ht="15" customHeight="1">
      <c r="A11" s="295"/>
      <c r="B11" s="20" t="str">
        <f>('pagina 1'!A14)</f>
        <v>Masterat profesional</v>
      </c>
      <c r="C11" s="19"/>
      <c r="D11" s="19"/>
      <c r="E11" s="19"/>
      <c r="F11" s="19"/>
      <c r="G11" s="19"/>
      <c r="H11" s="19"/>
      <c r="I11" s="19"/>
      <c r="M11" s="303"/>
      <c r="R11" s="188"/>
      <c r="S11" s="188"/>
      <c r="T11" s="188"/>
      <c r="U11" s="188"/>
      <c r="V11" s="188"/>
      <c r="W11" s="188"/>
      <c r="X11" s="188"/>
      <c r="Y11" s="188"/>
      <c r="Z11" s="189"/>
    </row>
    <row r="12" spans="1:26" s="57" customFormat="1" ht="15" customHeight="1">
      <c r="A12" s="295"/>
      <c r="B12" s="20"/>
      <c r="C12" s="19"/>
      <c r="D12" s="19"/>
      <c r="E12" s="19"/>
      <c r="F12" s="19"/>
      <c r="G12" s="19"/>
      <c r="H12" s="19"/>
      <c r="I12" s="19"/>
      <c r="M12" s="303"/>
      <c r="R12" s="188"/>
      <c r="S12" s="188"/>
      <c r="T12" s="188"/>
      <c r="U12" s="188"/>
      <c r="V12" s="188"/>
      <c r="W12" s="188"/>
      <c r="X12" s="188"/>
      <c r="Y12" s="188"/>
      <c r="Z12" s="189"/>
    </row>
    <row r="13" spans="2:17" ht="12.75">
      <c r="B13" s="660" t="s">
        <v>33</v>
      </c>
      <c r="C13" s="660"/>
      <c r="D13" s="660"/>
      <c r="E13" s="660"/>
      <c r="F13" s="660"/>
      <c r="G13" s="660"/>
      <c r="H13" s="660"/>
      <c r="I13" s="660"/>
      <c r="J13" s="660"/>
      <c r="K13" s="660"/>
      <c r="L13" s="55"/>
      <c r="N13" s="55"/>
      <c r="O13" s="55"/>
      <c r="P13" s="55"/>
      <c r="Q13" s="55"/>
    </row>
    <row r="14" spans="2:17" ht="39.75" customHeight="1">
      <c r="B14" s="650" t="str">
        <f>Competente!A15</f>
        <v>Formarea de specialiști în domeniul ingineriei electronice, telecomunicațiilor și tehnologiilor informaționale cu pregătire în aria securității cibernetice, capabili de a identifica vulnerabilitățile sistemelor informatice, atât pentru protecția datelor, cât și de a asigura buna funcționare a infrastructurilor de calcul și de comunicații, utilizând soluții de ultimă generație pentru managementul și securitatea sistemelor informatice și de comunicații, a bazelor de date și a aplicațiilor.</v>
      </c>
      <c r="C14" s="650"/>
      <c r="D14" s="650"/>
      <c r="E14" s="650"/>
      <c r="F14" s="650"/>
      <c r="G14" s="650"/>
      <c r="H14" s="650"/>
      <c r="I14" s="650"/>
      <c r="J14" s="650"/>
      <c r="K14" s="650"/>
      <c r="L14" s="55"/>
      <c r="N14" s="55"/>
      <c r="O14" s="55"/>
      <c r="P14" s="55"/>
      <c r="Q14" s="55"/>
    </row>
    <row r="15" spans="2:17" ht="25.5" customHeight="1">
      <c r="B15" s="327"/>
      <c r="C15" s="327"/>
      <c r="D15" s="327"/>
      <c r="E15" s="327"/>
      <c r="F15" s="327"/>
      <c r="G15" s="327"/>
      <c r="H15" s="327"/>
      <c r="I15" s="327"/>
      <c r="J15" s="327"/>
      <c r="K15" s="327"/>
      <c r="L15" s="55"/>
      <c r="N15" s="55"/>
      <c r="O15" s="55"/>
      <c r="P15" s="55"/>
      <c r="Q15" s="55"/>
    </row>
    <row r="16" spans="2:17" ht="12.75" customHeight="1">
      <c r="B16" s="661" t="s">
        <v>34</v>
      </c>
      <c r="C16" s="661"/>
      <c r="D16" s="661"/>
      <c r="E16" s="661"/>
      <c r="F16" s="661"/>
      <c r="G16" s="661"/>
      <c r="H16" s="661"/>
      <c r="I16" s="661"/>
      <c r="J16" s="661"/>
      <c r="K16" s="661"/>
      <c r="L16" s="55"/>
      <c r="N16" s="55"/>
      <c r="O16" s="55"/>
      <c r="P16" s="55"/>
      <c r="Q16" s="55"/>
    </row>
    <row r="17" spans="2:17" ht="54" customHeight="1">
      <c r="B17" s="662" t="str">
        <f>(Competente!A18)</f>
        <v>Dobândirea de către absolvenți a cunoștințelor și abilităților necesare cunoașterii  riscurilor și amenințărilor la care sunt supuse activitățile desfășurate în spațiul cibernetic și oferirea de soluții de prevenire și contracarare a acestora. Consolidarea competențelor și aprofundarea cunoștințelor în domeniul ingineriei electronice, telecomunicații și tehnologii informaționale în direcția rețelelor de comunicații și calculatoare. Dezvoltarea culturii securității cibernetice pentru adoptarea celor mai bune de măsuri de procesare și protecție a datelor și a sistemelor de comunicație pentru a răspunde într-un mod eficient și coordonat amenințărilor cibernetice.</v>
      </c>
      <c r="C17" s="662"/>
      <c r="D17" s="662"/>
      <c r="E17" s="662"/>
      <c r="F17" s="662"/>
      <c r="G17" s="662"/>
      <c r="H17" s="662"/>
      <c r="I17" s="662"/>
      <c r="J17" s="662"/>
      <c r="K17" s="662"/>
      <c r="L17" s="55"/>
      <c r="N17" s="55"/>
      <c r="O17" s="55"/>
      <c r="P17" s="55"/>
      <c r="Q17" s="55"/>
    </row>
    <row r="18" spans="1:13" s="55" customFormat="1" ht="12.75" customHeight="1" thickBot="1">
      <c r="A18" s="296"/>
      <c r="B18" s="187"/>
      <c r="C18" s="187"/>
      <c r="D18" s="187"/>
      <c r="E18" s="187"/>
      <c r="F18" s="187"/>
      <c r="G18" s="187"/>
      <c r="H18" s="187"/>
      <c r="I18" s="187"/>
      <c r="J18" s="187"/>
      <c r="K18" s="328"/>
      <c r="M18" s="294"/>
    </row>
    <row r="19" spans="2:12" ht="13.5" customHeight="1" thickBot="1">
      <c r="B19" s="194"/>
      <c r="C19" s="195" t="s">
        <v>42</v>
      </c>
      <c r="D19" s="195" t="s">
        <v>43</v>
      </c>
      <c r="E19" s="195" t="s">
        <v>44</v>
      </c>
      <c r="F19" s="195" t="s">
        <v>45</v>
      </c>
      <c r="G19" s="195" t="s">
        <v>46</v>
      </c>
      <c r="H19" s="195" t="s">
        <v>47</v>
      </c>
      <c r="I19" s="195" t="s">
        <v>52</v>
      </c>
      <c r="J19" s="195" t="s">
        <v>54</v>
      </c>
      <c r="K19" s="195" t="s">
        <v>56</v>
      </c>
      <c r="L19" s="663" t="s">
        <v>99</v>
      </c>
    </row>
    <row r="20" spans="2:12" ht="126.75" customHeight="1">
      <c r="B20" s="196" t="s">
        <v>100</v>
      </c>
      <c r="C20" s="199" t="str">
        <f>Competente!B23</f>
        <v>Operarea cu fundamente tehnice și științifice în tehnologia informației și comunicațiilor, orientate cu precădere către aria Securității Cibernetice</v>
      </c>
      <c r="D20" s="199" t="str">
        <f>Competente!B24</f>
        <v>Utilizarea și administrarea sistemelor și rețelelor de comunicații și calculatoare</v>
      </c>
      <c r="E20" s="199" t="str">
        <f>Competente!B25</f>
        <v>Analiza, modelarea şi rezolvarea problemelor real complexe, ce implică soluţii specifice reţelelor de comunicaţii şi calculatoare</v>
      </c>
      <c r="F20" s="199" t="str">
        <f>Competente!B26</f>
        <v>Însușirea tehnicilor de operare și utilizare a aparaturii și aplicațiilor profesionale specifice ariei Securității Cibernetice</v>
      </c>
      <c r="G20" s="199" t="str">
        <f>Competente!B27</f>
        <v>Identificarea și combaterea riscurilor și pericolelor privind expunerea sistemelor informatice la atacuri cibernetice</v>
      </c>
      <c r="H20" s="199" t="str">
        <f>Competente!B28</f>
        <v>Soluționarea incidentelor de securitate folosind instrumente specifice, proiectarea și dezvoltarea de instrumente și aplicații specifice securității cibernetice</v>
      </c>
      <c r="I20" s="199" t="str">
        <f>Competente!B32</f>
        <v>Executarea unor sarcini profesionale complexe, în condiţii de autonomie şi independenţă profesională individual sau în grup</v>
      </c>
      <c r="J20" s="199" t="str">
        <f>Competente!B33</f>
        <v>Managementul proiectelor complexe şi utilizarea a diverse moduri  de comunicare scrisă şi orală</v>
      </c>
      <c r="K20" s="199" t="str">
        <f>Competente!B34</f>
        <v>Cunoaşterea problemelor contemporane şi recunoaşterea nevoii de formare continuă </v>
      </c>
      <c r="L20" s="664"/>
    </row>
    <row r="21" spans="2:12" ht="13.5" thickBot="1">
      <c r="B21" s="197" t="s">
        <v>101</v>
      </c>
      <c r="C21" s="198"/>
      <c r="D21" s="198"/>
      <c r="E21" s="198"/>
      <c r="F21" s="198"/>
      <c r="G21" s="198"/>
      <c r="H21" s="198"/>
      <c r="I21" s="198"/>
      <c r="J21" s="198"/>
      <c r="K21" s="198"/>
      <c r="L21" s="665"/>
    </row>
    <row r="22" spans="2:12" ht="13.5" thickBot="1">
      <c r="B22" s="202" t="s">
        <v>102</v>
      </c>
      <c r="C22" s="201"/>
      <c r="D22" s="201"/>
      <c r="E22" s="201"/>
      <c r="F22" s="201"/>
      <c r="G22" s="201"/>
      <c r="H22" s="201"/>
      <c r="I22" s="201"/>
      <c r="J22" s="201"/>
      <c r="K22" s="201"/>
      <c r="L22" s="201"/>
    </row>
    <row r="23" spans="1:12" ht="24" customHeight="1" thickBot="1">
      <c r="A23" s="97" t="s">
        <v>27</v>
      </c>
      <c r="B23" s="297" t="s">
        <v>103</v>
      </c>
      <c r="C23" s="305"/>
      <c r="D23" s="305"/>
      <c r="E23" s="305"/>
      <c r="F23" s="305"/>
      <c r="G23" s="305"/>
      <c r="H23" s="305"/>
      <c r="I23" s="305"/>
      <c r="J23" s="305"/>
      <c r="K23" s="305"/>
      <c r="L23" s="305"/>
    </row>
    <row r="24" spans="1:13" s="20" customFormat="1" ht="26.25">
      <c r="A24" s="291">
        <v>1</v>
      </c>
      <c r="B24" s="372" t="s">
        <v>203</v>
      </c>
      <c r="C24" s="332">
        <v>1</v>
      </c>
      <c r="D24" s="332">
        <v>1</v>
      </c>
      <c r="E24" s="332"/>
      <c r="F24" s="332">
        <v>1</v>
      </c>
      <c r="G24" s="332"/>
      <c r="H24" s="332">
        <v>2</v>
      </c>
      <c r="I24" s="332"/>
      <c r="J24" s="390"/>
      <c r="K24" s="390"/>
      <c r="L24" s="391">
        <f>SUM(C24:K24)</f>
        <v>5</v>
      </c>
      <c r="M24" s="291">
        <v>5</v>
      </c>
    </row>
    <row r="25" spans="1:13" s="20" customFormat="1" ht="26.25">
      <c r="A25" s="291">
        <v>2</v>
      </c>
      <c r="B25" s="373" t="s">
        <v>78</v>
      </c>
      <c r="C25" s="333" t="s">
        <v>27</v>
      </c>
      <c r="D25" s="333">
        <v>2</v>
      </c>
      <c r="E25" s="333">
        <v>1</v>
      </c>
      <c r="F25" s="333">
        <v>1</v>
      </c>
      <c r="G25" s="333"/>
      <c r="H25" s="333"/>
      <c r="I25" s="333"/>
      <c r="J25" s="333"/>
      <c r="K25" s="333">
        <v>1</v>
      </c>
      <c r="L25" s="334">
        <f>SUM(C25:K25)</f>
        <v>5</v>
      </c>
      <c r="M25" s="291">
        <v>5</v>
      </c>
    </row>
    <row r="26" spans="1:13" s="20" customFormat="1" ht="12.75">
      <c r="A26" s="291">
        <v>3</v>
      </c>
      <c r="B26" s="369" t="s">
        <v>212</v>
      </c>
      <c r="C26" s="333">
        <v>2</v>
      </c>
      <c r="D26" s="333"/>
      <c r="E26" s="333"/>
      <c r="F26" s="333" t="s">
        <v>27</v>
      </c>
      <c r="G26" s="333">
        <v>1</v>
      </c>
      <c r="H26" s="333">
        <v>2</v>
      </c>
      <c r="I26" s="333"/>
      <c r="J26" s="333"/>
      <c r="K26" s="333" t="s">
        <v>27</v>
      </c>
      <c r="L26" s="334">
        <f>SUM(C26:K26)</f>
        <v>5</v>
      </c>
      <c r="M26" s="291">
        <v>5</v>
      </c>
    </row>
    <row r="27" spans="1:13" s="20" customFormat="1" ht="24" customHeight="1">
      <c r="A27" s="291">
        <v>4</v>
      </c>
      <c r="B27" s="373" t="s">
        <v>76</v>
      </c>
      <c r="C27" s="333" t="s">
        <v>27</v>
      </c>
      <c r="D27" s="333"/>
      <c r="E27" s="333">
        <v>1</v>
      </c>
      <c r="F27" s="333"/>
      <c r="G27" s="333"/>
      <c r="H27" s="333"/>
      <c r="I27" s="333">
        <v>1</v>
      </c>
      <c r="J27" s="333">
        <v>2</v>
      </c>
      <c r="K27" s="333">
        <v>1</v>
      </c>
      <c r="L27" s="334">
        <f aca="true" t="shared" si="0" ref="L27:L46">SUM(C27:K27)</f>
        <v>5</v>
      </c>
      <c r="M27" s="291">
        <v>5</v>
      </c>
    </row>
    <row r="28" spans="1:13" s="20" customFormat="1" ht="12.75">
      <c r="A28" s="291">
        <v>5</v>
      </c>
      <c r="B28" s="373" t="s">
        <v>213</v>
      </c>
      <c r="C28" s="333"/>
      <c r="D28" s="333">
        <v>1</v>
      </c>
      <c r="E28" s="333">
        <v>2</v>
      </c>
      <c r="F28" s="333"/>
      <c r="G28" s="333"/>
      <c r="H28" s="333"/>
      <c r="I28" s="333"/>
      <c r="J28" s="333">
        <v>2</v>
      </c>
      <c r="K28" s="333"/>
      <c r="L28" s="334">
        <f t="shared" si="0"/>
        <v>5</v>
      </c>
      <c r="M28" s="291">
        <v>5</v>
      </c>
    </row>
    <row r="29" spans="1:13" s="20" customFormat="1" ht="24" customHeight="1">
      <c r="A29" s="291">
        <v>6</v>
      </c>
      <c r="B29" s="374" t="s">
        <v>219</v>
      </c>
      <c r="C29" s="333">
        <v>1</v>
      </c>
      <c r="D29" s="333" t="s">
        <v>27</v>
      </c>
      <c r="E29" s="333">
        <v>1</v>
      </c>
      <c r="F29" s="333">
        <v>2</v>
      </c>
      <c r="G29" s="333"/>
      <c r="H29" s="333"/>
      <c r="I29" s="333">
        <v>1</v>
      </c>
      <c r="J29" s="333"/>
      <c r="K29" s="333"/>
      <c r="L29" s="334">
        <f t="shared" si="0"/>
        <v>5</v>
      </c>
      <c r="M29" s="291">
        <v>5</v>
      </c>
    </row>
    <row r="30" spans="1:13" s="20" customFormat="1" ht="26.25">
      <c r="A30" s="291">
        <v>7</v>
      </c>
      <c r="B30" s="374" t="s">
        <v>227</v>
      </c>
      <c r="C30" s="333">
        <v>2</v>
      </c>
      <c r="D30" s="333"/>
      <c r="E30" s="333"/>
      <c r="F30" s="333">
        <v>1</v>
      </c>
      <c r="G30" s="333">
        <v>1</v>
      </c>
      <c r="H30" s="333" t="s">
        <v>27</v>
      </c>
      <c r="I30" s="333">
        <v>1</v>
      </c>
      <c r="J30" s="333"/>
      <c r="K30" s="333"/>
      <c r="L30" s="334">
        <f t="shared" si="0"/>
        <v>5</v>
      </c>
      <c r="M30" s="291">
        <v>5</v>
      </c>
    </row>
    <row r="31" spans="1:13" s="20" customFormat="1" ht="12.75">
      <c r="A31" s="291">
        <v>8</v>
      </c>
      <c r="B31" s="375" t="s">
        <v>142</v>
      </c>
      <c r="C31" s="333"/>
      <c r="D31" s="333"/>
      <c r="E31" s="333"/>
      <c r="F31" s="333">
        <v>1</v>
      </c>
      <c r="G31" s="333">
        <v>2</v>
      </c>
      <c r="H31" s="333">
        <v>1</v>
      </c>
      <c r="I31" s="333"/>
      <c r="J31" s="333"/>
      <c r="K31" s="333">
        <v>1</v>
      </c>
      <c r="L31" s="334">
        <f t="shared" si="0"/>
        <v>5</v>
      </c>
      <c r="M31" s="291">
        <v>5</v>
      </c>
    </row>
    <row r="32" spans="1:13" s="20" customFormat="1" ht="26.25">
      <c r="A32" s="291">
        <v>9</v>
      </c>
      <c r="B32" s="375" t="s">
        <v>196</v>
      </c>
      <c r="C32" s="333" t="s">
        <v>27</v>
      </c>
      <c r="D32" s="333"/>
      <c r="E32" s="333">
        <v>1</v>
      </c>
      <c r="F32" s="333"/>
      <c r="G32" s="333"/>
      <c r="H32" s="333"/>
      <c r="I32" s="333">
        <v>1</v>
      </c>
      <c r="J32" s="333">
        <v>1</v>
      </c>
      <c r="K32" s="333">
        <v>2</v>
      </c>
      <c r="L32" s="334">
        <f t="shared" si="0"/>
        <v>5</v>
      </c>
      <c r="M32" s="291">
        <v>5</v>
      </c>
    </row>
    <row r="33" spans="1:13" s="20" customFormat="1" ht="27" thickBot="1">
      <c r="A33" s="291">
        <v>10</v>
      </c>
      <c r="B33" s="394" t="s">
        <v>223</v>
      </c>
      <c r="C33" s="333" t="s">
        <v>27</v>
      </c>
      <c r="D33" s="333">
        <v>1</v>
      </c>
      <c r="E33" s="333"/>
      <c r="F33" s="333"/>
      <c r="G33" s="333">
        <v>2</v>
      </c>
      <c r="H33" s="333">
        <v>1</v>
      </c>
      <c r="I33" s="333">
        <v>1</v>
      </c>
      <c r="J33" s="333" t="s">
        <v>27</v>
      </c>
      <c r="K33" s="333"/>
      <c r="L33" s="334">
        <f t="shared" si="0"/>
        <v>5</v>
      </c>
      <c r="M33" s="291">
        <v>5</v>
      </c>
    </row>
    <row r="34" spans="1:13" s="20" customFormat="1" ht="12.75">
      <c r="A34" s="291">
        <v>11</v>
      </c>
      <c r="B34" s="373" t="s">
        <v>30</v>
      </c>
      <c r="C34" s="666"/>
      <c r="D34" s="666">
        <v>2</v>
      </c>
      <c r="E34" s="666">
        <v>2</v>
      </c>
      <c r="F34" s="666">
        <v>1</v>
      </c>
      <c r="G34" s="666"/>
      <c r="H34" s="666" t="s">
        <v>27</v>
      </c>
      <c r="I34" s="666"/>
      <c r="J34" s="666"/>
      <c r="K34" s="666"/>
      <c r="L34" s="666">
        <f>SUM(C34:K35)</f>
        <v>5</v>
      </c>
      <c r="M34" s="667">
        <v>5</v>
      </c>
    </row>
    <row r="35" spans="1:13" s="20" customFormat="1" ht="12.75">
      <c r="A35" s="291">
        <v>12</v>
      </c>
      <c r="B35" s="373" t="s">
        <v>235</v>
      </c>
      <c r="C35" s="666"/>
      <c r="D35" s="666"/>
      <c r="E35" s="666"/>
      <c r="F35" s="666"/>
      <c r="G35" s="666"/>
      <c r="H35" s="666"/>
      <c r="I35" s="666"/>
      <c r="J35" s="666"/>
      <c r="K35" s="666"/>
      <c r="L35" s="666"/>
      <c r="M35" s="667"/>
    </row>
    <row r="36" spans="1:13" s="20" customFormat="1" ht="25.5" customHeight="1">
      <c r="A36" s="291">
        <v>13</v>
      </c>
      <c r="B36" s="395" t="s">
        <v>211</v>
      </c>
      <c r="C36" s="668">
        <v>1</v>
      </c>
      <c r="D36" s="668"/>
      <c r="E36" s="668">
        <v>2</v>
      </c>
      <c r="F36" s="668">
        <v>1</v>
      </c>
      <c r="G36" s="668"/>
      <c r="H36" s="668">
        <v>1</v>
      </c>
      <c r="I36" s="668"/>
      <c r="J36" s="668"/>
      <c r="K36" s="668"/>
      <c r="L36" s="668">
        <f>SUM(C36:K37)</f>
        <v>5</v>
      </c>
      <c r="M36" s="669">
        <v>5</v>
      </c>
    </row>
    <row r="37" spans="1:13" s="20" customFormat="1" ht="13.5" thickBot="1">
      <c r="A37" s="291">
        <v>14</v>
      </c>
      <c r="B37" s="394" t="s">
        <v>238</v>
      </c>
      <c r="C37" s="668"/>
      <c r="D37" s="668"/>
      <c r="E37" s="668"/>
      <c r="F37" s="668"/>
      <c r="G37" s="668"/>
      <c r="H37" s="668"/>
      <c r="I37" s="668"/>
      <c r="J37" s="668"/>
      <c r="K37" s="668"/>
      <c r="L37" s="668"/>
      <c r="M37" s="669"/>
    </row>
    <row r="38" spans="1:13" s="20" customFormat="1" ht="24" customHeight="1" thickBot="1">
      <c r="A38" s="291"/>
      <c r="B38" s="335" t="s">
        <v>104</v>
      </c>
      <c r="C38" s="333"/>
      <c r="D38" s="333"/>
      <c r="E38" s="333"/>
      <c r="F38" s="333"/>
      <c r="G38" s="333"/>
      <c r="H38" s="333"/>
      <c r="I38" s="333"/>
      <c r="J38" s="333"/>
      <c r="K38" s="333"/>
      <c r="L38" s="334"/>
      <c r="M38" s="291"/>
    </row>
    <row r="39" spans="1:13" s="20" customFormat="1" ht="12.75">
      <c r="A39" s="291"/>
      <c r="B39" s="392" t="s">
        <v>124</v>
      </c>
      <c r="C39" s="389">
        <v>1</v>
      </c>
      <c r="D39" s="333"/>
      <c r="E39" s="333"/>
      <c r="F39" s="333">
        <v>1</v>
      </c>
      <c r="G39" s="333">
        <v>1</v>
      </c>
      <c r="H39" s="333">
        <v>2</v>
      </c>
      <c r="I39" s="333"/>
      <c r="J39" s="333"/>
      <c r="K39" s="333"/>
      <c r="L39" s="334">
        <f>SUM(C39:K39)</f>
        <v>5</v>
      </c>
      <c r="M39" s="291">
        <v>5</v>
      </c>
    </row>
    <row r="40" spans="1:13" s="20" customFormat="1" ht="26.25">
      <c r="A40" s="291">
        <v>1</v>
      </c>
      <c r="B40" s="396" t="s">
        <v>123</v>
      </c>
      <c r="C40" s="389">
        <v>1</v>
      </c>
      <c r="D40" s="333"/>
      <c r="E40" s="333"/>
      <c r="F40" s="333">
        <v>2</v>
      </c>
      <c r="G40" s="333">
        <v>1</v>
      </c>
      <c r="H40" s="333">
        <v>1</v>
      </c>
      <c r="I40" s="333"/>
      <c r="J40" s="333"/>
      <c r="K40" s="333"/>
      <c r="L40" s="334">
        <f t="shared" si="0"/>
        <v>5</v>
      </c>
      <c r="M40" s="299">
        <v>5</v>
      </c>
    </row>
    <row r="41" spans="1:13" s="20" customFormat="1" ht="26.25">
      <c r="A41" s="291">
        <v>2</v>
      </c>
      <c r="B41" s="385" t="s">
        <v>147</v>
      </c>
      <c r="C41" s="389" t="s">
        <v>27</v>
      </c>
      <c r="D41" s="333"/>
      <c r="E41" s="333"/>
      <c r="F41" s="333">
        <v>2</v>
      </c>
      <c r="G41" s="333">
        <v>1</v>
      </c>
      <c r="H41" s="333">
        <v>1</v>
      </c>
      <c r="I41" s="333"/>
      <c r="J41" s="333">
        <v>1</v>
      </c>
      <c r="K41" s="333"/>
      <c r="L41" s="334">
        <f t="shared" si="0"/>
        <v>5</v>
      </c>
      <c r="M41" s="299">
        <v>5</v>
      </c>
    </row>
    <row r="42" spans="1:13" s="20" customFormat="1" ht="12.75">
      <c r="A42" s="291">
        <v>3</v>
      </c>
      <c r="B42" s="385" t="s">
        <v>145</v>
      </c>
      <c r="C42" s="389"/>
      <c r="D42" s="333" t="s">
        <v>27</v>
      </c>
      <c r="E42" s="333"/>
      <c r="F42" s="333">
        <v>1</v>
      </c>
      <c r="G42" s="333">
        <v>1</v>
      </c>
      <c r="H42" s="333">
        <v>2</v>
      </c>
      <c r="I42" s="333">
        <v>1</v>
      </c>
      <c r="J42" s="333"/>
      <c r="K42" s="333"/>
      <c r="L42" s="334">
        <f t="shared" si="0"/>
        <v>5</v>
      </c>
      <c r="M42" s="299">
        <v>5</v>
      </c>
    </row>
    <row r="43" spans="1:13" s="20" customFormat="1" ht="26.25">
      <c r="A43" s="291">
        <v>4</v>
      </c>
      <c r="B43" s="385" t="s">
        <v>220</v>
      </c>
      <c r="C43" s="389"/>
      <c r="D43" s="333" t="s">
        <v>27</v>
      </c>
      <c r="E43" s="333" t="s">
        <v>27</v>
      </c>
      <c r="F43" s="333"/>
      <c r="G43" s="333">
        <v>2</v>
      </c>
      <c r="H43" s="333">
        <v>1</v>
      </c>
      <c r="I43" s="333"/>
      <c r="J43" s="333">
        <v>1</v>
      </c>
      <c r="K43" s="333">
        <v>1</v>
      </c>
      <c r="L43" s="334">
        <f t="shared" si="0"/>
        <v>5</v>
      </c>
      <c r="M43" s="299">
        <v>5</v>
      </c>
    </row>
    <row r="44" spans="1:13" s="20" customFormat="1" ht="26.25">
      <c r="A44" s="291">
        <v>5</v>
      </c>
      <c r="B44" s="385" t="s">
        <v>122</v>
      </c>
      <c r="C44" s="389"/>
      <c r="D44" s="333"/>
      <c r="E44" s="333"/>
      <c r="F44" s="333" t="s">
        <v>27</v>
      </c>
      <c r="G44" s="333" t="s">
        <v>27</v>
      </c>
      <c r="H44" s="333" t="s">
        <v>27</v>
      </c>
      <c r="I44" s="333">
        <v>1</v>
      </c>
      <c r="J44" s="333">
        <v>1</v>
      </c>
      <c r="K44" s="333">
        <v>1</v>
      </c>
      <c r="L44" s="334">
        <f t="shared" si="0"/>
        <v>3</v>
      </c>
      <c r="M44" s="299">
        <v>3</v>
      </c>
    </row>
    <row r="45" spans="1:13" s="20" customFormat="1" ht="12.75">
      <c r="A45" s="291">
        <v>6</v>
      </c>
      <c r="B45" s="385" t="s">
        <v>75</v>
      </c>
      <c r="C45" s="389"/>
      <c r="D45" s="333"/>
      <c r="E45" s="333"/>
      <c r="F45" s="333"/>
      <c r="G45" s="333"/>
      <c r="H45" s="333"/>
      <c r="I45" s="333" t="s">
        <v>27</v>
      </c>
      <c r="J45" s="333">
        <v>1</v>
      </c>
      <c r="K45" s="333">
        <v>1</v>
      </c>
      <c r="L45" s="334">
        <f t="shared" si="0"/>
        <v>2</v>
      </c>
      <c r="M45" s="299">
        <v>2</v>
      </c>
    </row>
    <row r="46" spans="1:13" s="20" customFormat="1" ht="26.25">
      <c r="A46" s="291">
        <v>8</v>
      </c>
      <c r="B46" s="373" t="s">
        <v>141</v>
      </c>
      <c r="C46" s="389"/>
      <c r="D46" s="333"/>
      <c r="E46" s="333"/>
      <c r="F46" s="333">
        <v>5</v>
      </c>
      <c r="G46" s="333">
        <v>6</v>
      </c>
      <c r="H46" s="333">
        <v>5</v>
      </c>
      <c r="I46" s="333">
        <v>4</v>
      </c>
      <c r="J46" s="333">
        <v>2</v>
      </c>
      <c r="K46" s="333">
        <v>3</v>
      </c>
      <c r="L46" s="334">
        <f t="shared" si="0"/>
        <v>25</v>
      </c>
      <c r="M46" s="299">
        <v>25</v>
      </c>
    </row>
    <row r="47" spans="1:13" s="20" customFormat="1" ht="12.75">
      <c r="A47" s="291">
        <v>9</v>
      </c>
      <c r="B47" s="393" t="s">
        <v>237</v>
      </c>
      <c r="C47" s="670">
        <v>1</v>
      </c>
      <c r="D47" s="672" t="s">
        <v>27</v>
      </c>
      <c r="E47" s="672" t="s">
        <v>27</v>
      </c>
      <c r="F47" s="672">
        <v>1</v>
      </c>
      <c r="G47" s="672">
        <v>2</v>
      </c>
      <c r="H47" s="672">
        <v>1</v>
      </c>
      <c r="I47" s="672"/>
      <c r="J47" s="672" t="s">
        <v>27</v>
      </c>
      <c r="K47" s="666"/>
      <c r="L47" s="666">
        <f>SUM(C47:K48)</f>
        <v>5</v>
      </c>
      <c r="M47" s="667">
        <v>5</v>
      </c>
    </row>
    <row r="48" spans="1:13" s="20" customFormat="1" ht="27" thickBot="1">
      <c r="A48" s="291">
        <v>10</v>
      </c>
      <c r="B48" s="388" t="s">
        <v>215</v>
      </c>
      <c r="C48" s="671"/>
      <c r="D48" s="529"/>
      <c r="E48" s="529"/>
      <c r="F48" s="529"/>
      <c r="G48" s="529"/>
      <c r="H48" s="529"/>
      <c r="I48" s="529"/>
      <c r="J48" s="530"/>
      <c r="K48" s="675"/>
      <c r="L48" s="675"/>
      <c r="M48" s="667"/>
    </row>
    <row r="49" spans="2:14" ht="15.75" thickBot="1">
      <c r="B49" s="298" t="s">
        <v>105</v>
      </c>
      <c r="C49" s="200">
        <f aca="true" t="shared" si="1" ref="C49:K49">SUM(C24:C48)</f>
        <v>10</v>
      </c>
      <c r="D49" s="349">
        <f t="shared" si="1"/>
        <v>7</v>
      </c>
      <c r="E49" s="349">
        <f t="shared" si="1"/>
        <v>10</v>
      </c>
      <c r="F49" s="349">
        <f t="shared" si="1"/>
        <v>20</v>
      </c>
      <c r="G49" s="349">
        <f t="shared" si="1"/>
        <v>20</v>
      </c>
      <c r="H49" s="349">
        <f t="shared" si="1"/>
        <v>20</v>
      </c>
      <c r="I49" s="349">
        <f t="shared" si="1"/>
        <v>11</v>
      </c>
      <c r="J49" s="349">
        <f t="shared" si="1"/>
        <v>11</v>
      </c>
      <c r="K49" s="349">
        <f t="shared" si="1"/>
        <v>11</v>
      </c>
      <c r="L49" s="349">
        <f>SUM(L24:L48)</f>
        <v>120</v>
      </c>
      <c r="M49" s="304">
        <f>SUM(M24:M48)</f>
        <v>120</v>
      </c>
      <c r="N49" s="76"/>
    </row>
    <row r="52" spans="2:11" ht="12.75">
      <c r="B52" s="649" t="s">
        <v>32</v>
      </c>
      <c r="C52" s="649"/>
      <c r="D52" s="649"/>
      <c r="E52" s="649"/>
      <c r="F52" s="649"/>
      <c r="G52" s="649"/>
      <c r="H52" s="649"/>
      <c r="I52" s="649"/>
      <c r="J52" s="649"/>
      <c r="K52" s="649"/>
    </row>
    <row r="53" spans="2:11" ht="47.25" customHeight="1">
      <c r="B53" s="650" t="str">
        <f>Competente!A38</f>
        <v>Însuşirea competenţelor specificate pentru ca masterandul să devină un specialist cu înaltă calificare în domeniul  ingineriei electronice, telecomunicațiilor și tehnologiilor informaționale cu pregătire în aria securității cibernetice și să poată activa cu succes în cadrul companiilor de profil.</v>
      </c>
      <c r="C53" s="651"/>
      <c r="D53" s="651"/>
      <c r="E53" s="651"/>
      <c r="F53" s="651"/>
      <c r="G53" s="651"/>
      <c r="H53" s="651"/>
      <c r="I53" s="651"/>
      <c r="J53" s="651"/>
      <c r="K53" s="651"/>
    </row>
    <row r="54" spans="2:12" ht="12.75">
      <c r="B54" s="20"/>
      <c r="C54" s="20"/>
      <c r="D54" s="20"/>
      <c r="E54" s="20"/>
      <c r="F54" s="20"/>
      <c r="G54" s="20"/>
      <c r="H54" s="20"/>
      <c r="I54" s="20"/>
      <c r="J54" s="20"/>
      <c r="K54" s="20"/>
      <c r="L54" s="20"/>
    </row>
    <row r="55" spans="1:23" s="20" customFormat="1" ht="13.5">
      <c r="A55" s="291"/>
      <c r="B55" s="673" t="s">
        <v>232</v>
      </c>
      <c r="C55" s="674"/>
      <c r="D55" s="674"/>
      <c r="E55" s="674"/>
      <c r="F55" s="674"/>
      <c r="G55" s="674"/>
      <c r="H55" s="674"/>
      <c r="I55" s="674"/>
      <c r="J55" s="674"/>
      <c r="K55" s="674"/>
      <c r="L55" s="674"/>
      <c r="M55" s="300"/>
      <c r="N55" s="193"/>
      <c r="O55" s="193"/>
      <c r="P55" s="193"/>
      <c r="Q55" s="193"/>
      <c r="R55" s="193"/>
      <c r="S55" s="130"/>
      <c r="T55" s="130"/>
      <c r="U55" s="130"/>
      <c r="V55" s="130"/>
      <c r="W55" s="130"/>
    </row>
    <row r="56" spans="1:23" s="20" customFormat="1" ht="13.5">
      <c r="A56" s="291"/>
      <c r="B56" s="673" t="s">
        <v>231</v>
      </c>
      <c r="C56" s="673"/>
      <c r="D56" s="673"/>
      <c r="E56" s="673"/>
      <c r="F56" s="673"/>
      <c r="G56" s="673"/>
      <c r="H56" s="673"/>
      <c r="I56" s="673"/>
      <c r="J56" s="673"/>
      <c r="K56" s="673"/>
      <c r="L56" s="673"/>
      <c r="M56" s="300"/>
      <c r="N56" s="193"/>
      <c r="O56" s="193"/>
      <c r="P56" s="193"/>
      <c r="Q56" s="193"/>
      <c r="R56" s="193"/>
      <c r="S56" s="130"/>
      <c r="T56" s="130"/>
      <c r="U56" s="130"/>
      <c r="V56" s="130"/>
      <c r="W56" s="130"/>
    </row>
    <row r="57" spans="2:12" ht="12.75">
      <c r="B57" s="20"/>
      <c r="C57" s="20"/>
      <c r="D57" s="20"/>
      <c r="E57" s="20"/>
      <c r="F57" s="20"/>
      <c r="G57" s="20"/>
      <c r="H57" s="20"/>
      <c r="I57" s="20"/>
      <c r="J57" s="20"/>
      <c r="K57" s="20"/>
      <c r="L57" s="20"/>
    </row>
  </sheetData>
  <sheetProtection/>
  <mergeCells count="47">
    <mergeCell ref="B53:K53"/>
    <mergeCell ref="B55:L55"/>
    <mergeCell ref="B56:L56"/>
    <mergeCell ref="I47:I48"/>
    <mergeCell ref="J47:J48"/>
    <mergeCell ref="K47:K48"/>
    <mergeCell ref="L47:L48"/>
    <mergeCell ref="M47:M48"/>
    <mergeCell ref="B52:K52"/>
    <mergeCell ref="C47:C48"/>
    <mergeCell ref="D47:D48"/>
    <mergeCell ref="E47:E48"/>
    <mergeCell ref="F47:F48"/>
    <mergeCell ref="G47:G48"/>
    <mergeCell ref="H47:H48"/>
    <mergeCell ref="H36:H37"/>
    <mergeCell ref="I36:I37"/>
    <mergeCell ref="J36:J37"/>
    <mergeCell ref="K36:K37"/>
    <mergeCell ref="L36:L37"/>
    <mergeCell ref="M36:M37"/>
    <mergeCell ref="I34:I35"/>
    <mergeCell ref="J34:J35"/>
    <mergeCell ref="K34:K35"/>
    <mergeCell ref="L34:L35"/>
    <mergeCell ref="M34:M35"/>
    <mergeCell ref="C36:C37"/>
    <mergeCell ref="D36:D37"/>
    <mergeCell ref="E36:E37"/>
    <mergeCell ref="F36:F37"/>
    <mergeCell ref="G36:G37"/>
    <mergeCell ref="B14:K14"/>
    <mergeCell ref="B16:K16"/>
    <mergeCell ref="B17:K17"/>
    <mergeCell ref="L19:L21"/>
    <mergeCell ref="C34:C35"/>
    <mergeCell ref="D34:D35"/>
    <mergeCell ref="E34:E35"/>
    <mergeCell ref="F34:F35"/>
    <mergeCell ref="G34:G35"/>
    <mergeCell ref="H34:H35"/>
    <mergeCell ref="B4:K4"/>
    <mergeCell ref="R6:U6"/>
    <mergeCell ref="V6:Y6"/>
    <mergeCell ref="S7:V7"/>
    <mergeCell ref="W7:Z7"/>
    <mergeCell ref="B13:K13"/>
  </mergeCells>
  <printOptions/>
  <pageMargins left="0.75" right="0.5" top="0.75" bottom="0.5" header="0.5" footer="0.5"/>
  <pageSetup fitToHeight="0" fitToWidth="1" horizontalDpi="1200" verticalDpi="12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Ligia BALAN</dc:creator>
  <cp:keywords/>
  <dc:description/>
  <cp:lastModifiedBy>Alexandra</cp:lastModifiedBy>
  <cp:lastPrinted>2022-05-29T15:28:29Z</cp:lastPrinted>
  <dcterms:created xsi:type="dcterms:W3CDTF">1998-09-29T12:25:23Z</dcterms:created>
  <dcterms:modified xsi:type="dcterms:W3CDTF">2022-06-06T02:19:10Z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