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D:\_FACULTATE\SpecializareaC_Dual\_2026\iunie2026\"/>
    </mc:Choice>
  </mc:AlternateContent>
  <xr:revisionPtr revIDLastSave="0" documentId="13_ncr:1_{49E2E619-064D-4DEA-8F91-E91151E39AEE}" xr6:coauthVersionLast="47" xr6:coauthVersionMax="47" xr10:uidLastSave="{00000000-0000-0000-0000-000000000000}"/>
  <bookViews>
    <workbookView xWindow="16560" yWindow="3810" windowWidth="28770" windowHeight="15450" activeTab="7" xr2:uid="{00000000-000D-0000-FFFF-FFFF00000000}"/>
  </bookViews>
  <sheets>
    <sheet name="pagina 1" sheetId="11" r:id="rId1"/>
    <sheet name="an I D" sheetId="6" r:id="rId2"/>
    <sheet name="an II D" sheetId="14" r:id="rId3"/>
    <sheet name="an III D" sheetId="15" r:id="rId4"/>
    <sheet name="an IV D" sheetId="16" r:id="rId5"/>
    <sheet name="Bilant" sheetId="18" r:id="rId6"/>
    <sheet name="Competente" sheetId="20" r:id="rId7"/>
    <sheet name="Grila competente" sheetId="19" r:id="rId8"/>
    <sheet name="Rezultatele invatarii" sheetId="22" r:id="rId9"/>
    <sheet name="Rezultatele invatarii olds" sheetId="21" state="hidden" r:id="rId10"/>
    <sheet name="Competente_old" sheetId="12" state="hidden" r:id="rId11"/>
  </sheets>
  <definedNames>
    <definedName name="_GoBack" localSheetId="10">Competente_old!#REF!</definedName>
    <definedName name="_xlnm.Print_Area" localSheetId="1">'an I D'!$A$1:$AC$70</definedName>
    <definedName name="_xlnm.Print_Area" localSheetId="2">'an II D'!$A$1:$AB$67</definedName>
    <definedName name="_xlnm.Print_Area" localSheetId="3">'an III D'!$A$1:$AB$69</definedName>
    <definedName name="_xlnm.Print_Area" localSheetId="4">'an IV D'!$A$1:$AB$70</definedName>
    <definedName name="_xlnm.Print_Area" localSheetId="5">Bilant!$A$1:$N$89</definedName>
    <definedName name="_xlnm.Print_Area" localSheetId="6">Competente!$A$1:$C$45</definedName>
    <definedName name="_xlnm.Print_Area" localSheetId="10">Competente_old!$A$1:$D$41</definedName>
    <definedName name="_xlnm.Print_Area" localSheetId="7">'Grila competente'!$A$1:$AE$88</definedName>
    <definedName name="_xlnm.Print_Area" localSheetId="0">'pagina 1'!$A$1:$K$20</definedName>
    <definedName name="_xlnm.Print_Area" localSheetId="8">'Rezultatele invatarii'!$A$1:$E$45</definedName>
    <definedName name="_xlnm.Print_Area" localSheetId="9">'Rezultatele invatarii olds'!$A$1:$E$35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4" i="14" l="1"/>
  <c r="A56" i="6"/>
  <c r="A30" i="19"/>
  <c r="A32" i="19" s="1"/>
  <c r="A34" i="19" s="1"/>
  <c r="A35" i="19" s="1"/>
  <c r="A36" i="19" s="1"/>
  <c r="A37" i="19" s="1"/>
  <c r="A38" i="19" s="1"/>
  <c r="A39" i="19" s="1"/>
  <c r="A40" i="19" s="1"/>
  <c r="A41" i="19" s="1"/>
  <c r="A42" i="19" s="1"/>
  <c r="A43" i="19" s="1"/>
  <c r="A44" i="19" s="1"/>
  <c r="A45" i="19" s="1"/>
  <c r="A46" i="19" s="1"/>
  <c r="A47" i="19" s="1"/>
  <c r="A48" i="19" s="1"/>
  <c r="A49" i="19" s="1"/>
  <c r="A51" i="19" s="1"/>
  <c r="A52" i="19" s="1"/>
  <c r="A53" i="19" s="1"/>
  <c r="A54" i="19" s="1"/>
  <c r="A55" i="19" s="1"/>
  <c r="A56" i="19" s="1"/>
  <c r="A57" i="19" s="1"/>
  <c r="A58" i="19" s="1"/>
  <c r="A59" i="19" s="1"/>
  <c r="A60" i="19" s="1"/>
  <c r="A61" i="19" s="1"/>
  <c r="A62" i="19" s="1"/>
  <c r="A63" i="19" s="1"/>
  <c r="A64" i="19" s="1"/>
  <c r="A65" i="19" s="1"/>
  <c r="A68" i="19" s="1"/>
  <c r="A69" i="19" s="1"/>
  <c r="A70" i="19" s="1"/>
  <c r="A71" i="19" s="1"/>
  <c r="A72" i="19" s="1"/>
  <c r="A73" i="19" s="1"/>
  <c r="A74" i="19" s="1"/>
  <c r="A75" i="19" s="1"/>
  <c r="A76" i="19" s="1"/>
  <c r="A77" i="19" s="1"/>
  <c r="A78" i="19" s="1"/>
  <c r="A79" i="19" s="1"/>
  <c r="A81" i="19" s="1"/>
  <c r="A83" i="19" s="1"/>
  <c r="AG83" i="19"/>
  <c r="AG81" i="19"/>
  <c r="AG79" i="19"/>
  <c r="AG78" i="19"/>
  <c r="AG77" i="19"/>
  <c r="AG76" i="19"/>
  <c r="AG75" i="19"/>
  <c r="AG74" i="19"/>
  <c r="AG73" i="19"/>
  <c r="AG72" i="19"/>
  <c r="AG71" i="19"/>
  <c r="AG70" i="19"/>
  <c r="AG69" i="19"/>
  <c r="AG68" i="19"/>
  <c r="AG65" i="19"/>
  <c r="AG64" i="19"/>
  <c r="AG63" i="19"/>
  <c r="AG62" i="19"/>
  <c r="AG61" i="19"/>
  <c r="AG60" i="19"/>
  <c r="AG59" i="19"/>
  <c r="AG58" i="19"/>
  <c r="AG57" i="19"/>
  <c r="AG56" i="19"/>
  <c r="AG55" i="19"/>
  <c r="AG54" i="19"/>
  <c r="AG53" i="19"/>
  <c r="AG52" i="19"/>
  <c r="AG51" i="19"/>
  <c r="AG49" i="19"/>
  <c r="AG48" i="19"/>
  <c r="AG47" i="19"/>
  <c r="AG46" i="19"/>
  <c r="AG45" i="19"/>
  <c r="AG44" i="19"/>
  <c r="AG43" i="19"/>
  <c r="AG42" i="19"/>
  <c r="AG41" i="19"/>
  <c r="AG40" i="19"/>
  <c r="AG39" i="19"/>
  <c r="AG38" i="19"/>
  <c r="AG37" i="19"/>
  <c r="AG36" i="19"/>
  <c r="AG35" i="19"/>
  <c r="AG34" i="19"/>
  <c r="AG32" i="19"/>
  <c r="AG30" i="19"/>
  <c r="AG29" i="19"/>
  <c r="AG28" i="19"/>
  <c r="AG27" i="19"/>
  <c r="AG26" i="19"/>
  <c r="AG25" i="19"/>
  <c r="AG24" i="19"/>
  <c r="AG23" i="19"/>
  <c r="AG22" i="19"/>
  <c r="AG21" i="19"/>
  <c r="AG20" i="19"/>
  <c r="AG19" i="19"/>
  <c r="AG18" i="19"/>
  <c r="AG17" i="19"/>
  <c r="AE85" i="19"/>
  <c r="AZ38" i="15" l="1"/>
  <c r="AZ37" i="15" s="1"/>
  <c r="L23" i="6"/>
  <c r="Y29" i="6"/>
  <c r="X29" i="6"/>
  <c r="BW29" i="6" s="1"/>
  <c r="BX29" i="6"/>
  <c r="BV29" i="6"/>
  <c r="BU29" i="6" s="1"/>
  <c r="BF29" i="6"/>
  <c r="BE29" i="6"/>
  <c r="BC29" i="6"/>
  <c r="BB29" i="6"/>
  <c r="BA29" i="6"/>
  <c r="AZ29" i="6"/>
  <c r="AY29" i="6"/>
  <c r="A24" i="16" l="1"/>
  <c r="A25" i="16"/>
  <c r="L23" i="16"/>
  <c r="X25" i="15" l="1"/>
  <c r="L21" i="16"/>
  <c r="BV23" i="16" l="1"/>
  <c r="BU23" i="16"/>
  <c r="BT23" i="16"/>
  <c r="BD23" i="16"/>
  <c r="BC23" i="16"/>
  <c r="BB23" i="16"/>
  <c r="BA23" i="16"/>
  <c r="AZ23" i="16"/>
  <c r="AY23" i="16"/>
  <c r="M23" i="16"/>
  <c r="BS23" i="16" s="1"/>
  <c r="BV26" i="16"/>
  <c r="BT26" i="16"/>
  <c r="BD26" i="16"/>
  <c r="BC26" i="16"/>
  <c r="BB26" i="16"/>
  <c r="BA26" i="16"/>
  <c r="AZ26" i="16"/>
  <c r="AY26" i="16"/>
  <c r="Y26" i="16"/>
  <c r="X26" i="16" s="1"/>
  <c r="BU26" i="16" s="1"/>
  <c r="M26" i="16"/>
  <c r="O45" i="15"/>
  <c r="F45" i="15"/>
  <c r="BF42" i="15"/>
  <c r="BE42" i="15"/>
  <c r="BD42" i="15"/>
  <c r="BC42" i="15"/>
  <c r="BB42" i="15"/>
  <c r="BA42" i="15"/>
  <c r="AZ42" i="15"/>
  <c r="AY42" i="15"/>
  <c r="BF41" i="15"/>
  <c r="BE41" i="15"/>
  <c r="BD41" i="15"/>
  <c r="BC41" i="15"/>
  <c r="BB41" i="15"/>
  <c r="BA41" i="15"/>
  <c r="AY41" i="15"/>
  <c r="BF40" i="15"/>
  <c r="BE40" i="15"/>
  <c r="BD40" i="15"/>
  <c r="BC40" i="15"/>
  <c r="BB40" i="15"/>
  <c r="BA40" i="15"/>
  <c r="AY40" i="15"/>
  <c r="BF39" i="15"/>
  <c r="BE39" i="15"/>
  <c r="BD39" i="15"/>
  <c r="BC39" i="15"/>
  <c r="BB39" i="15"/>
  <c r="BA39" i="15"/>
  <c r="AZ39" i="15"/>
  <c r="AY39" i="15"/>
  <c r="BF38" i="15"/>
  <c r="BE38" i="15"/>
  <c r="BD38" i="15"/>
  <c r="BC38" i="15"/>
  <c r="BB38" i="15"/>
  <c r="BA38" i="15"/>
  <c r="AY38" i="15"/>
  <c r="L38" i="15"/>
  <c r="L45" i="15" s="1"/>
  <c r="F45" i="6"/>
  <c r="E45" i="6"/>
  <c r="BS26" i="16" l="1"/>
  <c r="AM56" i="15"/>
  <c r="AM55" i="15"/>
  <c r="S57" i="15"/>
  <c r="R57" i="15"/>
  <c r="Q57" i="15"/>
  <c r="AM54" i="14"/>
  <c r="BD54" i="14"/>
  <c r="BC54" i="14"/>
  <c r="BB54" i="14"/>
  <c r="BA54" i="14"/>
  <c r="AZ54" i="14"/>
  <c r="AY54" i="14"/>
  <c r="Y54" i="14"/>
  <c r="X54" i="14"/>
  <c r="M54" i="14"/>
  <c r="L54" i="14" s="1"/>
  <c r="AM56" i="6"/>
  <c r="AM55" i="6"/>
  <c r="AM54" i="6"/>
  <c r="BF55" i="6"/>
  <c r="BE55" i="6"/>
  <c r="BD55" i="6"/>
  <c r="BC55" i="6"/>
  <c r="BB55" i="6"/>
  <c r="BA55" i="6"/>
  <c r="AZ55" i="6"/>
  <c r="AY55" i="6"/>
  <c r="Y55" i="6"/>
  <c r="X55" i="6" s="1"/>
  <c r="M55" i="6"/>
  <c r="L55" i="6"/>
  <c r="Y28" i="16" l="1"/>
  <c r="X28" i="16" s="1"/>
  <c r="BV21" i="16"/>
  <c r="BU21" i="16"/>
  <c r="BT21" i="16"/>
  <c r="BD21" i="16"/>
  <c r="BC21" i="16"/>
  <c r="BB21" i="16"/>
  <c r="BA21" i="16"/>
  <c r="AZ21" i="16"/>
  <c r="AY21" i="16"/>
  <c r="M21" i="16"/>
  <c r="X40" i="14"/>
  <c r="L40" i="6"/>
  <c r="BS21" i="16" l="1"/>
  <c r="AB45" i="14"/>
  <c r="AA45" i="14"/>
  <c r="X45" i="14"/>
  <c r="R45" i="14"/>
  <c r="Q46" i="14" s="1"/>
  <c r="BF44" i="14"/>
  <c r="BE44" i="14"/>
  <c r="BD44" i="14"/>
  <c r="BC44" i="14"/>
  <c r="BB44" i="14"/>
  <c r="BA44" i="14"/>
  <c r="AZ44" i="14"/>
  <c r="AY44" i="14"/>
  <c r="BF43" i="14"/>
  <c r="BE43" i="14"/>
  <c r="BD43" i="14"/>
  <c r="BC43" i="14"/>
  <c r="BB43" i="14"/>
  <c r="BA43" i="14"/>
  <c r="AY43" i="14"/>
  <c r="BF42" i="14"/>
  <c r="BE42" i="14"/>
  <c r="BD42" i="14"/>
  <c r="BC42" i="14"/>
  <c r="BB42" i="14"/>
  <c r="BA42" i="14"/>
  <c r="AY42" i="14"/>
  <c r="BF41" i="14"/>
  <c r="BE41" i="14"/>
  <c r="BD41" i="14"/>
  <c r="BC41" i="14"/>
  <c r="BB41" i="14"/>
  <c r="BA41" i="14"/>
  <c r="AZ41" i="14"/>
  <c r="AY41" i="14"/>
  <c r="BF40" i="14"/>
  <c r="BE40" i="14"/>
  <c r="BD40" i="14"/>
  <c r="BC40" i="14"/>
  <c r="BB40" i="14"/>
  <c r="BA40" i="14"/>
  <c r="AY40" i="14"/>
  <c r="AA45" i="6"/>
  <c r="O45" i="6"/>
  <c r="BF42" i="6"/>
  <c r="BE42" i="6"/>
  <c r="BD42" i="6"/>
  <c r="BC42" i="6"/>
  <c r="BB42" i="6"/>
  <c r="BA42" i="6"/>
  <c r="AY42" i="6"/>
  <c r="BF44" i="6"/>
  <c r="BE44" i="6"/>
  <c r="BD44" i="6"/>
  <c r="BC44" i="6"/>
  <c r="BB44" i="6"/>
  <c r="BA44" i="6"/>
  <c r="AZ44" i="6"/>
  <c r="AY44" i="6"/>
  <c r="BF43" i="6"/>
  <c r="BE43" i="6"/>
  <c r="BD43" i="6"/>
  <c r="BC43" i="6"/>
  <c r="BB43" i="6"/>
  <c r="BA43" i="6"/>
  <c r="AY43" i="6"/>
  <c r="BF39" i="6"/>
  <c r="BE39" i="6"/>
  <c r="BD39" i="6"/>
  <c r="BC39" i="6"/>
  <c r="BB39" i="6"/>
  <c r="BA39" i="6"/>
  <c r="AZ39" i="6"/>
  <c r="AY39" i="6"/>
  <c r="M39" i="6"/>
  <c r="L39" i="6"/>
  <c r="BF38" i="6"/>
  <c r="BE38" i="6"/>
  <c r="BD38" i="6"/>
  <c r="BC38" i="6"/>
  <c r="BB38" i="6"/>
  <c r="BA38" i="6"/>
  <c r="AY38" i="6"/>
  <c r="M38" i="6"/>
  <c r="L38" i="6" s="1"/>
  <c r="AC33" i="14"/>
  <c r="AD33" i="14"/>
  <c r="AE33" i="14"/>
  <c r="AF33" i="14"/>
  <c r="AG33" i="14"/>
  <c r="AH33" i="14"/>
  <c r="AI33" i="14"/>
  <c r="AJ33" i="14"/>
  <c r="AC31" i="6"/>
  <c r="BX23" i="6"/>
  <c r="BW23" i="6"/>
  <c r="BV23" i="6"/>
  <c r="BF23" i="6"/>
  <c r="BE23" i="6"/>
  <c r="BC23" i="6"/>
  <c r="BB23" i="6"/>
  <c r="BA23" i="6"/>
  <c r="AZ23" i="6"/>
  <c r="AY23" i="6"/>
  <c r="X54" i="6"/>
  <c r="Y41" i="16"/>
  <c r="X41" i="16" s="1"/>
  <c r="M39" i="16"/>
  <c r="L39" i="16" s="1"/>
  <c r="M40" i="16"/>
  <c r="L40" i="16"/>
  <c r="M37" i="16"/>
  <c r="L37" i="16" s="1"/>
  <c r="Y25" i="16"/>
  <c r="X25" i="16" s="1"/>
  <c r="Y27" i="16"/>
  <c r="X27" i="16" s="1"/>
  <c r="Y24" i="16"/>
  <c r="X24" i="16" s="1"/>
  <c r="M20" i="16"/>
  <c r="L20" i="16" s="1"/>
  <c r="M22" i="16"/>
  <c r="L22" i="16" s="1"/>
  <c r="M24" i="16"/>
  <c r="M25" i="16"/>
  <c r="M27" i="16"/>
  <c r="M19" i="16"/>
  <c r="L19" i="16" s="1"/>
  <c r="M18" i="16"/>
  <c r="L18" i="16" s="1"/>
  <c r="L24" i="16"/>
  <c r="L25" i="16"/>
  <c r="L27" i="16"/>
  <c r="Y30" i="15"/>
  <c r="X26" i="15"/>
  <c r="X27" i="15"/>
  <c r="X28" i="15"/>
  <c r="Y29" i="15"/>
  <c r="X29" i="15"/>
  <c r="X30" i="15"/>
  <c r="M20" i="15"/>
  <c r="L20" i="15" s="1"/>
  <c r="M21" i="15"/>
  <c r="L21" i="15" s="1"/>
  <c r="M22" i="15"/>
  <c r="L22" i="15" s="1"/>
  <c r="M23" i="15"/>
  <c r="L23" i="15" s="1"/>
  <c r="M24" i="15"/>
  <c r="M19" i="15"/>
  <c r="L19" i="15" s="1"/>
  <c r="M18" i="15"/>
  <c r="L18" i="15" s="1"/>
  <c r="L24" i="15"/>
  <c r="Y25" i="6"/>
  <c r="X25" i="6" s="1"/>
  <c r="Y26" i="6"/>
  <c r="X26" i="6" s="1"/>
  <c r="Y27" i="6"/>
  <c r="X27" i="6" s="1"/>
  <c r="Y28" i="6"/>
  <c r="X28" i="6" s="1"/>
  <c r="Y30" i="6"/>
  <c r="Y24" i="6"/>
  <c r="X24" i="6" s="1"/>
  <c r="Y32" i="14"/>
  <c r="Y26" i="14"/>
  <c r="X26" i="14" s="1"/>
  <c r="Y27" i="14"/>
  <c r="X27" i="14" s="1"/>
  <c r="Y28" i="14"/>
  <c r="X28" i="14" s="1"/>
  <c r="Y29" i="14"/>
  <c r="X29" i="14" s="1"/>
  <c r="Y30" i="14"/>
  <c r="X30" i="14" s="1"/>
  <c r="Y31" i="14"/>
  <c r="Y25" i="14"/>
  <c r="X25" i="14" s="1"/>
  <c r="X31" i="14"/>
  <c r="X32" i="14"/>
  <c r="M20" i="14"/>
  <c r="L20" i="14" s="1"/>
  <c r="M21" i="14"/>
  <c r="L21" i="14" s="1"/>
  <c r="M22" i="14"/>
  <c r="L22" i="14" s="1"/>
  <c r="M23" i="14"/>
  <c r="L23" i="14" s="1"/>
  <c r="M24" i="14"/>
  <c r="M19" i="14"/>
  <c r="L19" i="14" s="1"/>
  <c r="M18" i="14"/>
  <c r="L18" i="14" s="1"/>
  <c r="H57" i="15"/>
  <c r="F57" i="15"/>
  <c r="O57" i="15"/>
  <c r="G57" i="15"/>
  <c r="E57" i="15"/>
  <c r="Y56" i="15"/>
  <c r="X56" i="15" s="1"/>
  <c r="M55" i="15"/>
  <c r="L55" i="15" s="1"/>
  <c r="Y55" i="15"/>
  <c r="X55" i="15"/>
  <c r="BD55" i="15"/>
  <c r="BC55" i="15"/>
  <c r="BB55" i="15"/>
  <c r="BA55" i="15"/>
  <c r="AZ55" i="15"/>
  <c r="AY55" i="15"/>
  <c r="BV24" i="15"/>
  <c r="BU24" i="15"/>
  <c r="BT24" i="15"/>
  <c r="BD24" i="15"/>
  <c r="BC24" i="15"/>
  <c r="BB24" i="15"/>
  <c r="BA24" i="15"/>
  <c r="AZ24" i="15"/>
  <c r="AY24" i="15"/>
  <c r="L31" i="14"/>
  <c r="BS31" i="14" s="1"/>
  <c r="M31" i="14"/>
  <c r="AY31" i="14"/>
  <c r="AZ31" i="14"/>
  <c r="BA31" i="14"/>
  <c r="BB31" i="14"/>
  <c r="BC31" i="14"/>
  <c r="BD31" i="14"/>
  <c r="BT31" i="14"/>
  <c r="BV31" i="14"/>
  <c r="W45" i="14"/>
  <c r="L22" i="6"/>
  <c r="AA34" i="14"/>
  <c r="M22" i="6"/>
  <c r="AA32" i="6"/>
  <c r="BF30" i="6"/>
  <c r="BE30" i="6"/>
  <c r="BC30" i="6"/>
  <c r="BB30" i="6"/>
  <c r="BA30" i="6"/>
  <c r="AZ30" i="6"/>
  <c r="AY30" i="6"/>
  <c r="S45" i="6"/>
  <c r="T45" i="6"/>
  <c r="U45" i="6"/>
  <c r="V45" i="6"/>
  <c r="W45" i="6"/>
  <c r="Q45" i="6"/>
  <c r="D40" i="18"/>
  <c r="AZ39" i="14" l="1"/>
  <c r="L45" i="6"/>
  <c r="AA48" i="14"/>
  <c r="AY39" i="14"/>
  <c r="BA39" i="14"/>
  <c r="BB39" i="14"/>
  <c r="BD39" i="14"/>
  <c r="BC39" i="14"/>
  <c r="BU23" i="6"/>
  <c r="AA48" i="6"/>
  <c r="BS24" i="15"/>
  <c r="BU31" i="14"/>
  <c r="R55" i="14"/>
  <c r="BF56" i="6"/>
  <c r="BE56" i="6"/>
  <c r="BD56" i="6"/>
  <c r="BC56" i="6"/>
  <c r="BB56" i="6"/>
  <c r="BA56" i="6"/>
  <c r="AZ56" i="6"/>
  <c r="AY56" i="6"/>
  <c r="Y56" i="6"/>
  <c r="X56" i="6" s="1"/>
  <c r="M56" i="6"/>
  <c r="BV30" i="14"/>
  <c r="BT30" i="14"/>
  <c r="BD30" i="14"/>
  <c r="BC30" i="14"/>
  <c r="BB30" i="14"/>
  <c r="BA30" i="14"/>
  <c r="AZ30" i="14"/>
  <c r="AY30" i="14"/>
  <c r="M30" i="14"/>
  <c r="L30" i="14"/>
  <c r="BS30" i="14" s="1"/>
  <c r="M21" i="6"/>
  <c r="L21" i="6" s="1"/>
  <c r="M20" i="6"/>
  <c r="L20" i="6" s="1"/>
  <c r="M18" i="6"/>
  <c r="L18" i="6" s="1"/>
  <c r="M19" i="6"/>
  <c r="L19" i="6" s="1"/>
  <c r="AZ20" i="6"/>
  <c r="AZ21" i="6"/>
  <c r="AZ22" i="6"/>
  <c r="AZ24" i="6"/>
  <c r="AZ25" i="6"/>
  <c r="AZ26" i="6"/>
  <c r="AZ27" i="6"/>
  <c r="AZ28" i="6"/>
  <c r="AZ19" i="6"/>
  <c r="AZ18" i="6"/>
  <c r="BD54" i="6"/>
  <c r="BD41" i="6"/>
  <c r="BD40" i="6"/>
  <c r="BD31" i="6"/>
  <c r="BD28" i="6"/>
  <c r="BD27" i="6"/>
  <c r="BD26" i="6"/>
  <c r="BD25" i="6"/>
  <c r="BD24" i="6"/>
  <c r="BD22" i="6"/>
  <c r="BD21" i="6"/>
  <c r="BD20" i="6"/>
  <c r="BD19" i="6"/>
  <c r="BD18" i="6"/>
  <c r="AZ54" i="6"/>
  <c r="AZ41" i="6"/>
  <c r="AZ37" i="6" s="1"/>
  <c r="AZ31" i="6"/>
  <c r="AB45" i="6"/>
  <c r="P45" i="6"/>
  <c r="K45" i="6"/>
  <c r="J45" i="6"/>
  <c r="I45" i="6"/>
  <c r="H45" i="6"/>
  <c r="G45" i="6"/>
  <c r="BF41" i="6"/>
  <c r="BE41" i="6"/>
  <c r="BC41" i="6"/>
  <c r="BB41" i="6"/>
  <c r="BA41" i="6"/>
  <c r="AY41" i="6"/>
  <c r="BF40" i="6"/>
  <c r="BE40" i="6"/>
  <c r="BC40" i="6"/>
  <c r="BB40" i="6"/>
  <c r="BA40" i="6"/>
  <c r="BA37" i="6" s="1"/>
  <c r="AY40" i="6"/>
  <c r="Y45" i="6"/>
  <c r="AG84" i="19"/>
  <c r="AG82" i="19"/>
  <c r="AG80" i="19"/>
  <c r="AA58" i="16"/>
  <c r="AA55" i="14"/>
  <c r="O55" i="14"/>
  <c r="S57" i="6"/>
  <c r="AA57" i="6"/>
  <c r="O57" i="6"/>
  <c r="G57" i="6"/>
  <c r="BD37" i="6" l="1"/>
  <c r="BE37" i="6"/>
  <c r="AG85" i="19"/>
  <c r="AZ45" i="6"/>
  <c r="BU30" i="14"/>
  <c r="BD45" i="6"/>
  <c r="AZ53" i="6"/>
  <c r="BD53" i="6"/>
  <c r="M45" i="6"/>
  <c r="BD17" i="6"/>
  <c r="BD16" i="6" s="1"/>
  <c r="BE45" i="6"/>
  <c r="AZ17" i="6"/>
  <c r="AZ16" i="6" s="1"/>
  <c r="BF45" i="6"/>
  <c r="E46" i="6"/>
  <c r="Q46" i="6"/>
  <c r="BB37" i="6"/>
  <c r="BC37" i="6"/>
  <c r="BF37" i="6"/>
  <c r="AY45" i="6"/>
  <c r="BA45" i="6"/>
  <c r="BB45" i="6"/>
  <c r="BC45" i="6"/>
  <c r="AY37" i="6"/>
  <c r="S58" i="16"/>
  <c r="V58" i="16"/>
  <c r="U58" i="16"/>
  <c r="T58" i="16"/>
  <c r="R58" i="16"/>
  <c r="Q58" i="16"/>
  <c r="S55" i="14"/>
  <c r="BV22" i="16"/>
  <c r="BT22" i="16"/>
  <c r="BD22" i="16"/>
  <c r="BC22" i="16"/>
  <c r="BB22" i="16"/>
  <c r="BA22" i="16"/>
  <c r="AZ22" i="16"/>
  <c r="AY22" i="16"/>
  <c r="BU22" i="16"/>
  <c r="Z45" i="6" l="1"/>
  <c r="K66" i="18"/>
  <c r="Q59" i="16"/>
  <c r="BS22" i="16"/>
  <c r="BU27" i="16"/>
  <c r="AY27" i="16"/>
  <c r="AZ27" i="16"/>
  <c r="BA27" i="16"/>
  <c r="BB27" i="16"/>
  <c r="BC27" i="16"/>
  <c r="BD27" i="16"/>
  <c r="BT27" i="16"/>
  <c r="BV27" i="16"/>
  <c r="BD42" i="16"/>
  <c r="BC42" i="16"/>
  <c r="BB42" i="16"/>
  <c r="BA42" i="16"/>
  <c r="AZ42" i="16"/>
  <c r="AY42" i="16"/>
  <c r="Y42" i="16"/>
  <c r="X42" i="16"/>
  <c r="BD41" i="16"/>
  <c r="BC41" i="16"/>
  <c r="BB41" i="16"/>
  <c r="BA41" i="16"/>
  <c r="AZ41" i="16"/>
  <c r="AY41" i="16"/>
  <c r="BS27" i="16" l="1"/>
  <c r="X29" i="16"/>
  <c r="M44" i="18"/>
  <c r="I44" i="18"/>
  <c r="G43" i="16" l="1"/>
  <c r="I45" i="15"/>
  <c r="J45" i="15"/>
  <c r="K45" i="15"/>
  <c r="G45" i="15"/>
  <c r="I32" i="15"/>
  <c r="G32" i="15"/>
  <c r="BA57" i="16"/>
  <c r="BA56" i="16"/>
  <c r="BA38" i="16"/>
  <c r="BA39" i="16"/>
  <c r="BA40" i="16"/>
  <c r="BA37" i="16"/>
  <c r="BA56" i="15"/>
  <c r="BA43" i="15"/>
  <c r="BA44" i="15"/>
  <c r="BB54" i="6"/>
  <c r="BA25" i="14"/>
  <c r="BA26" i="14"/>
  <c r="BA27" i="14"/>
  <c r="BA28" i="14"/>
  <c r="BA29" i="14"/>
  <c r="BA32" i="14"/>
  <c r="BB24" i="14"/>
  <c r="BC24" i="14"/>
  <c r="BD24" i="14"/>
  <c r="Y57" i="16" l="1"/>
  <c r="X57" i="16" s="1"/>
  <c r="Y56" i="16"/>
  <c r="X56" i="16"/>
  <c r="M57" i="16"/>
  <c r="L57" i="16" s="1"/>
  <c r="M56" i="16"/>
  <c r="L56" i="16" s="1"/>
  <c r="X58" i="16" l="1"/>
  <c r="M56" i="15"/>
  <c r="L56" i="15" s="1"/>
  <c r="M54" i="6"/>
  <c r="Y44" i="15"/>
  <c r="X44" i="15"/>
  <c r="Y43" i="15"/>
  <c r="X43" i="15" s="1"/>
  <c r="M38" i="16"/>
  <c r="L38" i="16"/>
  <c r="BU25" i="16"/>
  <c r="BU20" i="16"/>
  <c r="BU19" i="16"/>
  <c r="BU18" i="16"/>
  <c r="M29" i="16"/>
  <c r="L29" i="16"/>
  <c r="BU23" i="15"/>
  <c r="BU22" i="15"/>
  <c r="BU21" i="15"/>
  <c r="BU20" i="15"/>
  <c r="BU19" i="15"/>
  <c r="BU18" i="15"/>
  <c r="L25" i="15"/>
  <c r="M25" i="15"/>
  <c r="L27" i="15"/>
  <c r="M27" i="15"/>
  <c r="L28" i="15"/>
  <c r="M28" i="15"/>
  <c r="L29" i="15"/>
  <c r="M29" i="15"/>
  <c r="L30" i="15"/>
  <c r="M30" i="15"/>
  <c r="X30" i="6"/>
  <c r="BW21" i="6"/>
  <c r="BW20" i="6"/>
  <c r="BW19" i="6"/>
  <c r="Y18" i="6"/>
  <c r="X18" i="6"/>
  <c r="BW18" i="6" s="1"/>
  <c r="M30" i="6"/>
  <c r="L30" i="6"/>
  <c r="M28" i="6"/>
  <c r="L28" i="6"/>
  <c r="M27" i="6"/>
  <c r="L27" i="6"/>
  <c r="M26" i="6"/>
  <c r="L26" i="6"/>
  <c r="M25" i="6"/>
  <c r="L25" i="6"/>
  <c r="M24" i="6"/>
  <c r="L24" i="6"/>
  <c r="BU24" i="14"/>
  <c r="BU23" i="14"/>
  <c r="BU22" i="14"/>
  <c r="BU21" i="14"/>
  <c r="BU20" i="14"/>
  <c r="BU19" i="14"/>
  <c r="BU18" i="14"/>
  <c r="L24" i="14"/>
  <c r="L25" i="14"/>
  <c r="BS25" i="14" s="1"/>
  <c r="L26" i="14"/>
  <c r="BS26" i="14" s="1"/>
  <c r="L27" i="14"/>
  <c r="BS27" i="14" s="1"/>
  <c r="L28" i="14"/>
  <c r="BS28" i="14" s="1"/>
  <c r="L29" i="14"/>
  <c r="BS29" i="14" s="1"/>
  <c r="L32" i="14"/>
  <c r="BS32" i="14" s="1"/>
  <c r="M32" i="14"/>
  <c r="M29" i="14"/>
  <c r="M28" i="14"/>
  <c r="M27" i="14"/>
  <c r="M25" i="14"/>
  <c r="BQ16" i="16"/>
  <c r="BQ16" i="15"/>
  <c r="BQ16" i="14"/>
  <c r="BS16" i="6"/>
  <c r="BA36" i="16"/>
  <c r="AY38" i="16"/>
  <c r="AZ38" i="16"/>
  <c r="BB38" i="16"/>
  <c r="BC38" i="16"/>
  <c r="BD38" i="16"/>
  <c r="AY39" i="16"/>
  <c r="AZ39" i="16"/>
  <c r="BB39" i="16"/>
  <c r="BC39" i="16"/>
  <c r="BD39" i="16"/>
  <c r="AY40" i="16"/>
  <c r="AZ40" i="16"/>
  <c r="BB40" i="16"/>
  <c r="BC40" i="16"/>
  <c r="BD40" i="16"/>
  <c r="BD37" i="16"/>
  <c r="BC37" i="16"/>
  <c r="BB37" i="16"/>
  <c r="AZ37" i="16"/>
  <c r="AY37" i="16"/>
  <c r="AY43" i="15"/>
  <c r="AZ43" i="15"/>
  <c r="BB43" i="15"/>
  <c r="BC43" i="15"/>
  <c r="BD43" i="15"/>
  <c r="AY44" i="15"/>
  <c r="AZ44" i="15"/>
  <c r="BB44" i="15"/>
  <c r="BC44" i="15"/>
  <c r="BD44" i="15"/>
  <c r="BA37" i="15"/>
  <c r="AY57" i="16"/>
  <c r="AZ57" i="16"/>
  <c r="BB57" i="16"/>
  <c r="BC57" i="16"/>
  <c r="BD57" i="16"/>
  <c r="BD56" i="16"/>
  <c r="BC56" i="16"/>
  <c r="BB56" i="16"/>
  <c r="AZ56" i="16"/>
  <c r="AY56" i="16"/>
  <c r="BA55" i="16"/>
  <c r="BD56" i="15"/>
  <c r="BC56" i="15"/>
  <c r="BB56" i="15"/>
  <c r="AZ56" i="15"/>
  <c r="AY56" i="15"/>
  <c r="BA54" i="15"/>
  <c r="BF54" i="6"/>
  <c r="BE54" i="6"/>
  <c r="BC54" i="6"/>
  <c r="BA54" i="6"/>
  <c r="AY54" i="6"/>
  <c r="BB53" i="6"/>
  <c r="AY20" i="6"/>
  <c r="BA20" i="6"/>
  <c r="BB20" i="6"/>
  <c r="BC20" i="6"/>
  <c r="BE20" i="6"/>
  <c r="BF20" i="6"/>
  <c r="BV20" i="6"/>
  <c r="BX20" i="6"/>
  <c r="AY21" i="6"/>
  <c r="BA21" i="6"/>
  <c r="BB21" i="6"/>
  <c r="BC21" i="6"/>
  <c r="BE21" i="6"/>
  <c r="BF21" i="6"/>
  <c r="BV21" i="6"/>
  <c r="BX21" i="6"/>
  <c r="AY22" i="6"/>
  <c r="BA22" i="6"/>
  <c r="BB22" i="6"/>
  <c r="BC22" i="6"/>
  <c r="BE22" i="6"/>
  <c r="BF22" i="6"/>
  <c r="BV22" i="6"/>
  <c r="BX22" i="6"/>
  <c r="AY24" i="6"/>
  <c r="BA24" i="6"/>
  <c r="BB24" i="6"/>
  <c r="BC24" i="6"/>
  <c r="BE24" i="6"/>
  <c r="BF24" i="6"/>
  <c r="BV24" i="6"/>
  <c r="BX24" i="6"/>
  <c r="AY25" i="6"/>
  <c r="BA25" i="6"/>
  <c r="BB25" i="6"/>
  <c r="BC25" i="6"/>
  <c r="BE25" i="6"/>
  <c r="BF25" i="6"/>
  <c r="BV25" i="6"/>
  <c r="BX25" i="6"/>
  <c r="AY26" i="6"/>
  <c r="BA26" i="6"/>
  <c r="BB26" i="6"/>
  <c r="BC26" i="6"/>
  <c r="BE26" i="6"/>
  <c r="BF26" i="6"/>
  <c r="BV26" i="6"/>
  <c r="BX26" i="6"/>
  <c r="AY27" i="6"/>
  <c r="BA27" i="6"/>
  <c r="BB27" i="6"/>
  <c r="BC27" i="6"/>
  <c r="BE27" i="6"/>
  <c r="BF27" i="6"/>
  <c r="BV27" i="6"/>
  <c r="BX27" i="6"/>
  <c r="AY28" i="6"/>
  <c r="BA28" i="6"/>
  <c r="BB28" i="6"/>
  <c r="BC28" i="6"/>
  <c r="BE28" i="6"/>
  <c r="BF28" i="6"/>
  <c r="BV28" i="6"/>
  <c r="BX28" i="6"/>
  <c r="AY20" i="15"/>
  <c r="AZ20" i="15"/>
  <c r="BA20" i="15"/>
  <c r="BB20" i="15"/>
  <c r="BC20" i="15"/>
  <c r="BD20" i="15"/>
  <c r="BT20" i="15"/>
  <c r="BV20" i="15"/>
  <c r="AY21" i="15"/>
  <c r="AZ21" i="15"/>
  <c r="BA21" i="15"/>
  <c r="BB21" i="15"/>
  <c r="BC21" i="15"/>
  <c r="BD21" i="15"/>
  <c r="BT21" i="15"/>
  <c r="BV21" i="15"/>
  <c r="AY22" i="15"/>
  <c r="AZ22" i="15"/>
  <c r="BA22" i="15"/>
  <c r="BB22" i="15"/>
  <c r="BC22" i="15"/>
  <c r="BD22" i="15"/>
  <c r="BT22" i="15"/>
  <c r="BV22" i="15"/>
  <c r="AY23" i="15"/>
  <c r="AZ23" i="15"/>
  <c r="BA23" i="15"/>
  <c r="BB23" i="15"/>
  <c r="BC23" i="15"/>
  <c r="BD23" i="15"/>
  <c r="BT23" i="15"/>
  <c r="BV23" i="15"/>
  <c r="AY25" i="15"/>
  <c r="AZ25" i="15"/>
  <c r="BA25" i="15"/>
  <c r="BB25" i="15"/>
  <c r="BC25" i="15"/>
  <c r="BD25" i="15"/>
  <c r="BT25" i="15"/>
  <c r="BV25" i="15"/>
  <c r="AY26" i="15"/>
  <c r="AZ26" i="15"/>
  <c r="BA26" i="15"/>
  <c r="BB26" i="15"/>
  <c r="BC26" i="15"/>
  <c r="BD26" i="15"/>
  <c r="BT26" i="15"/>
  <c r="BV26" i="15"/>
  <c r="AY27" i="15"/>
  <c r="AZ27" i="15"/>
  <c r="BA27" i="15"/>
  <c r="BB27" i="15"/>
  <c r="BC27" i="15"/>
  <c r="BD27" i="15"/>
  <c r="BT27" i="15"/>
  <c r="BV27" i="15"/>
  <c r="AY28" i="15"/>
  <c r="AZ28" i="15"/>
  <c r="BA28" i="15"/>
  <c r="BB28" i="15"/>
  <c r="BC28" i="15"/>
  <c r="BD28" i="15"/>
  <c r="BT28" i="15"/>
  <c r="BV28" i="15"/>
  <c r="AY29" i="15"/>
  <c r="AZ29" i="15"/>
  <c r="BA29" i="15"/>
  <c r="BB29" i="15"/>
  <c r="BC29" i="15"/>
  <c r="BD29" i="15"/>
  <c r="BT29" i="15"/>
  <c r="BV29" i="15"/>
  <c r="AY30" i="15"/>
  <c r="AZ30" i="15"/>
  <c r="BA30" i="15"/>
  <c r="BB30" i="15"/>
  <c r="BC30" i="15"/>
  <c r="BD30" i="15"/>
  <c r="BT30" i="15"/>
  <c r="BV30" i="15"/>
  <c r="BT20" i="16"/>
  <c r="BV20" i="16"/>
  <c r="BT24" i="16"/>
  <c r="BV24" i="16"/>
  <c r="BT25" i="16"/>
  <c r="BV25" i="16"/>
  <c r="BT28" i="16"/>
  <c r="BV28" i="16"/>
  <c r="BT29" i="16"/>
  <c r="BV29" i="16"/>
  <c r="AY28" i="16"/>
  <c r="AZ28" i="16"/>
  <c r="BA28" i="16"/>
  <c r="BB28" i="16"/>
  <c r="BC28" i="16"/>
  <c r="BD28" i="16"/>
  <c r="AY29" i="16"/>
  <c r="AZ29" i="16"/>
  <c r="BA29" i="16"/>
  <c r="BB29" i="16"/>
  <c r="BC29" i="16"/>
  <c r="BD29" i="16"/>
  <c r="AY20" i="16"/>
  <c r="AZ20" i="16"/>
  <c r="BA20" i="16"/>
  <c r="BB20" i="16"/>
  <c r="BC20" i="16"/>
  <c r="BD20" i="16"/>
  <c r="AY24" i="16"/>
  <c r="AZ24" i="16"/>
  <c r="BA24" i="16"/>
  <c r="BB24" i="16"/>
  <c r="BC24" i="16"/>
  <c r="BD24" i="16"/>
  <c r="AY25" i="16"/>
  <c r="AZ25" i="16"/>
  <c r="BA25" i="16"/>
  <c r="BB25" i="16"/>
  <c r="BC25" i="16"/>
  <c r="BD25" i="16"/>
  <c r="BV19" i="16"/>
  <c r="BT19" i="16"/>
  <c r="BD19" i="16"/>
  <c r="BC19" i="16"/>
  <c r="BB19" i="16"/>
  <c r="BA19" i="16"/>
  <c r="AZ19" i="16"/>
  <c r="AY19" i="16"/>
  <c r="BV18" i="16"/>
  <c r="BT18" i="16"/>
  <c r="BD18" i="16"/>
  <c r="BC18" i="16"/>
  <c r="BB18" i="16"/>
  <c r="BA18" i="16"/>
  <c r="AZ18" i="16"/>
  <c r="AY18" i="16"/>
  <c r="BV19" i="15"/>
  <c r="BT19" i="15"/>
  <c r="BD19" i="15"/>
  <c r="BC19" i="15"/>
  <c r="BB19" i="15"/>
  <c r="BA19" i="15"/>
  <c r="AZ19" i="15"/>
  <c r="AY19" i="15"/>
  <c r="BV18" i="15"/>
  <c r="BT18" i="15"/>
  <c r="BD18" i="15"/>
  <c r="BC18" i="15"/>
  <c r="BB18" i="15"/>
  <c r="BA18" i="15"/>
  <c r="AZ18" i="15"/>
  <c r="AY18" i="15"/>
  <c r="BX19" i="6"/>
  <c r="BV19" i="6"/>
  <c r="BF19" i="6"/>
  <c r="BE19" i="6"/>
  <c r="BC19" i="6"/>
  <c r="BB19" i="6"/>
  <c r="BA19" i="6"/>
  <c r="AY19" i="6"/>
  <c r="BX18" i="6"/>
  <c r="BV18" i="6"/>
  <c r="BF18" i="6"/>
  <c r="BE18" i="6"/>
  <c r="BC18" i="6"/>
  <c r="BB18" i="6"/>
  <c r="BA18" i="6"/>
  <c r="AY18" i="6"/>
  <c r="BA53" i="14"/>
  <c r="AU33" i="14"/>
  <c r="AV33" i="14"/>
  <c r="AW33" i="14"/>
  <c r="AX33" i="14"/>
  <c r="BF33" i="14"/>
  <c r="BG33" i="14"/>
  <c r="BH33" i="14"/>
  <c r="BI33" i="14"/>
  <c r="BP33" i="14"/>
  <c r="BO33" i="14"/>
  <c r="BN33" i="14"/>
  <c r="BM33" i="14"/>
  <c r="BL33" i="14"/>
  <c r="BK33" i="14"/>
  <c r="BJ33" i="14"/>
  <c r="BV25" i="14"/>
  <c r="BV26" i="14"/>
  <c r="BV27" i="14"/>
  <c r="BV28" i="14"/>
  <c r="BV29" i="14"/>
  <c r="BV32" i="14"/>
  <c r="BU32" i="14" s="1"/>
  <c r="BT19" i="14"/>
  <c r="BT20" i="14"/>
  <c r="BT21" i="14"/>
  <c r="BT22" i="14"/>
  <c r="BT23" i="14"/>
  <c r="BT24" i="14"/>
  <c r="BT18" i="14"/>
  <c r="D18" i="15"/>
  <c r="D18" i="16"/>
  <c r="D18" i="6"/>
  <c r="BV19" i="14"/>
  <c r="BV20" i="14"/>
  <c r="BV21" i="14"/>
  <c r="BV22" i="14"/>
  <c r="BV23" i="14"/>
  <c r="BV24" i="14"/>
  <c r="BT25" i="14"/>
  <c r="BT26" i="14"/>
  <c r="BT27" i="14"/>
  <c r="BT28" i="14"/>
  <c r="BT29" i="14"/>
  <c r="BT32" i="14"/>
  <c r="BV18" i="14"/>
  <c r="D18" i="14"/>
  <c r="BN18" i="16" l="1"/>
  <c r="BI18" i="16"/>
  <c r="BM18" i="16"/>
  <c r="AF18" i="16"/>
  <c r="AC18" i="16"/>
  <c r="BL18" i="16"/>
  <c r="BK18" i="16"/>
  <c r="BJ18" i="16"/>
  <c r="AW18" i="16"/>
  <c r="BH18" i="16"/>
  <c r="BF18" i="16"/>
  <c r="AJ18" i="16"/>
  <c r="BG18" i="16"/>
  <c r="AQ18" i="16"/>
  <c r="AI18" i="16"/>
  <c r="AV18" i="16"/>
  <c r="AX18" i="16"/>
  <c r="AU18" i="16"/>
  <c r="AS18" i="16"/>
  <c r="AG18" i="16"/>
  <c r="AR18" i="16"/>
  <c r="AE18" i="16"/>
  <c r="AT18" i="16"/>
  <c r="AD18" i="16"/>
  <c r="AH18" i="16"/>
  <c r="AW18" i="15"/>
  <c r="AU18" i="15"/>
  <c r="AT18" i="15"/>
  <c r="AR18" i="15"/>
  <c r="BM18" i="15"/>
  <c r="AH18" i="15"/>
  <c r="AV18" i="15"/>
  <c r="AS18" i="15"/>
  <c r="AQ18" i="15"/>
  <c r="BH18" i="15"/>
  <c r="AI18" i="15"/>
  <c r="BG18" i="15"/>
  <c r="BL18" i="15"/>
  <c r="BK18" i="15"/>
  <c r="BJ18" i="15"/>
  <c r="BI18" i="15"/>
  <c r="AJ18" i="15"/>
  <c r="AC18" i="15"/>
  <c r="AX18" i="15"/>
  <c r="AG18" i="15"/>
  <c r="AF18" i="15"/>
  <c r="BF18" i="15"/>
  <c r="AE18" i="15"/>
  <c r="AD18" i="15"/>
  <c r="BM18" i="14"/>
  <c r="AX18" i="14"/>
  <c r="BJ18" i="14"/>
  <c r="AU18" i="14"/>
  <c r="BL18" i="14"/>
  <c r="AW18" i="14"/>
  <c r="BH18" i="14"/>
  <c r="AS18" i="14"/>
  <c r="BK18" i="14"/>
  <c r="AV18" i="14"/>
  <c r="BI18" i="14"/>
  <c r="AT18" i="14"/>
  <c r="BG18" i="14"/>
  <c r="AR18" i="14"/>
  <c r="BF18" i="14"/>
  <c r="AQ18" i="14"/>
  <c r="AG18" i="6"/>
  <c r="AR18" i="6"/>
  <c r="BK18" i="6"/>
  <c r="AX18" i="6"/>
  <c r="AW18" i="6"/>
  <c r="BJ18" i="6"/>
  <c r="BI18" i="6"/>
  <c r="BH18" i="6"/>
  <c r="AV18" i="6"/>
  <c r="AU18" i="6"/>
  <c r="BO18" i="6"/>
  <c r="AJ18" i="6"/>
  <c r="AH18" i="6"/>
  <c r="BN18" i="6"/>
  <c r="AT18" i="6"/>
  <c r="BM18" i="6"/>
  <c r="BL18" i="6"/>
  <c r="AS18" i="6"/>
  <c r="AQ18" i="6"/>
  <c r="AI18" i="6"/>
  <c r="AF18" i="14"/>
  <c r="AE18" i="14"/>
  <c r="AD18" i="14"/>
  <c r="AC18" i="14"/>
  <c r="AJ18" i="14"/>
  <c r="AH18" i="14"/>
  <c r="AG18" i="14"/>
  <c r="AI18" i="14"/>
  <c r="AD18" i="6"/>
  <c r="AC18" i="6"/>
  <c r="AE18" i="6"/>
  <c r="AF18" i="6"/>
  <c r="BU24" i="16"/>
  <c r="BS28" i="16"/>
  <c r="AM18" i="14"/>
  <c r="BC53" i="14"/>
  <c r="BS30" i="15"/>
  <c r="BS26" i="15"/>
  <c r="BN18" i="15"/>
  <c r="AP18" i="6"/>
  <c r="BS29" i="16"/>
  <c r="BS23" i="15"/>
  <c r="BU28" i="6"/>
  <c r="BU25" i="6"/>
  <c r="BU24" i="6"/>
  <c r="BS29" i="15"/>
  <c r="BS28" i="15"/>
  <c r="BS27" i="15"/>
  <c r="BS25" i="15"/>
  <c r="BU27" i="6"/>
  <c r="BU26" i="6"/>
  <c r="BU22" i="6"/>
  <c r="AN18" i="15"/>
  <c r="AO18" i="15"/>
  <c r="AM18" i="15"/>
  <c r="BC36" i="16"/>
  <c r="BB36" i="16"/>
  <c r="BD36" i="16"/>
  <c r="AP18" i="16"/>
  <c r="AY36" i="16"/>
  <c r="N43" i="16" s="1"/>
  <c r="BO18" i="16"/>
  <c r="AY17" i="16"/>
  <c r="BD17" i="16"/>
  <c r="BD16" i="16" s="1"/>
  <c r="AZ36" i="16"/>
  <c r="BC17" i="16"/>
  <c r="BC16" i="16" s="1"/>
  <c r="AZ17" i="16"/>
  <c r="BA17" i="16"/>
  <c r="BA16" i="16" s="1"/>
  <c r="BB17" i="16"/>
  <c r="BA17" i="15"/>
  <c r="BA16" i="15" s="1"/>
  <c r="AL18" i="15"/>
  <c r="AP18" i="15"/>
  <c r="BO18" i="15"/>
  <c r="BP18" i="15"/>
  <c r="BB37" i="15"/>
  <c r="BP18" i="6"/>
  <c r="AO18" i="6"/>
  <c r="AN18" i="6"/>
  <c r="BQ18" i="6"/>
  <c r="BR18" i="6"/>
  <c r="AL18" i="6"/>
  <c r="AM18" i="6"/>
  <c r="BC37" i="15"/>
  <c r="BB54" i="15"/>
  <c r="BD37" i="15"/>
  <c r="BD54" i="15"/>
  <c r="BD53" i="14"/>
  <c r="AZ53" i="14"/>
  <c r="AY53" i="14"/>
  <c r="N55" i="14" s="1"/>
  <c r="BB53" i="14"/>
  <c r="BF53" i="6"/>
  <c r="AY53" i="6"/>
  <c r="BA53" i="6"/>
  <c r="BC53" i="6"/>
  <c r="BB17" i="6"/>
  <c r="BB16" i="6" s="1"/>
  <c r="BD55" i="16"/>
  <c r="BC55" i="16"/>
  <c r="AL18" i="16"/>
  <c r="AM18" i="16"/>
  <c r="AN18" i="16"/>
  <c r="BB55" i="16"/>
  <c r="BP18" i="16"/>
  <c r="AO18" i="16"/>
  <c r="AY37" i="15"/>
  <c r="AY54" i="15"/>
  <c r="AZ54" i="15"/>
  <c r="BC54" i="15"/>
  <c r="AY55" i="16"/>
  <c r="AZ55" i="16"/>
  <c r="BE53" i="6"/>
  <c r="AN18" i="14"/>
  <c r="AP18" i="14"/>
  <c r="AL18" i="14"/>
  <c r="AO18" i="14"/>
  <c r="BP18" i="14"/>
  <c r="BO18" i="14"/>
  <c r="BS18" i="14"/>
  <c r="BN18" i="14"/>
  <c r="BS23" i="14"/>
  <c r="BS21" i="14"/>
  <c r="BS19" i="14"/>
  <c r="BS22" i="14"/>
  <c r="BS20" i="14"/>
  <c r="BS24" i="14"/>
  <c r="BU28" i="16"/>
  <c r="BU29" i="16"/>
  <c r="BS18" i="16"/>
  <c r="BS25" i="16"/>
  <c r="BS19" i="16"/>
  <c r="BS20" i="16"/>
  <c r="BS24" i="16"/>
  <c r="W30" i="16"/>
  <c r="U43" i="16"/>
  <c r="V43" i="16"/>
  <c r="W43" i="16"/>
  <c r="I43" i="16"/>
  <c r="J43" i="16"/>
  <c r="K43" i="16"/>
  <c r="J30" i="16"/>
  <c r="K30" i="16"/>
  <c r="C84" i="16"/>
  <c r="C82" i="16"/>
  <c r="C81" i="16"/>
  <c r="C80" i="16"/>
  <c r="P58" i="16"/>
  <c r="O58" i="16"/>
  <c r="M58" i="16"/>
  <c r="J58" i="16"/>
  <c r="I58" i="16"/>
  <c r="H58" i="16"/>
  <c r="F58" i="16"/>
  <c r="E58" i="16"/>
  <c r="Q53" i="16"/>
  <c r="E53" i="16"/>
  <c r="AB43" i="16"/>
  <c r="AA43" i="16"/>
  <c r="Y43" i="16"/>
  <c r="X43" i="16"/>
  <c r="T43" i="16"/>
  <c r="S43" i="16"/>
  <c r="R43" i="16"/>
  <c r="Q43" i="16"/>
  <c r="P43" i="16"/>
  <c r="O43" i="16"/>
  <c r="M43" i="16"/>
  <c r="L43" i="16"/>
  <c r="H43" i="16"/>
  <c r="F43" i="16"/>
  <c r="E43" i="16"/>
  <c r="Q34" i="16"/>
  <c r="E34" i="16"/>
  <c r="AP30" i="16"/>
  <c r="AO30" i="16"/>
  <c r="AN30" i="16"/>
  <c r="AM30" i="16"/>
  <c r="AL30" i="16"/>
  <c r="AK30" i="16"/>
  <c r="AF30" i="16"/>
  <c r="AJ30" i="16" s="1"/>
  <c r="AE30" i="16"/>
  <c r="AI30" i="16" s="1"/>
  <c r="AD30" i="16"/>
  <c r="AH30" i="16" s="1"/>
  <c r="AC30" i="16"/>
  <c r="AG30" i="16" s="1"/>
  <c r="AB30" i="16"/>
  <c r="AA30" i="16"/>
  <c r="V30" i="16"/>
  <c r="U30" i="16"/>
  <c r="T30" i="16"/>
  <c r="S30" i="16"/>
  <c r="R30" i="16"/>
  <c r="Q30" i="16"/>
  <c r="P30" i="16"/>
  <c r="O30" i="16"/>
  <c r="I30" i="16"/>
  <c r="H30" i="16"/>
  <c r="G30" i="16"/>
  <c r="G46" i="16" s="1"/>
  <c r="F30" i="16"/>
  <c r="E30" i="16"/>
  <c r="A19" i="16"/>
  <c r="AA45" i="15"/>
  <c r="M45" i="15"/>
  <c r="AA57" i="15"/>
  <c r="X57" i="15"/>
  <c r="BU30" i="15"/>
  <c r="BU26" i="15"/>
  <c r="BU27" i="15"/>
  <c r="BU28" i="15"/>
  <c r="BU29" i="15"/>
  <c r="BU25" i="15"/>
  <c r="R45" i="15"/>
  <c r="S45" i="15"/>
  <c r="T45" i="15"/>
  <c r="U45" i="15"/>
  <c r="V45" i="15"/>
  <c r="W45" i="15"/>
  <c r="R32" i="15"/>
  <c r="S32" i="15"/>
  <c r="T32" i="15"/>
  <c r="U32" i="15"/>
  <c r="V32" i="15"/>
  <c r="W32" i="15"/>
  <c r="G48" i="15"/>
  <c r="I48" i="15"/>
  <c r="AA32" i="15"/>
  <c r="BS18" i="15"/>
  <c r="K32" i="15"/>
  <c r="K48" i="15" s="1"/>
  <c r="BS19" i="15"/>
  <c r="BS20" i="15"/>
  <c r="BS21" i="15"/>
  <c r="BS22" i="15"/>
  <c r="C86" i="15"/>
  <c r="C84" i="15"/>
  <c r="C83" i="15"/>
  <c r="C82" i="15"/>
  <c r="AB57" i="15"/>
  <c r="U57" i="15"/>
  <c r="P57" i="15"/>
  <c r="J57" i="15"/>
  <c r="Q52" i="15"/>
  <c r="E52" i="15"/>
  <c r="AB45" i="15"/>
  <c r="Q45" i="15"/>
  <c r="P45" i="15"/>
  <c r="H45" i="15"/>
  <c r="E45" i="15"/>
  <c r="Q35" i="15"/>
  <c r="E35" i="15"/>
  <c r="AB32" i="15"/>
  <c r="Q32" i="15"/>
  <c r="P32" i="15"/>
  <c r="O32" i="15"/>
  <c r="J32" i="15"/>
  <c r="H32" i="15"/>
  <c r="F32" i="15"/>
  <c r="E32" i="15"/>
  <c r="BC31" i="15"/>
  <c r="BC17" i="15" s="1"/>
  <c r="BC16" i="15" s="1"/>
  <c r="BB31" i="15"/>
  <c r="BB17" i="15" s="1"/>
  <c r="AZ31" i="15"/>
  <c r="AZ17" i="15" s="1"/>
  <c r="AZ16" i="15" s="1"/>
  <c r="AY31" i="15"/>
  <c r="AY17" i="15" s="1"/>
  <c r="AY16" i="15" s="1"/>
  <c r="AX31" i="15"/>
  <c r="AW31" i="15"/>
  <c r="AV31" i="15"/>
  <c r="AU31" i="15"/>
  <c r="AT31" i="15"/>
  <c r="AS31" i="15"/>
  <c r="AR31" i="15"/>
  <c r="AQ31" i="15"/>
  <c r="AP31" i="15"/>
  <c r="AO31" i="15"/>
  <c r="AN31" i="15"/>
  <c r="AM31" i="15"/>
  <c r="AL31" i="15"/>
  <c r="AK31" i="15"/>
  <c r="AJ31" i="15"/>
  <c r="AI31" i="15"/>
  <c r="AH31" i="15"/>
  <c r="AG31" i="15"/>
  <c r="AF31" i="15"/>
  <c r="AE31" i="15"/>
  <c r="AD31" i="15"/>
  <c r="AC31" i="15"/>
  <c r="A19" i="15"/>
  <c r="D19" i="15" s="1"/>
  <c r="C91" i="14"/>
  <c r="C89" i="14"/>
  <c r="C87" i="14"/>
  <c r="AB55" i="14"/>
  <c r="Q55" i="14"/>
  <c r="P55" i="14"/>
  <c r="J55" i="14"/>
  <c r="H55" i="14"/>
  <c r="F55" i="14"/>
  <c r="E55" i="14"/>
  <c r="L55" i="14"/>
  <c r="AB34" i="14"/>
  <c r="AB48" i="14" s="1"/>
  <c r="W34" i="14"/>
  <c r="W48" i="14" s="1"/>
  <c r="V34" i="14"/>
  <c r="V48" i="14" s="1"/>
  <c r="U34" i="14"/>
  <c r="U48" i="14" s="1"/>
  <c r="T34" i="14"/>
  <c r="T48" i="14" s="1"/>
  <c r="S34" i="14"/>
  <c r="S48" i="14" s="1"/>
  <c r="R34" i="14"/>
  <c r="R77" i="14" s="1"/>
  <c r="Q34" i="14"/>
  <c r="Q48" i="14" s="1"/>
  <c r="P34" i="14"/>
  <c r="O34" i="14"/>
  <c r="O48" i="14" s="1"/>
  <c r="K34" i="14"/>
  <c r="K48" i="14" s="1"/>
  <c r="J34" i="14"/>
  <c r="J77" i="14" s="1"/>
  <c r="J78" i="14" s="1"/>
  <c r="I34" i="14"/>
  <c r="I48" i="14" s="1"/>
  <c r="H34" i="14"/>
  <c r="H77" i="14" s="1"/>
  <c r="G34" i="14"/>
  <c r="G48" i="14" s="1"/>
  <c r="F34" i="14"/>
  <c r="F48" i="14" s="1"/>
  <c r="E34" i="14"/>
  <c r="E48" i="14" s="1"/>
  <c r="BD33" i="14"/>
  <c r="BC33" i="14"/>
  <c r="BB33" i="14"/>
  <c r="AZ33" i="14"/>
  <c r="AY33" i="14"/>
  <c r="AT33" i="14"/>
  <c r="AS33" i="14"/>
  <c r="AR33" i="14"/>
  <c r="AQ33" i="14"/>
  <c r="AP33" i="14"/>
  <c r="AO33" i="14"/>
  <c r="AN33" i="14"/>
  <c r="AM33" i="14"/>
  <c r="AL33" i="14"/>
  <c r="AK33" i="14"/>
  <c r="BD32" i="14"/>
  <c r="BC32" i="14"/>
  <c r="BB32" i="14"/>
  <c r="AZ32" i="14"/>
  <c r="AY32" i="14"/>
  <c r="BD29" i="14"/>
  <c r="BC29" i="14"/>
  <c r="BB29" i="14"/>
  <c r="AZ29" i="14"/>
  <c r="AY29" i="14"/>
  <c r="BU29" i="14"/>
  <c r="BD28" i="14"/>
  <c r="BC28" i="14"/>
  <c r="BB28" i="14"/>
  <c r="AZ28" i="14"/>
  <c r="AY28" i="14"/>
  <c r="BU28" i="14"/>
  <c r="BD27" i="14"/>
  <c r="BC27" i="14"/>
  <c r="BB27" i="14"/>
  <c r="AZ27" i="14"/>
  <c r="AY27" i="14"/>
  <c r="BU27" i="14"/>
  <c r="BD26" i="14"/>
  <c r="BC26" i="14"/>
  <c r="BB26" i="14"/>
  <c r="AZ26" i="14"/>
  <c r="AY26" i="14"/>
  <c r="BU26" i="14"/>
  <c r="BD25" i="14"/>
  <c r="BC25" i="14"/>
  <c r="BB25" i="14"/>
  <c r="AZ25" i="14"/>
  <c r="AY25" i="14"/>
  <c r="BU25" i="14"/>
  <c r="BA24" i="14"/>
  <c r="AZ24" i="14"/>
  <c r="AY24" i="14"/>
  <c r="BD23" i="14"/>
  <c r="BC23" i="14"/>
  <c r="BB23" i="14"/>
  <c r="BA23" i="14"/>
  <c r="AZ23" i="14"/>
  <c r="AY23" i="14"/>
  <c r="BD22" i="14"/>
  <c r="BC22" i="14"/>
  <c r="BB22" i="14"/>
  <c r="BA22" i="14"/>
  <c r="AZ22" i="14"/>
  <c r="AY22" i="14"/>
  <c r="BD21" i="14"/>
  <c r="BC21" i="14"/>
  <c r="BB21" i="14"/>
  <c r="BA21" i="14"/>
  <c r="AZ21" i="14"/>
  <c r="AY21" i="14"/>
  <c r="BD20" i="14"/>
  <c r="BC20" i="14"/>
  <c r="BB20" i="14"/>
  <c r="BA20" i="14"/>
  <c r="AZ20" i="14"/>
  <c r="AY20" i="14"/>
  <c r="BD19" i="14"/>
  <c r="BC19" i="14"/>
  <c r="BB19" i="14"/>
  <c r="BA19" i="14"/>
  <c r="AZ19" i="14"/>
  <c r="AY19" i="14"/>
  <c r="M34" i="14"/>
  <c r="M48" i="14" s="1"/>
  <c r="A19" i="14"/>
  <c r="D19" i="14" s="1"/>
  <c r="BD18" i="14"/>
  <c r="BC18" i="14"/>
  <c r="BB18" i="14"/>
  <c r="BA18" i="14"/>
  <c r="AZ18" i="14"/>
  <c r="AY18" i="14"/>
  <c r="L34" i="14"/>
  <c r="L48" i="14" s="1"/>
  <c r="H32" i="6"/>
  <c r="H48" i="6" s="1"/>
  <c r="BW24" i="6"/>
  <c r="BW22" i="6"/>
  <c r="R32" i="6"/>
  <c r="R48" i="6" s="1"/>
  <c r="S32" i="6"/>
  <c r="S48" i="6" s="1"/>
  <c r="T32" i="6"/>
  <c r="T48" i="6" s="1"/>
  <c r="U32" i="6"/>
  <c r="U48" i="6" s="1"/>
  <c r="V32" i="6"/>
  <c r="V48" i="6" s="1"/>
  <c r="W32" i="6"/>
  <c r="W48" i="6" s="1"/>
  <c r="BU19" i="6"/>
  <c r="BU20" i="6"/>
  <c r="BU21" i="6"/>
  <c r="BU18" i="6"/>
  <c r="I32" i="6"/>
  <c r="I48" i="6" s="1"/>
  <c r="J32" i="6"/>
  <c r="J84" i="6" s="1"/>
  <c r="K32" i="6"/>
  <c r="K48" i="6" s="1"/>
  <c r="BW27" i="6"/>
  <c r="BW28" i="6"/>
  <c r="BW26" i="6"/>
  <c r="BW25" i="6"/>
  <c r="P32" i="6"/>
  <c r="P48" i="6" s="1"/>
  <c r="O32" i="6"/>
  <c r="O48" i="6" s="1"/>
  <c r="G32" i="6"/>
  <c r="L57" i="6"/>
  <c r="BF31" i="6"/>
  <c r="BF17" i="6" s="1"/>
  <c r="A19" i="6"/>
  <c r="D19" i="6" s="1"/>
  <c r="AB32" i="6"/>
  <c r="AB48" i="6" s="1"/>
  <c r="AU31" i="6"/>
  <c r="AW31" i="6"/>
  <c r="AJ31" i="6"/>
  <c r="C92" i="6"/>
  <c r="C90" i="6"/>
  <c r="C88" i="6"/>
  <c r="AB57" i="6"/>
  <c r="R57" i="6"/>
  <c r="Q57" i="6"/>
  <c r="P57" i="6"/>
  <c r="J57" i="6"/>
  <c r="H57" i="6"/>
  <c r="F57" i="6"/>
  <c r="E57" i="6"/>
  <c r="Q32" i="6"/>
  <c r="F32" i="6"/>
  <c r="E32" i="6"/>
  <c r="BE31" i="6"/>
  <c r="BE17" i="6" s="1"/>
  <c r="BE16" i="6" s="1"/>
  <c r="BC31" i="6"/>
  <c r="BC17" i="6" s="1"/>
  <c r="BA31" i="6"/>
  <c r="BA17" i="6" s="1"/>
  <c r="AY31" i="6"/>
  <c r="AY17" i="6" s="1"/>
  <c r="AX31" i="6"/>
  <c r="AV31" i="6"/>
  <c r="AT31" i="6"/>
  <c r="AS31" i="6"/>
  <c r="AR31" i="6"/>
  <c r="AQ31" i="6"/>
  <c r="AP31" i="6"/>
  <c r="AO31" i="6"/>
  <c r="AN31" i="6"/>
  <c r="AM31" i="6"/>
  <c r="AL31" i="6"/>
  <c r="AK31" i="6"/>
  <c r="AI31" i="6"/>
  <c r="AH31" i="6"/>
  <c r="AG31" i="6"/>
  <c r="AF31" i="6"/>
  <c r="AE31" i="6"/>
  <c r="AD31" i="6"/>
  <c r="Z55" i="14" l="1"/>
  <c r="AV19" i="15"/>
  <c r="BF19" i="15"/>
  <c r="BH19" i="15"/>
  <c r="BJ19" i="15"/>
  <c r="AC19" i="15"/>
  <c r="AW19" i="15"/>
  <c r="BG19" i="15"/>
  <c r="BI19" i="15"/>
  <c r="AX19" i="15"/>
  <c r="AI19" i="15"/>
  <c r="BK19" i="15"/>
  <c r="AD19" i="15"/>
  <c r="BL19" i="15"/>
  <c r="AE19" i="15"/>
  <c r="BM19" i="15"/>
  <c r="AF19" i="15"/>
  <c r="AG19" i="15"/>
  <c r="AH19" i="15"/>
  <c r="AJ19" i="15"/>
  <c r="AR19" i="15"/>
  <c r="AS19" i="15"/>
  <c r="AT19" i="15"/>
  <c r="AU19" i="15"/>
  <c r="AQ19" i="15"/>
  <c r="D19" i="16"/>
  <c r="BN19" i="16" s="1"/>
  <c r="D21" i="16"/>
  <c r="Z30" i="16"/>
  <c r="Z43" i="16"/>
  <c r="AQ19" i="14"/>
  <c r="BG19" i="14"/>
  <c r="AR19" i="14"/>
  <c r="AS19" i="14"/>
  <c r="BI19" i="14"/>
  <c r="AT19" i="14"/>
  <c r="AV19" i="14"/>
  <c r="BL19" i="14"/>
  <c r="BH19" i="14"/>
  <c r="BK19" i="14"/>
  <c r="AX19" i="14"/>
  <c r="AW19" i="14"/>
  <c r="BM19" i="14"/>
  <c r="BF19" i="14"/>
  <c r="BJ19" i="14"/>
  <c r="AU19" i="14"/>
  <c r="AC19" i="14"/>
  <c r="AD19" i="14"/>
  <c r="AE19" i="14"/>
  <c r="AF19" i="14"/>
  <c r="AG19" i="14"/>
  <c r="AH19" i="14"/>
  <c r="AI19" i="14"/>
  <c r="AJ19" i="14"/>
  <c r="AE19" i="6"/>
  <c r="BO19" i="6"/>
  <c r="AU19" i="6"/>
  <c r="BN19" i="6"/>
  <c r="AV19" i="6"/>
  <c r="AH19" i="6"/>
  <c r="BM19" i="6"/>
  <c r="AW19" i="6"/>
  <c r="AQ19" i="6"/>
  <c r="BL19" i="6"/>
  <c r="AX19" i="6"/>
  <c r="AT19" i="6"/>
  <c r="AF19" i="6"/>
  <c r="AI19" i="6"/>
  <c r="AR19" i="6"/>
  <c r="BK19" i="6"/>
  <c r="BJ19" i="6"/>
  <c r="AG19" i="6"/>
  <c r="AJ19" i="6"/>
  <c r="BI19" i="6"/>
  <c r="BH19" i="6"/>
  <c r="AS19" i="6"/>
  <c r="AD19" i="6"/>
  <c r="AC19" i="6"/>
  <c r="N30" i="16"/>
  <c r="N48" i="15"/>
  <c r="N32" i="15"/>
  <c r="AK18" i="15"/>
  <c r="AK18" i="16"/>
  <c r="AK18" i="14"/>
  <c r="BC16" i="6"/>
  <c r="Z32" i="6"/>
  <c r="Z48" i="6" s="1"/>
  <c r="N32" i="6"/>
  <c r="AK18" i="6"/>
  <c r="F84" i="6"/>
  <c r="F85" i="6" s="1"/>
  <c r="F48" i="6"/>
  <c r="E84" i="6"/>
  <c r="E85" i="6" s="1"/>
  <c r="E48" i="6"/>
  <c r="Q84" i="6"/>
  <c r="Q85" i="6" s="1"/>
  <c r="Q48" i="6"/>
  <c r="AY16" i="6"/>
  <c r="BB16" i="15"/>
  <c r="AY16" i="16"/>
  <c r="E48" i="15"/>
  <c r="AZ16" i="16"/>
  <c r="E59" i="16"/>
  <c r="D82" i="16" s="1"/>
  <c r="A20" i="15"/>
  <c r="D20" i="15" s="1"/>
  <c r="BB16" i="16"/>
  <c r="Z46" i="16" s="1"/>
  <c r="T48" i="15"/>
  <c r="O48" i="15"/>
  <c r="Q58" i="15"/>
  <c r="Q46" i="16"/>
  <c r="E77" i="16"/>
  <c r="E78" i="16" s="1"/>
  <c r="R46" i="16"/>
  <c r="Q77" i="16"/>
  <c r="Q78" i="16" s="1"/>
  <c r="AA46" i="16"/>
  <c r="J77" i="16"/>
  <c r="J78" i="16" s="1"/>
  <c r="A20" i="16"/>
  <c r="A21" i="16" s="1"/>
  <c r="A22" i="16" s="1"/>
  <c r="L58" i="16"/>
  <c r="P46" i="16"/>
  <c r="U84" i="6"/>
  <c r="U85" i="6" s="1"/>
  <c r="J48" i="14"/>
  <c r="H46" i="16"/>
  <c r="M30" i="16"/>
  <c r="M46" i="16" s="1"/>
  <c r="S48" i="15"/>
  <c r="Q46" i="15"/>
  <c r="X45" i="15"/>
  <c r="P48" i="15"/>
  <c r="J48" i="15"/>
  <c r="E46" i="15"/>
  <c r="W48" i="15"/>
  <c r="E58" i="15"/>
  <c r="AL19" i="15"/>
  <c r="AO19" i="15"/>
  <c r="AP19" i="15"/>
  <c r="BN19" i="15"/>
  <c r="BP19" i="15"/>
  <c r="AM19" i="15"/>
  <c r="BO19" i="15"/>
  <c r="AN19" i="15"/>
  <c r="BQ19" i="6"/>
  <c r="AP19" i="6"/>
  <c r="BP19" i="6"/>
  <c r="AO19" i="6"/>
  <c r="AL19" i="6"/>
  <c r="AN19" i="6"/>
  <c r="BR19" i="6"/>
  <c r="AM19" i="6"/>
  <c r="BF16" i="6"/>
  <c r="BA17" i="14"/>
  <c r="BC17" i="14"/>
  <c r="BC16" i="14" s="1"/>
  <c r="AY17" i="14"/>
  <c r="AZ17" i="14"/>
  <c r="BB17" i="14"/>
  <c r="E79" i="15"/>
  <c r="E80" i="15" s="1"/>
  <c r="BD17" i="14"/>
  <c r="BD16" i="14" s="1"/>
  <c r="X30" i="16"/>
  <c r="X46" i="16" s="1"/>
  <c r="O46" i="16"/>
  <c r="V46" i="16"/>
  <c r="L30" i="16"/>
  <c r="L46" i="16" s="1"/>
  <c r="J46" i="16"/>
  <c r="R77" i="16"/>
  <c r="R78" i="16" s="1"/>
  <c r="E46" i="16"/>
  <c r="F46" i="16"/>
  <c r="S77" i="16"/>
  <c r="S78" i="16" s="1"/>
  <c r="F77" i="16"/>
  <c r="F78" i="16" s="1"/>
  <c r="W46" i="16"/>
  <c r="U77" i="16"/>
  <c r="U78" i="16" s="1"/>
  <c r="S46" i="16"/>
  <c r="H77" i="16"/>
  <c r="H78" i="16" s="1"/>
  <c r="T46" i="16"/>
  <c r="E44" i="16"/>
  <c r="Y30" i="16"/>
  <c r="Y46" i="16" s="1"/>
  <c r="AB46" i="16"/>
  <c r="Q44" i="16"/>
  <c r="K46" i="16"/>
  <c r="S79" i="15"/>
  <c r="S80" i="15" s="1"/>
  <c r="X32" i="15"/>
  <c r="Y32" i="15"/>
  <c r="L57" i="15"/>
  <c r="V48" i="15"/>
  <c r="BD32" i="15"/>
  <c r="BD17" i="15" s="1"/>
  <c r="BD16" i="15" s="1"/>
  <c r="J79" i="15"/>
  <c r="J80" i="15" s="1"/>
  <c r="M32" i="15"/>
  <c r="M48" i="15" s="1"/>
  <c r="F48" i="15"/>
  <c r="F79" i="15"/>
  <c r="F80" i="15" s="1"/>
  <c r="R48" i="15"/>
  <c r="R79" i="15"/>
  <c r="R80" i="15" s="1"/>
  <c r="E33" i="15"/>
  <c r="L32" i="15"/>
  <c r="L48" i="15" s="1"/>
  <c r="Y45" i="15"/>
  <c r="U48" i="15"/>
  <c r="Q79" i="15"/>
  <c r="Q80" i="15" s="1"/>
  <c r="AB48" i="15"/>
  <c r="AA48" i="15"/>
  <c r="S84" i="6"/>
  <c r="S85" i="6" s="1"/>
  <c r="C91" i="6"/>
  <c r="C90" i="14"/>
  <c r="AO19" i="14"/>
  <c r="AP19" i="14"/>
  <c r="AM19" i="14"/>
  <c r="AL19" i="14"/>
  <c r="AN19" i="14"/>
  <c r="BP19" i="14"/>
  <c r="BO19" i="14"/>
  <c r="BN19" i="14"/>
  <c r="U77" i="14"/>
  <c r="U78" i="14" s="1"/>
  <c r="E77" i="14"/>
  <c r="E89" i="14"/>
  <c r="Q77" i="14"/>
  <c r="Q78" i="14" s="1"/>
  <c r="E87" i="14"/>
  <c r="X55" i="14"/>
  <c r="BB34" i="14"/>
  <c r="Q35" i="14"/>
  <c r="Q49" i="14" s="1"/>
  <c r="BC34" i="14"/>
  <c r="X34" i="14"/>
  <c r="X48" i="14" s="1"/>
  <c r="E56" i="14"/>
  <c r="R48" i="14"/>
  <c r="H48" i="14"/>
  <c r="F77" i="14"/>
  <c r="F78" i="14" s="1"/>
  <c r="Y34" i="14"/>
  <c r="Y48" i="14" s="1"/>
  <c r="S77" i="14"/>
  <c r="S78" i="14" s="1"/>
  <c r="A20" i="14"/>
  <c r="AY34" i="14"/>
  <c r="E88" i="6"/>
  <c r="H84" i="6"/>
  <c r="H85" i="6" s="1"/>
  <c r="E58" i="6"/>
  <c r="E90" i="6"/>
  <c r="AZ34" i="14"/>
  <c r="P48" i="14"/>
  <c r="R84" i="6"/>
  <c r="A20" i="6"/>
  <c r="A21" i="6" s="1"/>
  <c r="A22" i="6" s="1"/>
  <c r="L32" i="6"/>
  <c r="L48" i="6" s="1"/>
  <c r="M32" i="6"/>
  <c r="M48" i="6" s="1"/>
  <c r="Q31" i="16"/>
  <c r="U46" i="16"/>
  <c r="E31" i="16"/>
  <c r="U79" i="15"/>
  <c r="U80" i="15" s="1"/>
  <c r="H79" i="15"/>
  <c r="H80" i="15" s="1"/>
  <c r="Q48" i="15"/>
  <c r="Q33" i="15"/>
  <c r="H48" i="15"/>
  <c r="H78" i="14"/>
  <c r="R78" i="14"/>
  <c r="E35" i="14"/>
  <c r="Q56" i="14"/>
  <c r="E33" i="6"/>
  <c r="Q58" i="6"/>
  <c r="X57" i="6"/>
  <c r="Q33" i="6"/>
  <c r="Q49" i="6" s="1"/>
  <c r="M25" i="18" s="1"/>
  <c r="X32" i="6"/>
  <c r="X48" i="6" s="1"/>
  <c r="A33" i="6"/>
  <c r="Y32" i="6"/>
  <c r="Y48" i="6" s="1"/>
  <c r="J85" i="6"/>
  <c r="J48" i="6"/>
  <c r="A58" i="6"/>
  <c r="E49" i="6" l="1"/>
  <c r="K25" i="18" s="1"/>
  <c r="BF20" i="15"/>
  <c r="AW20" i="15"/>
  <c r="A23" i="16"/>
  <c r="D23" i="16" s="1"/>
  <c r="A26" i="16"/>
  <c r="A27" i="16" s="1"/>
  <c r="D26" i="16"/>
  <c r="AP19" i="16"/>
  <c r="AL19" i="16"/>
  <c r="AV21" i="16"/>
  <c r="BM21" i="16"/>
  <c r="AT21" i="16"/>
  <c r="AW21" i="16"/>
  <c r="AC21" i="16"/>
  <c r="AG21" i="16"/>
  <c r="BK21" i="16"/>
  <c r="AX21" i="16"/>
  <c r="AE21" i="16"/>
  <c r="AQ21" i="16"/>
  <c r="AD21" i="16"/>
  <c r="AF21" i="16"/>
  <c r="BH21" i="16"/>
  <c r="BI21" i="16"/>
  <c r="BL21" i="16"/>
  <c r="AH21" i="16"/>
  <c r="AJ21" i="16"/>
  <c r="AI21" i="16"/>
  <c r="AR21" i="16"/>
  <c r="BG21" i="16"/>
  <c r="BJ21" i="16"/>
  <c r="AS21" i="16"/>
  <c r="BF21" i="16"/>
  <c r="AU21" i="16"/>
  <c r="BI19" i="16"/>
  <c r="AT19" i="16"/>
  <c r="AF19" i="16"/>
  <c r="BF19" i="16"/>
  <c r="BG19" i="16"/>
  <c r="BL19" i="16"/>
  <c r="AS19" i="16"/>
  <c r="BH19" i="16"/>
  <c r="BJ19" i="16"/>
  <c r="AR19" i="16"/>
  <c r="AC19" i="16"/>
  <c r="BK19" i="16"/>
  <c r="BM19" i="16"/>
  <c r="AV19" i="16"/>
  <c r="AX19" i="16"/>
  <c r="AQ19" i="16"/>
  <c r="AE19" i="16"/>
  <c r="AH19" i="16"/>
  <c r="AI19" i="16"/>
  <c r="AJ19" i="16"/>
  <c r="AU19" i="16"/>
  <c r="AD19" i="16"/>
  <c r="AG19" i="16"/>
  <c r="AW19" i="16"/>
  <c r="AN19" i="16"/>
  <c r="BO19" i="16"/>
  <c r="AM19" i="16"/>
  <c r="AO19" i="16"/>
  <c r="BP19" i="16"/>
  <c r="Z48" i="15"/>
  <c r="Z32" i="15"/>
  <c r="AM20" i="15"/>
  <c r="AH20" i="15"/>
  <c r="AQ20" i="15"/>
  <c r="AR20" i="15"/>
  <c r="AU20" i="15"/>
  <c r="BH20" i="15"/>
  <c r="AI20" i="15"/>
  <c r="AJ20" i="15"/>
  <c r="AS20" i="15"/>
  <c r="AT20" i="15"/>
  <c r="AV20" i="15"/>
  <c r="AX20" i="15"/>
  <c r="BG20" i="15"/>
  <c r="BI20" i="15"/>
  <c r="BK20" i="15"/>
  <c r="BL20" i="15"/>
  <c r="BM20" i="15"/>
  <c r="AC20" i="15"/>
  <c r="AE20" i="15"/>
  <c r="AF20" i="15"/>
  <c r="AG20" i="15"/>
  <c r="BJ20" i="15"/>
  <c r="AD20" i="15"/>
  <c r="BB16" i="14"/>
  <c r="Z48" i="14" s="1"/>
  <c r="Z34" i="14"/>
  <c r="AO21" i="16"/>
  <c r="BP21" i="16"/>
  <c r="BO21" i="16"/>
  <c r="AP21" i="16"/>
  <c r="BN21" i="16"/>
  <c r="AN21" i="16"/>
  <c r="AM21" i="16"/>
  <c r="AL21" i="16"/>
  <c r="D20" i="6"/>
  <c r="AC20" i="6" s="1"/>
  <c r="A23" i="6"/>
  <c r="AY16" i="14"/>
  <c r="N34" i="14"/>
  <c r="N48" i="14" s="1"/>
  <c r="N46" i="16"/>
  <c r="AK19" i="15"/>
  <c r="E49" i="14"/>
  <c r="K26" i="18" s="1"/>
  <c r="AF49" i="14"/>
  <c r="AK19" i="14"/>
  <c r="AL49" i="6"/>
  <c r="D65" i="18"/>
  <c r="AK19" i="6"/>
  <c r="AH49" i="6"/>
  <c r="AI49" i="16"/>
  <c r="A21" i="15"/>
  <c r="D21" i="15" s="1"/>
  <c r="AR84" i="6"/>
  <c r="AL20" i="15"/>
  <c r="AN20" i="15"/>
  <c r="D20" i="16"/>
  <c r="AZ16" i="14"/>
  <c r="AP20" i="15"/>
  <c r="BP20" i="15"/>
  <c r="J65" i="18"/>
  <c r="J68" i="18" s="1"/>
  <c r="BO20" i="15"/>
  <c r="BN20" i="15"/>
  <c r="AO20" i="15"/>
  <c r="D84" i="15"/>
  <c r="H65" i="18"/>
  <c r="BA16" i="14"/>
  <c r="X48" i="15"/>
  <c r="Z78" i="16"/>
  <c r="D83" i="15"/>
  <c r="Y48" i="15"/>
  <c r="D90" i="6"/>
  <c r="C92" i="15"/>
  <c r="D82" i="15"/>
  <c r="Z77" i="16"/>
  <c r="D81" i="16"/>
  <c r="N77" i="16"/>
  <c r="Q47" i="16"/>
  <c r="M28" i="18" s="1"/>
  <c r="E49" i="15"/>
  <c r="K27" i="18" s="1"/>
  <c r="C93" i="15"/>
  <c r="Z80" i="15"/>
  <c r="Q49" i="15"/>
  <c r="AR77" i="14"/>
  <c r="E78" i="14"/>
  <c r="N78" i="14" s="1"/>
  <c r="D89" i="14"/>
  <c r="N77" i="14"/>
  <c r="N85" i="6"/>
  <c r="N84" i="6"/>
  <c r="AR85" i="6"/>
  <c r="Z78" i="14"/>
  <c r="Z77" i="14"/>
  <c r="AR78" i="14"/>
  <c r="A21" i="14"/>
  <c r="A22" i="14" s="1"/>
  <c r="A23" i="14" s="1"/>
  <c r="A24" i="14" s="1"/>
  <c r="D20" i="14"/>
  <c r="D88" i="6"/>
  <c r="R85" i="6"/>
  <c r="Z85" i="6" s="1"/>
  <c r="Z84" i="6"/>
  <c r="E47" i="16"/>
  <c r="K28" i="18" s="1"/>
  <c r="D80" i="16"/>
  <c r="N78" i="16"/>
  <c r="Z79" i="15"/>
  <c r="N80" i="15"/>
  <c r="N79" i="15"/>
  <c r="D87" i="14"/>
  <c r="F65" i="18" l="1"/>
  <c r="K65" i="18" s="1"/>
  <c r="AU21" i="15"/>
  <c r="BF21" i="15"/>
  <c r="AM23" i="16"/>
  <c r="AL23" i="16"/>
  <c r="AJ23" i="16"/>
  <c r="BP23" i="16"/>
  <c r="AI23" i="16"/>
  <c r="BO23" i="16"/>
  <c r="AH23" i="16"/>
  <c r="BN23" i="16"/>
  <c r="AG23" i="16"/>
  <c r="BM23" i="16"/>
  <c r="AF23" i="16"/>
  <c r="BL23" i="16"/>
  <c r="AE23" i="16"/>
  <c r="BK23" i="16"/>
  <c r="AD23" i="16"/>
  <c r="AC23" i="16"/>
  <c r="BI23" i="16"/>
  <c r="BG23" i="16"/>
  <c r="AW23" i="16"/>
  <c r="AP23" i="16"/>
  <c r="AT23" i="16"/>
  <c r="AQ23" i="16"/>
  <c r="AN23" i="16"/>
  <c r="BJ23" i="16"/>
  <c r="BH23" i="16"/>
  <c r="AR23" i="16"/>
  <c r="BF23" i="16"/>
  <c r="AV23" i="16"/>
  <c r="AX23" i="16"/>
  <c r="AU23" i="16"/>
  <c r="AS23" i="16"/>
  <c r="AO23" i="16"/>
  <c r="AM26" i="16"/>
  <c r="AC26" i="16"/>
  <c r="BH26" i="16"/>
  <c r="AQ26" i="16"/>
  <c r="AL26" i="16"/>
  <c r="AJ26" i="16"/>
  <c r="AI26" i="16"/>
  <c r="AH26" i="16"/>
  <c r="AG26" i="16"/>
  <c r="BM26" i="16"/>
  <c r="AF26" i="16"/>
  <c r="BL26" i="16"/>
  <c r="AE26" i="16"/>
  <c r="BJ26" i="16"/>
  <c r="BI26" i="16"/>
  <c r="AP26" i="16"/>
  <c r="AO26" i="16"/>
  <c r="BP26" i="16"/>
  <c r="BO26" i="16"/>
  <c r="BN26" i="16"/>
  <c r="BK26" i="16"/>
  <c r="AD26" i="16"/>
  <c r="BG26" i="16"/>
  <c r="BF26" i="16"/>
  <c r="AS26" i="16"/>
  <c r="AN26" i="16"/>
  <c r="AW26" i="16"/>
  <c r="AT26" i="16"/>
  <c r="AX26" i="16"/>
  <c r="AV26" i="16"/>
  <c r="AR26" i="16"/>
  <c r="AU26" i="16"/>
  <c r="AK19" i="16"/>
  <c r="AH20" i="16"/>
  <c r="BM20" i="16"/>
  <c r="AD20" i="16"/>
  <c r="AI20" i="16"/>
  <c r="BL20" i="16"/>
  <c r="AT20" i="16"/>
  <c r="AJ20" i="16"/>
  <c r="AW20" i="16"/>
  <c r="AX20" i="16"/>
  <c r="BH20" i="16"/>
  <c r="AR20" i="16"/>
  <c r="AS20" i="16"/>
  <c r="AU20" i="16"/>
  <c r="BF20" i="16"/>
  <c r="AC20" i="16"/>
  <c r="BG20" i="16"/>
  <c r="AV20" i="16"/>
  <c r="BI20" i="16"/>
  <c r="BJ20" i="16"/>
  <c r="AQ20" i="16"/>
  <c r="AF20" i="16"/>
  <c r="BK20" i="16"/>
  <c r="AG20" i="16"/>
  <c r="AE20" i="16"/>
  <c r="BG21" i="15"/>
  <c r="AC21" i="15"/>
  <c r="AD21" i="15"/>
  <c r="BL21" i="15"/>
  <c r="AE21" i="15"/>
  <c r="BM21" i="15"/>
  <c r="AG21" i="15"/>
  <c r="AS21" i="15"/>
  <c r="BH21" i="15"/>
  <c r="BJ21" i="15"/>
  <c r="BK21" i="15"/>
  <c r="AF21" i="15"/>
  <c r="BI21" i="15"/>
  <c r="AH21" i="15"/>
  <c r="AI21" i="15"/>
  <c r="AJ21" i="15"/>
  <c r="AQ21" i="15"/>
  <c r="AR21" i="15"/>
  <c r="AX21" i="15"/>
  <c r="AV21" i="15"/>
  <c r="AW21" i="15"/>
  <c r="AT21" i="15"/>
  <c r="AK21" i="16"/>
  <c r="BJ20" i="14"/>
  <c r="AU20" i="14"/>
  <c r="BF20" i="14"/>
  <c r="BK20" i="14"/>
  <c r="AV20" i="14"/>
  <c r="BM20" i="14"/>
  <c r="AX20" i="14"/>
  <c r="BL20" i="14"/>
  <c r="AW20" i="14"/>
  <c r="BG20" i="14"/>
  <c r="AR20" i="14"/>
  <c r="BH20" i="14"/>
  <c r="AS20" i="14"/>
  <c r="BI20" i="14"/>
  <c r="AT20" i="14"/>
  <c r="AQ20" i="14"/>
  <c r="AH20" i="6"/>
  <c r="A24" i="6"/>
  <c r="A25" i="6" s="1"/>
  <c r="D23" i="6"/>
  <c r="AU20" i="6"/>
  <c r="AE20" i="6"/>
  <c r="AO20" i="6"/>
  <c r="BK20" i="6"/>
  <c r="BP20" i="6"/>
  <c r="BJ20" i="6"/>
  <c r="BR20" i="6"/>
  <c r="AG20" i="6"/>
  <c r="BQ20" i="6"/>
  <c r="AR20" i="6"/>
  <c r="AP20" i="6"/>
  <c r="BH20" i="6"/>
  <c r="AN20" i="6"/>
  <c r="AI20" i="6"/>
  <c r="AM20" i="6"/>
  <c r="AT20" i="6"/>
  <c r="AL20" i="6"/>
  <c r="BO20" i="6"/>
  <c r="AD20" i="6"/>
  <c r="BM20" i="6"/>
  <c r="AF20" i="6"/>
  <c r="AQ20" i="6"/>
  <c r="BL20" i="6"/>
  <c r="AS20" i="6"/>
  <c r="AX20" i="6"/>
  <c r="AJ20" i="6"/>
  <c r="AW20" i="6"/>
  <c r="BI20" i="6"/>
  <c r="AV20" i="6"/>
  <c r="BN20" i="6"/>
  <c r="AG20" i="14"/>
  <c r="AH20" i="14"/>
  <c r="AI20" i="14"/>
  <c r="AJ20" i="14"/>
  <c r="AD20" i="14"/>
  <c r="AE20" i="14"/>
  <c r="AF20" i="14"/>
  <c r="AC20" i="14"/>
  <c r="D24" i="14"/>
  <c r="A25" i="14"/>
  <c r="A26" i="14" s="1"/>
  <c r="A27" i="14" s="1"/>
  <c r="A28" i="14" s="1"/>
  <c r="A29" i="14" s="1"/>
  <c r="A30" i="14" s="1"/>
  <c r="A31" i="14" s="1"/>
  <c r="A32" i="14" s="1"/>
  <c r="A40" i="14" s="1"/>
  <c r="AK20" i="15"/>
  <c r="A22" i="15"/>
  <c r="A23" i="15" s="1"/>
  <c r="A24" i="15" s="1"/>
  <c r="A25" i="15" s="1"/>
  <c r="A26" i="15" s="1"/>
  <c r="A27" i="15" s="1"/>
  <c r="A28" i="15" s="1"/>
  <c r="A29" i="15" s="1"/>
  <c r="M27" i="18"/>
  <c r="AL52" i="15"/>
  <c r="AI49" i="14"/>
  <c r="AN49" i="14" s="1"/>
  <c r="M26" i="18"/>
  <c r="AQ49" i="6"/>
  <c r="AL49" i="16"/>
  <c r="AI52" i="15"/>
  <c r="BP20" i="16"/>
  <c r="AL20" i="16"/>
  <c r="AN20" i="16"/>
  <c r="AO20" i="16"/>
  <c r="BO20" i="16"/>
  <c r="AP20" i="16"/>
  <c r="AM20" i="16"/>
  <c r="BN20" i="16"/>
  <c r="D22" i="16"/>
  <c r="H68" i="18"/>
  <c r="D24" i="16"/>
  <c r="D91" i="6"/>
  <c r="AM21" i="15"/>
  <c r="AN21" i="15"/>
  <c r="AO21" i="15"/>
  <c r="BN21" i="15"/>
  <c r="AP21" i="15"/>
  <c r="BO21" i="15"/>
  <c r="AL21" i="15"/>
  <c r="BP21" i="15"/>
  <c r="AL20" i="14"/>
  <c r="AM20" i="14"/>
  <c r="AN20" i="14"/>
  <c r="AP20" i="14"/>
  <c r="AO20" i="14"/>
  <c r="BP20" i="14"/>
  <c r="BO20" i="14"/>
  <c r="BN20" i="14"/>
  <c r="D90" i="14"/>
  <c r="D21" i="14"/>
  <c r="D21" i="6"/>
  <c r="AK20" i="6" l="1"/>
  <c r="AK23" i="16"/>
  <c r="AK26" i="16"/>
  <c r="BK22" i="16"/>
  <c r="BL22" i="16"/>
  <c r="AS22" i="16"/>
  <c r="AV22" i="16"/>
  <c r="AW22" i="16"/>
  <c r="AE22" i="16"/>
  <c r="BM22" i="16"/>
  <c r="AU22" i="16"/>
  <c r="BF22" i="16"/>
  <c r="AQ22" i="16"/>
  <c r="AX22" i="16"/>
  <c r="AF22" i="16"/>
  <c r="AR22" i="16"/>
  <c r="AT22" i="16"/>
  <c r="BG22" i="16"/>
  <c r="AI22" i="16"/>
  <c r="AC22" i="16"/>
  <c r="AD22" i="16"/>
  <c r="AG22" i="16"/>
  <c r="AH22" i="16"/>
  <c r="AJ22" i="16"/>
  <c r="BH22" i="16"/>
  <c r="BJ22" i="16"/>
  <c r="BI22" i="16"/>
  <c r="BJ24" i="16"/>
  <c r="BM24" i="16"/>
  <c r="AC24" i="16"/>
  <c r="BI24" i="16"/>
  <c r="BK24" i="16"/>
  <c r="AV24" i="16"/>
  <c r="BF24" i="16"/>
  <c r="AS24" i="16"/>
  <c r="AW24" i="16"/>
  <c r="BG24" i="16"/>
  <c r="AT24" i="16"/>
  <c r="AG24" i="16"/>
  <c r="BH24" i="16"/>
  <c r="AE24" i="16"/>
  <c r="AR24" i="16"/>
  <c r="AI24" i="16"/>
  <c r="BL24" i="16"/>
  <c r="AQ24" i="16"/>
  <c r="AX24" i="16"/>
  <c r="AD24" i="16"/>
  <c r="AU24" i="16"/>
  <c r="AF24" i="16"/>
  <c r="AH24" i="16"/>
  <c r="AJ24" i="16"/>
  <c r="T32" i="18"/>
  <c r="D24" i="15"/>
  <c r="AE24" i="15" s="1"/>
  <c r="D22" i="15"/>
  <c r="AX22" i="15" s="1"/>
  <c r="A41" i="14"/>
  <c r="D40" i="14"/>
  <c r="BI24" i="14"/>
  <c r="AU24" i="14"/>
  <c r="AW24" i="14"/>
  <c r="AQ24" i="14"/>
  <c r="BG24" i="14"/>
  <c r="BH24" i="14"/>
  <c r="BJ24" i="14"/>
  <c r="BL24" i="14"/>
  <c r="BM24" i="14"/>
  <c r="AS24" i="14"/>
  <c r="AT24" i="14"/>
  <c r="BK24" i="14"/>
  <c r="AV24" i="14"/>
  <c r="BF24" i="14"/>
  <c r="AR24" i="14"/>
  <c r="AX24" i="14"/>
  <c r="BG21" i="14"/>
  <c r="AR21" i="14"/>
  <c r="AV21" i="14"/>
  <c r="AW21" i="14"/>
  <c r="BF21" i="14"/>
  <c r="AQ21" i="14"/>
  <c r="BH21" i="14"/>
  <c r="AS21" i="14"/>
  <c r="BI21" i="14"/>
  <c r="AT21" i="14"/>
  <c r="BJ21" i="14"/>
  <c r="AU21" i="14"/>
  <c r="BK21" i="14"/>
  <c r="BL21" i="14"/>
  <c r="AX21" i="14"/>
  <c r="BM21" i="14"/>
  <c r="BI23" i="6"/>
  <c r="AX23" i="6"/>
  <c r="BK23" i="6"/>
  <c r="BL23" i="6"/>
  <c r="AO23" i="6"/>
  <c r="AS23" i="6"/>
  <c r="AC23" i="6"/>
  <c r="AQ23" i="6"/>
  <c r="AD23" i="6"/>
  <c r="AF23" i="6"/>
  <c r="AH23" i="6"/>
  <c r="BQ23" i="6"/>
  <c r="AR23" i="6"/>
  <c r="BP23" i="6"/>
  <c r="AG23" i="6"/>
  <c r="BR23" i="6"/>
  <c r="AT23" i="6"/>
  <c r="AP23" i="6"/>
  <c r="AI23" i="6"/>
  <c r="AN23" i="6"/>
  <c r="BM23" i="6"/>
  <c r="AM23" i="6"/>
  <c r="BH23" i="6"/>
  <c r="AL23" i="6"/>
  <c r="BJ23" i="6"/>
  <c r="BN23" i="6"/>
  <c r="BO23" i="6"/>
  <c r="AU23" i="6"/>
  <c r="AE23" i="6"/>
  <c r="AV23" i="6"/>
  <c r="AJ23" i="6"/>
  <c r="AW23" i="6"/>
  <c r="AC24" i="14"/>
  <c r="AE24" i="14"/>
  <c r="AG24" i="14"/>
  <c r="AH24" i="14"/>
  <c r="AJ24" i="14"/>
  <c r="AD24" i="14"/>
  <c r="AF24" i="14"/>
  <c r="AI24" i="14"/>
  <c r="AC21" i="14"/>
  <c r="AH21" i="14"/>
  <c r="AI21" i="14"/>
  <c r="AJ21" i="14"/>
  <c r="AD21" i="14"/>
  <c r="AE21" i="14"/>
  <c r="AF21" i="14"/>
  <c r="AG21" i="14"/>
  <c r="AC21" i="6"/>
  <c r="AD21" i="6"/>
  <c r="BL21" i="6"/>
  <c r="BH21" i="6"/>
  <c r="AU21" i="6"/>
  <c r="AT21" i="6"/>
  <c r="AR21" i="6"/>
  <c r="AJ21" i="6"/>
  <c r="AH21" i="6"/>
  <c r="AF21" i="6"/>
  <c r="BM21" i="6"/>
  <c r="BI21" i="6"/>
  <c r="AV21" i="6"/>
  <c r="BO21" i="6"/>
  <c r="BK21" i="6"/>
  <c r="AX21" i="6"/>
  <c r="AE21" i="6"/>
  <c r="AS21" i="6"/>
  <c r="AQ21" i="6"/>
  <c r="AI21" i="6"/>
  <c r="AG21" i="6"/>
  <c r="BN21" i="6"/>
  <c r="AW21" i="6"/>
  <c r="BJ21" i="6"/>
  <c r="AP52" i="15"/>
  <c r="AK21" i="15"/>
  <c r="AK20" i="16"/>
  <c r="AK20" i="14"/>
  <c r="AM22" i="16"/>
  <c r="AL22" i="16"/>
  <c r="AO22" i="16"/>
  <c r="BP22" i="16"/>
  <c r="BO22" i="16"/>
  <c r="BN22" i="16"/>
  <c r="AP22" i="16"/>
  <c r="AN22" i="16"/>
  <c r="F68" i="18"/>
  <c r="AM24" i="16"/>
  <c r="AO24" i="16"/>
  <c r="AL24" i="16"/>
  <c r="BO24" i="16"/>
  <c r="AP24" i="16"/>
  <c r="BN24" i="16"/>
  <c r="AN24" i="16"/>
  <c r="BP24" i="16"/>
  <c r="H29" i="18"/>
  <c r="AO21" i="6"/>
  <c r="BP21" i="6"/>
  <c r="AP21" i="6"/>
  <c r="BQ21" i="6"/>
  <c r="BR21" i="6"/>
  <c r="AL21" i="6"/>
  <c r="AM21" i="6"/>
  <c r="AN21" i="6"/>
  <c r="D23" i="15"/>
  <c r="AO21" i="14"/>
  <c r="AM21" i="14"/>
  <c r="AL21" i="14"/>
  <c r="AN21" i="14"/>
  <c r="AP21" i="14"/>
  <c r="BN21" i="14"/>
  <c r="BP21" i="14"/>
  <c r="BO21" i="14"/>
  <c r="D22" i="14"/>
  <c r="AJ24" i="15" l="1"/>
  <c r="AT24" i="15"/>
  <c r="AU24" i="15"/>
  <c r="AS24" i="15"/>
  <c r="AR24" i="15"/>
  <c r="AT22" i="15"/>
  <c r="BL22" i="15"/>
  <c r="AH24" i="15"/>
  <c r="AF24" i="15"/>
  <c r="BF23" i="15"/>
  <c r="AW23" i="15"/>
  <c r="AR22" i="15"/>
  <c r="BF22" i="15"/>
  <c r="AU22" i="15"/>
  <c r="BH22" i="15"/>
  <c r="AG24" i="15"/>
  <c r="AC24" i="15"/>
  <c r="AL22" i="15"/>
  <c r="BI22" i="15"/>
  <c r="AD22" i="15"/>
  <c r="AV22" i="15"/>
  <c r="BM24" i="15"/>
  <c r="AD24" i="15"/>
  <c r="AK24" i="15" s="1"/>
  <c r="AM22" i="15"/>
  <c r="AS22" i="15"/>
  <c r="AP22" i="15"/>
  <c r="AQ24" i="15"/>
  <c r="AE22" i="15"/>
  <c r="BO22" i="15"/>
  <c r="BG22" i="15"/>
  <c r="BI24" i="15"/>
  <c r="BF24" i="15"/>
  <c r="AL24" i="15"/>
  <c r="AM24" i="15"/>
  <c r="AN24" i="15"/>
  <c r="AW24" i="15"/>
  <c r="AO24" i="15"/>
  <c r="AN22" i="15"/>
  <c r="BJ24" i="15"/>
  <c r="BN24" i="15"/>
  <c r="BO24" i="15"/>
  <c r="BG24" i="15"/>
  <c r="BP22" i="15"/>
  <c r="AX24" i="15"/>
  <c r="AH22" i="15"/>
  <c r="BN22" i="15"/>
  <c r="AG22" i="15"/>
  <c r="AO22" i="15"/>
  <c r="AJ22" i="15"/>
  <c r="AF22" i="15"/>
  <c r="AQ22" i="15"/>
  <c r="AI22" i="15"/>
  <c r="BM22" i="15"/>
  <c r="BK22" i="15"/>
  <c r="AC22" i="15"/>
  <c r="BL24" i="15"/>
  <c r="BK24" i="15"/>
  <c r="AP24" i="15"/>
  <c r="BH24" i="15"/>
  <c r="BP24" i="15"/>
  <c r="AV24" i="15"/>
  <c r="BJ22" i="15"/>
  <c r="AW22" i="15"/>
  <c r="AI24" i="15"/>
  <c r="BK23" i="15"/>
  <c r="AD23" i="15"/>
  <c r="AF23" i="15"/>
  <c r="AG23" i="15"/>
  <c r="AI23" i="15"/>
  <c r="AQ23" i="15"/>
  <c r="BL23" i="15"/>
  <c r="AE23" i="15"/>
  <c r="AJ23" i="15"/>
  <c r="BM23" i="15"/>
  <c r="AH23" i="15"/>
  <c r="AR23" i="15"/>
  <c r="AS23" i="15"/>
  <c r="AT23" i="15"/>
  <c r="AU23" i="15"/>
  <c r="AV23" i="15"/>
  <c r="AX23" i="15"/>
  <c r="BI23" i="15"/>
  <c r="BJ23" i="15"/>
  <c r="AC23" i="15"/>
  <c r="BG23" i="15"/>
  <c r="BH23" i="15"/>
  <c r="AJ40" i="14"/>
  <c r="AH40" i="14"/>
  <c r="AG40" i="14"/>
  <c r="AX40" i="14"/>
  <c r="AF40" i="14"/>
  <c r="AQ40" i="14"/>
  <c r="AE40" i="14"/>
  <c r="AD40" i="14"/>
  <c r="AR40" i="14"/>
  <c r="AW40" i="14"/>
  <c r="BK40" i="14"/>
  <c r="BO40" i="14" s="1"/>
  <c r="AO40" i="14"/>
  <c r="BJ40" i="14"/>
  <c r="BN40" i="14" s="1"/>
  <c r="AK40" i="14"/>
  <c r="AT40" i="14"/>
  <c r="AC40" i="14"/>
  <c r="BR40" i="14"/>
  <c r="BP40" i="14"/>
  <c r="AI40" i="14"/>
  <c r="AV40" i="14"/>
  <c r="BQ40" i="14"/>
  <c r="AN40" i="14"/>
  <c r="BI40" i="14"/>
  <c r="BM40" i="14" s="1"/>
  <c r="AP40" i="14"/>
  <c r="BH40" i="14"/>
  <c r="BL40" i="14" s="1"/>
  <c r="AU40" i="14"/>
  <c r="AS40" i="14"/>
  <c r="AM40" i="14"/>
  <c r="D41" i="14"/>
  <c r="A42" i="14"/>
  <c r="AK22" i="16"/>
  <c r="BF22" i="14"/>
  <c r="BG22" i="14"/>
  <c r="AQ22" i="14"/>
  <c r="AT22" i="14"/>
  <c r="BH22" i="14"/>
  <c r="AS22" i="14"/>
  <c r="BI22" i="14"/>
  <c r="BK22" i="14"/>
  <c r="AV22" i="14"/>
  <c r="BL22" i="14"/>
  <c r="AW22" i="14"/>
  <c r="BM22" i="14"/>
  <c r="AX22" i="14"/>
  <c r="AR22" i="14"/>
  <c r="BJ22" i="14"/>
  <c r="AU22" i="14"/>
  <c r="AK23" i="6"/>
  <c r="AC22" i="14"/>
  <c r="AG22" i="14"/>
  <c r="AJ22" i="14"/>
  <c r="AD22" i="14"/>
  <c r="AF22" i="14"/>
  <c r="AH22" i="14"/>
  <c r="AI22" i="14"/>
  <c r="AE22" i="14"/>
  <c r="AK21" i="14"/>
  <c r="AK24" i="16"/>
  <c r="AK21" i="6"/>
  <c r="D25" i="16"/>
  <c r="A28" i="16"/>
  <c r="A37" i="16" s="1"/>
  <c r="D23" i="14"/>
  <c r="AL23" i="15"/>
  <c r="AO23" i="15"/>
  <c r="BN23" i="15"/>
  <c r="AN23" i="15"/>
  <c r="AP23" i="15"/>
  <c r="BO23" i="15"/>
  <c r="AM23" i="15"/>
  <c r="BP23" i="15"/>
  <c r="D25" i="15"/>
  <c r="BF25" i="15" s="1"/>
  <c r="AN22" i="14"/>
  <c r="AO22" i="14"/>
  <c r="AP22" i="14"/>
  <c r="AL22" i="14"/>
  <c r="AM22" i="14"/>
  <c r="BP22" i="14"/>
  <c r="BO22" i="14"/>
  <c r="BN22" i="14"/>
  <c r="AK22" i="15" l="1"/>
  <c r="AH25" i="16"/>
  <c r="AE25" i="16"/>
  <c r="AI25" i="16"/>
  <c r="AJ25" i="16"/>
  <c r="AR25" i="16"/>
  <c r="BI25" i="16"/>
  <c r="BM25" i="16"/>
  <c r="BH25" i="16"/>
  <c r="BF25" i="16"/>
  <c r="BL25" i="16"/>
  <c r="AQ25" i="16"/>
  <c r="AU25" i="16"/>
  <c r="BG25" i="16"/>
  <c r="AT25" i="16"/>
  <c r="AV25" i="16"/>
  <c r="AG25" i="16"/>
  <c r="BJ25" i="16"/>
  <c r="BK25" i="16"/>
  <c r="AS25" i="16"/>
  <c r="AW25" i="16"/>
  <c r="AX25" i="16"/>
  <c r="AD25" i="16"/>
  <c r="AF25" i="16"/>
  <c r="AC25" i="16"/>
  <c r="AH25" i="15"/>
  <c r="AQ25" i="15"/>
  <c r="AS25" i="15"/>
  <c r="BH25" i="15"/>
  <c r="AI25" i="15"/>
  <c r="AJ25" i="15"/>
  <c r="AR25" i="15"/>
  <c r="AT25" i="15"/>
  <c r="AU25" i="15"/>
  <c r="AV25" i="15"/>
  <c r="AW25" i="15"/>
  <c r="AX25" i="15"/>
  <c r="BG25" i="15"/>
  <c r="AD25" i="15"/>
  <c r="AE25" i="15"/>
  <c r="AF25" i="15"/>
  <c r="AG25" i="15"/>
  <c r="BI25" i="15"/>
  <c r="BL25" i="15"/>
  <c r="BM25" i="15"/>
  <c r="BJ25" i="15"/>
  <c r="BK25" i="15"/>
  <c r="AC25" i="15"/>
  <c r="A43" i="14"/>
  <c r="D42" i="14"/>
  <c r="AL40" i="14"/>
  <c r="BR41" i="14"/>
  <c r="AJ41" i="14"/>
  <c r="AW41" i="14"/>
  <c r="BQ41" i="14"/>
  <c r="AC41" i="14"/>
  <c r="BP41" i="14"/>
  <c r="AV41" i="14"/>
  <c r="AU41" i="14"/>
  <c r="AR41" i="14"/>
  <c r="AP41" i="14"/>
  <c r="AQ41" i="14"/>
  <c r="BH41" i="14"/>
  <c r="BL41" i="14" s="1"/>
  <c r="BI41" i="14"/>
  <c r="BM41" i="14" s="1"/>
  <c r="AN41" i="14"/>
  <c r="AL41" i="14"/>
  <c r="AK41" i="14"/>
  <c r="AG41" i="14"/>
  <c r="AT41" i="14"/>
  <c r="AO41" i="14"/>
  <c r="AH41" i="14"/>
  <c r="AE41" i="14"/>
  <c r="AX41" i="14"/>
  <c r="AS41" i="14"/>
  <c r="AM41" i="14"/>
  <c r="AI41" i="14"/>
  <c r="BK41" i="14"/>
  <c r="BO41" i="14" s="1"/>
  <c r="AD41" i="14"/>
  <c r="AF41" i="14"/>
  <c r="BJ41" i="14"/>
  <c r="BN41" i="14" s="1"/>
  <c r="BF23" i="14"/>
  <c r="AQ23" i="14"/>
  <c r="BI23" i="14"/>
  <c r="BG23" i="14"/>
  <c r="AR23" i="14"/>
  <c r="AT23" i="14"/>
  <c r="AV23" i="14"/>
  <c r="BH23" i="14"/>
  <c r="AS23" i="14"/>
  <c r="BJ23" i="14"/>
  <c r="AU23" i="14"/>
  <c r="BK23" i="14"/>
  <c r="BL23" i="14"/>
  <c r="AW23" i="14"/>
  <c r="BM23" i="14"/>
  <c r="AX23" i="14"/>
  <c r="AD23" i="14"/>
  <c r="AE23" i="14"/>
  <c r="AF23" i="14"/>
  <c r="AG23" i="14"/>
  <c r="AH23" i="14"/>
  <c r="AI23" i="14"/>
  <c r="AJ23" i="14"/>
  <c r="AC23" i="14"/>
  <c r="AK23" i="15"/>
  <c r="AK22" i="14"/>
  <c r="BN23" i="14"/>
  <c r="BO23" i="14"/>
  <c r="AL23" i="14"/>
  <c r="AO23" i="14"/>
  <c r="BP23" i="14"/>
  <c r="AN23" i="14"/>
  <c r="D27" i="16"/>
  <c r="AO25" i="16"/>
  <c r="BO25" i="16"/>
  <c r="AL25" i="16"/>
  <c r="AP25" i="16"/>
  <c r="AN25" i="16"/>
  <c r="BP25" i="16"/>
  <c r="BN25" i="16"/>
  <c r="AM25" i="16"/>
  <c r="AP23" i="14"/>
  <c r="AM23" i="14"/>
  <c r="AL25" i="15"/>
  <c r="AM25" i="15"/>
  <c r="BP25" i="15"/>
  <c r="AP25" i="15"/>
  <c r="BN25" i="15"/>
  <c r="BO25" i="15"/>
  <c r="AO25" i="15"/>
  <c r="AN25" i="15"/>
  <c r="D26" i="15"/>
  <c r="BF26" i="15" s="1"/>
  <c r="AV27" i="16" l="1"/>
  <c r="AW27" i="16"/>
  <c r="AE27" i="16"/>
  <c r="AH27" i="16"/>
  <c r="AX27" i="16"/>
  <c r="AG27" i="16"/>
  <c r="BK27" i="16"/>
  <c r="AC27" i="16"/>
  <c r="AI27" i="16"/>
  <c r="AD27" i="16"/>
  <c r="AQ27" i="16"/>
  <c r="AF27" i="16"/>
  <c r="AT27" i="16"/>
  <c r="AJ27" i="16"/>
  <c r="BI27" i="16"/>
  <c r="BJ27" i="16"/>
  <c r="BF27" i="16"/>
  <c r="BH27" i="16"/>
  <c r="BL27" i="16"/>
  <c r="BG27" i="16"/>
  <c r="AR27" i="16"/>
  <c r="BM27" i="16"/>
  <c r="AS27" i="16"/>
  <c r="AU27" i="16"/>
  <c r="BG26" i="15"/>
  <c r="BJ26" i="15"/>
  <c r="AC26" i="15"/>
  <c r="BL26" i="15"/>
  <c r="AF26" i="15"/>
  <c r="AS26" i="15"/>
  <c r="BH26" i="15"/>
  <c r="BK26" i="15"/>
  <c r="AD26" i="15"/>
  <c r="AE26" i="15"/>
  <c r="BM26" i="15"/>
  <c r="BI26" i="15"/>
  <c r="AG26" i="15"/>
  <c r="AH26" i="15"/>
  <c r="AI26" i="15"/>
  <c r="AJ26" i="15"/>
  <c r="AQ26" i="15"/>
  <c r="AR26" i="15"/>
  <c r="AX26" i="15"/>
  <c r="AV26" i="15"/>
  <c r="AW26" i="15"/>
  <c r="AT26" i="15"/>
  <c r="AU26" i="15"/>
  <c r="D43" i="14"/>
  <c r="A44" i="14"/>
  <c r="AT42" i="14"/>
  <c r="AF42" i="14"/>
  <c r="AD42" i="14"/>
  <c r="AE42" i="14"/>
  <c r="AC42" i="14"/>
  <c r="AU42" i="14"/>
  <c r="AS42" i="14"/>
  <c r="AM42" i="14"/>
  <c r="AP42" i="14"/>
  <c r="AJ42" i="14"/>
  <c r="AN42" i="14"/>
  <c r="AI42" i="14"/>
  <c r="BH42" i="14"/>
  <c r="BL42" i="14" s="1"/>
  <c r="AH42" i="14"/>
  <c r="BK42" i="14"/>
  <c r="BO42" i="14" s="1"/>
  <c r="BJ42" i="14"/>
  <c r="BN42" i="14" s="1"/>
  <c r="BI42" i="14"/>
  <c r="BM42" i="14" s="1"/>
  <c r="AQ42" i="14"/>
  <c r="BR42" i="14"/>
  <c r="BP42" i="14"/>
  <c r="AG42" i="14"/>
  <c r="AX42" i="14"/>
  <c r="AK42" i="14"/>
  <c r="AO42" i="14"/>
  <c r="AW42" i="14"/>
  <c r="AV42" i="14"/>
  <c r="BQ42" i="14"/>
  <c r="AR42" i="14"/>
  <c r="AK25" i="16"/>
  <c r="AK23" i="14"/>
  <c r="AK25" i="15"/>
  <c r="BN27" i="16"/>
  <c r="BO27" i="16"/>
  <c r="BP27" i="16"/>
  <c r="AL27" i="16"/>
  <c r="AM27" i="16"/>
  <c r="AN27" i="16"/>
  <c r="AO27" i="16"/>
  <c r="AP27" i="16"/>
  <c r="AP24" i="14"/>
  <c r="BP24" i="14"/>
  <c r="BO24" i="14"/>
  <c r="BN24" i="14"/>
  <c r="AN24" i="14"/>
  <c r="AL24" i="14"/>
  <c r="AO24" i="14"/>
  <c r="AM24" i="14"/>
  <c r="D22" i="6"/>
  <c r="AM26" i="15"/>
  <c r="AN26" i="15"/>
  <c r="AP26" i="15"/>
  <c r="BN26" i="15"/>
  <c r="AL26" i="15"/>
  <c r="AO26" i="15"/>
  <c r="BP26" i="15"/>
  <c r="BO26" i="15"/>
  <c r="D27" i="15"/>
  <c r="BF27" i="15" s="1"/>
  <c r="AL42" i="14" l="1"/>
  <c r="AR27" i="15"/>
  <c r="BK27" i="15"/>
  <c r="AE27" i="15"/>
  <c r="AS27" i="15"/>
  <c r="AT27" i="15"/>
  <c r="AU27" i="15"/>
  <c r="AV27" i="15"/>
  <c r="AD27" i="15"/>
  <c r="BL27" i="15"/>
  <c r="AW27" i="15"/>
  <c r="AX27" i="15"/>
  <c r="BG27" i="15"/>
  <c r="BH27" i="15"/>
  <c r="BI27" i="15"/>
  <c r="BJ27" i="15"/>
  <c r="AC27" i="15"/>
  <c r="AF27" i="15"/>
  <c r="AI27" i="15"/>
  <c r="AQ27" i="15"/>
  <c r="BM27" i="15"/>
  <c r="AG27" i="15"/>
  <c r="AH27" i="15"/>
  <c r="AJ27" i="15"/>
  <c r="AU43" i="14"/>
  <c r="AT43" i="14"/>
  <c r="AP43" i="14"/>
  <c r="AS43" i="14"/>
  <c r="AE43" i="14"/>
  <c r="AN43" i="14"/>
  <c r="BI43" i="14"/>
  <c r="BM43" i="14" s="1"/>
  <c r="AD43" i="14"/>
  <c r="AV43" i="14"/>
  <c r="AG43" i="14"/>
  <c r="AW43" i="14"/>
  <c r="AC43" i="14"/>
  <c r="BR43" i="14"/>
  <c r="BP43" i="14"/>
  <c r="BJ43" i="14"/>
  <c r="BN43" i="14" s="1"/>
  <c r="AM43" i="14"/>
  <c r="BH43" i="14"/>
  <c r="BL43" i="14" s="1"/>
  <c r="AR43" i="14"/>
  <c r="AO43" i="14"/>
  <c r="BK43" i="14"/>
  <c r="BO43" i="14" s="1"/>
  <c r="AX43" i="14"/>
  <c r="AH43" i="14"/>
  <c r="AI43" i="14"/>
  <c r="AF43" i="14"/>
  <c r="BQ43" i="14"/>
  <c r="AK43" i="14"/>
  <c r="AJ43" i="14"/>
  <c r="AQ43" i="14"/>
  <c r="D44" i="14"/>
  <c r="AC22" i="6"/>
  <c r="AV22" i="6"/>
  <c r="AW22" i="6"/>
  <c r="AS22" i="6"/>
  <c r="AH22" i="6"/>
  <c r="BM22" i="6"/>
  <c r="BN22" i="6"/>
  <c r="BO22" i="6"/>
  <c r="AT22" i="6"/>
  <c r="AE22" i="6"/>
  <c r="AX22" i="6"/>
  <c r="BH22" i="6"/>
  <c r="BJ22" i="6"/>
  <c r="BL22" i="6"/>
  <c r="AJ22" i="6"/>
  <c r="AR22" i="6"/>
  <c r="AG22" i="6"/>
  <c r="AI22" i="6"/>
  <c r="AQ22" i="6"/>
  <c r="AD22" i="6"/>
  <c r="BI22" i="6"/>
  <c r="AF22" i="6"/>
  <c r="AU22" i="6"/>
  <c r="BK22" i="6"/>
  <c r="AK26" i="15"/>
  <c r="AK27" i="16"/>
  <c r="AK24" i="14"/>
  <c r="D28" i="16"/>
  <c r="D25" i="14"/>
  <c r="D24" i="6"/>
  <c r="AP22" i="6"/>
  <c r="AN22" i="6"/>
  <c r="BP22" i="6"/>
  <c r="BR22" i="6"/>
  <c r="AL22" i="6"/>
  <c r="BQ22" i="6"/>
  <c r="AM22" i="6"/>
  <c r="AO22" i="6"/>
  <c r="A29" i="16"/>
  <c r="BI29" i="16" s="1"/>
  <c r="AO27" i="15"/>
  <c r="BN27" i="15"/>
  <c r="AP27" i="15"/>
  <c r="BO27" i="15"/>
  <c r="AL27" i="15"/>
  <c r="BP27" i="15"/>
  <c r="AN27" i="15"/>
  <c r="AM27" i="15"/>
  <c r="D28" i="15"/>
  <c r="BF28" i="15" s="1"/>
  <c r="A30" i="15"/>
  <c r="A38" i="15" s="1"/>
  <c r="A39" i="15" l="1"/>
  <c r="D38" i="15"/>
  <c r="AP28" i="16"/>
  <c r="BK28" i="16"/>
  <c r="AQ28" i="16"/>
  <c r="AT28" i="16"/>
  <c r="BL28" i="16"/>
  <c r="BM28" i="16"/>
  <c r="AH28" i="16"/>
  <c r="AR28" i="16"/>
  <c r="AF28" i="16"/>
  <c r="AS28" i="16"/>
  <c r="AU28" i="16"/>
  <c r="AW28" i="16"/>
  <c r="BG28" i="16"/>
  <c r="AE28" i="16"/>
  <c r="AX28" i="16"/>
  <c r="AV28" i="16"/>
  <c r="AD28" i="16"/>
  <c r="BI28" i="16"/>
  <c r="BI17" i="16" s="1"/>
  <c r="AC28" i="16"/>
  <c r="AI28" i="16"/>
  <c r="AJ28" i="16"/>
  <c r="AG28" i="16"/>
  <c r="BH28" i="16"/>
  <c r="BJ28" i="16"/>
  <c r="BF28" i="16"/>
  <c r="D54" i="14"/>
  <c r="BK28" i="15"/>
  <c r="AD28" i="15"/>
  <c r="AF28" i="15"/>
  <c r="AH28" i="15"/>
  <c r="AI28" i="15"/>
  <c r="AQ28" i="15"/>
  <c r="AV28" i="15"/>
  <c r="BL28" i="15"/>
  <c r="AE28" i="15"/>
  <c r="BM28" i="15"/>
  <c r="AG28" i="15"/>
  <c r="AJ28" i="15"/>
  <c r="AW28" i="15"/>
  <c r="AR28" i="15"/>
  <c r="AS28" i="15"/>
  <c r="AT28" i="15"/>
  <c r="AU28" i="15"/>
  <c r="BG28" i="15"/>
  <c r="BH28" i="15"/>
  <c r="BI28" i="15"/>
  <c r="BJ28" i="15"/>
  <c r="AC28" i="15"/>
  <c r="AX28" i="15"/>
  <c r="AL43" i="14"/>
  <c r="BR44" i="14"/>
  <c r="BK44" i="14"/>
  <c r="BO44" i="14" s="1"/>
  <c r="AC44" i="14"/>
  <c r="AC39" i="14" s="1"/>
  <c r="BJ44" i="14"/>
  <c r="BN44" i="14" s="1"/>
  <c r="AG44" i="14"/>
  <c r="AG39" i="14" s="1"/>
  <c r="AK44" i="14"/>
  <c r="AK39" i="14" s="1"/>
  <c r="AJ44" i="14"/>
  <c r="AJ39" i="14" s="1"/>
  <c r="AX44" i="14"/>
  <c r="AX39" i="14" s="1"/>
  <c r="AV44" i="14"/>
  <c r="AV39" i="14" s="1"/>
  <c r="AL44" i="14"/>
  <c r="BP44" i="14"/>
  <c r="AW44" i="14"/>
  <c r="AW39" i="14" s="1"/>
  <c r="AP44" i="14"/>
  <c r="AP39" i="14" s="1"/>
  <c r="AT44" i="14"/>
  <c r="AT39" i="14" s="1"/>
  <c r="AN44" i="14"/>
  <c r="AN39" i="14" s="1"/>
  <c r="BI44" i="14"/>
  <c r="BM44" i="14" s="1"/>
  <c r="AF44" i="14"/>
  <c r="AF39" i="14" s="1"/>
  <c r="AE44" i="14"/>
  <c r="AE39" i="14" s="1"/>
  <c r="BQ44" i="14"/>
  <c r="AD44" i="14"/>
  <c r="AD39" i="14" s="1"/>
  <c r="AM44" i="14"/>
  <c r="AM39" i="14" s="1"/>
  <c r="AI44" i="14"/>
  <c r="AI39" i="14" s="1"/>
  <c r="AU44" i="14"/>
  <c r="AU39" i="14" s="1"/>
  <c r="AS44" i="14"/>
  <c r="AS39" i="14" s="1"/>
  <c r="AQ44" i="14"/>
  <c r="AQ39" i="14" s="1"/>
  <c r="BH44" i="14"/>
  <c r="BL44" i="14" s="1"/>
  <c r="AR44" i="14"/>
  <c r="AR39" i="14" s="1"/>
  <c r="AO44" i="14"/>
  <c r="AO39" i="14" s="1"/>
  <c r="AH44" i="14"/>
  <c r="AH39" i="14" s="1"/>
  <c r="BJ25" i="14"/>
  <c r="AU25" i="14"/>
  <c r="BM25" i="14"/>
  <c r="BK25" i="14"/>
  <c r="AV25" i="14"/>
  <c r="AX25" i="14"/>
  <c r="BL25" i="14"/>
  <c r="AW25" i="14"/>
  <c r="BG25" i="14"/>
  <c r="AR25" i="14"/>
  <c r="BH25" i="14"/>
  <c r="AS25" i="14"/>
  <c r="BI25" i="14"/>
  <c r="AT25" i="14"/>
  <c r="BF25" i="14"/>
  <c r="AQ25" i="14"/>
  <c r="AC25" i="14"/>
  <c r="AD25" i="14"/>
  <c r="AE25" i="14"/>
  <c r="AF25" i="14"/>
  <c r="AG25" i="14"/>
  <c r="AH25" i="14"/>
  <c r="AI25" i="14"/>
  <c r="AJ25" i="14"/>
  <c r="AC24" i="6"/>
  <c r="AU24" i="6"/>
  <c r="AI24" i="6"/>
  <c r="AV24" i="6"/>
  <c r="AF24" i="6"/>
  <c r="AX24" i="6"/>
  <c r="BM24" i="6"/>
  <c r="AT24" i="6"/>
  <c r="BN24" i="6"/>
  <c r="AQ24" i="6"/>
  <c r="BO24" i="6"/>
  <c r="AH24" i="6"/>
  <c r="AE24" i="6"/>
  <c r="BH24" i="6"/>
  <c r="AJ24" i="6"/>
  <c r="AD24" i="6"/>
  <c r="AG24" i="6"/>
  <c r="BK24" i="6"/>
  <c r="AR24" i="6"/>
  <c r="BL24" i="6"/>
  <c r="AS24" i="6"/>
  <c r="BI24" i="6"/>
  <c r="BJ24" i="6"/>
  <c r="AW24" i="6"/>
  <c r="AK22" i="6"/>
  <c r="AK27" i="15"/>
  <c r="AO28" i="16"/>
  <c r="AM28" i="16"/>
  <c r="BO28" i="16"/>
  <c r="BN28" i="16"/>
  <c r="AN28" i="16"/>
  <c r="AL28" i="16"/>
  <c r="BP28" i="16"/>
  <c r="D26" i="14"/>
  <c r="AP25" i="14"/>
  <c r="AL25" i="14"/>
  <c r="AN25" i="14"/>
  <c r="BP25" i="14"/>
  <c r="AM25" i="14"/>
  <c r="BN25" i="14"/>
  <c r="BO25" i="14"/>
  <c r="AO25" i="14"/>
  <c r="A26" i="6"/>
  <c r="D25" i="6"/>
  <c r="AO24" i="6"/>
  <c r="BQ24" i="6"/>
  <c r="AP24" i="6"/>
  <c r="AL24" i="6"/>
  <c r="BP24" i="6"/>
  <c r="BR24" i="6"/>
  <c r="AN24" i="6"/>
  <c r="AM24" i="6"/>
  <c r="D37" i="16"/>
  <c r="BP29" i="16"/>
  <c r="AT29" i="16"/>
  <c r="AQ29" i="16"/>
  <c r="AV29" i="16"/>
  <c r="AL29" i="16"/>
  <c r="AI29" i="16"/>
  <c r="AW29" i="16"/>
  <c r="BH29" i="16"/>
  <c r="BN29" i="16"/>
  <c r="BK29" i="16"/>
  <c r="AO29" i="16"/>
  <c r="AN29" i="16"/>
  <c r="BF29" i="16"/>
  <c r="AS29" i="16"/>
  <c r="AG29" i="16"/>
  <c r="BM29" i="16"/>
  <c r="AX29" i="16"/>
  <c r="AC29" i="16"/>
  <c r="AD29" i="16"/>
  <c r="AE29" i="16"/>
  <c r="AF29" i="16"/>
  <c r="AU29" i="16"/>
  <c r="AM29" i="16"/>
  <c r="AR29" i="16"/>
  <c r="AP29" i="16"/>
  <c r="BO29" i="16"/>
  <c r="AJ29" i="16"/>
  <c r="AH29" i="16"/>
  <c r="BG29" i="16"/>
  <c r="BL29" i="16"/>
  <c r="BJ29" i="16"/>
  <c r="AP28" i="15"/>
  <c r="BO28" i="15"/>
  <c r="AL28" i="15"/>
  <c r="BP28" i="15"/>
  <c r="AM28" i="15"/>
  <c r="AN28" i="15"/>
  <c r="BN28" i="15"/>
  <c r="AO28" i="15"/>
  <c r="D29" i="15"/>
  <c r="BF29" i="15" s="1"/>
  <c r="AT38" i="15" l="1"/>
  <c r="AC38" i="15"/>
  <c r="AD38" i="15"/>
  <c r="BI38" i="15"/>
  <c r="BM38" i="15" s="1"/>
  <c r="AH38" i="15"/>
  <c r="AG38" i="15"/>
  <c r="AS38" i="15"/>
  <c r="AR38" i="15"/>
  <c r="AQ38" i="15"/>
  <c r="AO38" i="15"/>
  <c r="BR38" i="15"/>
  <c r="AI38" i="15"/>
  <c r="AM38" i="15"/>
  <c r="BQ38" i="15"/>
  <c r="AU38" i="15"/>
  <c r="AP38" i="15"/>
  <c r="AJ38" i="15"/>
  <c r="AJ37" i="15" s="1"/>
  <c r="AK38" i="15"/>
  <c r="AX38" i="15"/>
  <c r="AN38" i="15"/>
  <c r="AW38" i="15"/>
  <c r="BP38" i="15"/>
  <c r="AF38" i="15"/>
  <c r="AF37" i="15" s="1"/>
  <c r="AE38" i="15"/>
  <c r="BK38" i="15"/>
  <c r="BO38" i="15" s="1"/>
  <c r="BH38" i="15"/>
  <c r="BL38" i="15" s="1"/>
  <c r="AV38" i="15"/>
  <c r="BJ38" i="15"/>
  <c r="BN38" i="15" s="1"/>
  <c r="D39" i="15"/>
  <c r="A40" i="15"/>
  <c r="AK37" i="16"/>
  <c r="AI37" i="16"/>
  <c r="BH37" i="16"/>
  <c r="AE37" i="16"/>
  <c r="AS37" i="16"/>
  <c r="AW37" i="16"/>
  <c r="AL39" i="14"/>
  <c r="AN54" i="14"/>
  <c r="BI54" i="14"/>
  <c r="BM54" i="14" s="1"/>
  <c r="BH54" i="14"/>
  <c r="BL54" i="14" s="1"/>
  <c r="BG54" i="14"/>
  <c r="BK54" i="14" s="1"/>
  <c r="AL54" i="14"/>
  <c r="BF54" i="14"/>
  <c r="BJ54" i="14" s="1"/>
  <c r="AK54" i="14"/>
  <c r="AX54" i="14"/>
  <c r="AW54" i="14"/>
  <c r="AC54" i="14"/>
  <c r="AG54" i="14" s="1"/>
  <c r="BO54" i="14"/>
  <c r="AQ54" i="14"/>
  <c r="AU54" i="14"/>
  <c r="AE54" i="14"/>
  <c r="AI54" i="14" s="1"/>
  <c r="AV54" i="14"/>
  <c r="BP54" i="14"/>
  <c r="AF54" i="14"/>
  <c r="AJ54" i="14" s="1"/>
  <c r="AT54" i="14"/>
  <c r="BN54" i="14"/>
  <c r="AP54" i="14"/>
  <c r="AS54" i="14"/>
  <c r="AR54" i="14"/>
  <c r="AD54" i="14"/>
  <c r="AH54" i="14" s="1"/>
  <c r="AO54" i="14"/>
  <c r="AH29" i="15"/>
  <c r="AQ29" i="15"/>
  <c r="AR29" i="15"/>
  <c r="AS29" i="15"/>
  <c r="AT29" i="15"/>
  <c r="AU29" i="15"/>
  <c r="BH29" i="15"/>
  <c r="AI29" i="15"/>
  <c r="AJ29" i="15"/>
  <c r="AV29" i="15"/>
  <c r="AW29" i="15"/>
  <c r="AX29" i="15"/>
  <c r="BG29" i="15"/>
  <c r="BI29" i="15"/>
  <c r="BJ29" i="15"/>
  <c r="BK29" i="15"/>
  <c r="AE29" i="15"/>
  <c r="AF29" i="15"/>
  <c r="AG29" i="15"/>
  <c r="BL29" i="15"/>
  <c r="BM29" i="15"/>
  <c r="AC29" i="15"/>
  <c r="AD29" i="15"/>
  <c r="AU17" i="16"/>
  <c r="AK28" i="16"/>
  <c r="BK26" i="14"/>
  <c r="AV26" i="14"/>
  <c r="BL26" i="14"/>
  <c r="BM26" i="14"/>
  <c r="AX26" i="14"/>
  <c r="BG26" i="14"/>
  <c r="BF26" i="14"/>
  <c r="AQ26" i="14"/>
  <c r="AR26" i="14"/>
  <c r="BH26" i="14"/>
  <c r="AS26" i="14"/>
  <c r="BI26" i="14"/>
  <c r="AT26" i="14"/>
  <c r="BJ26" i="14"/>
  <c r="AU26" i="14"/>
  <c r="AW26" i="14"/>
  <c r="AI26" i="14"/>
  <c r="AJ26" i="14"/>
  <c r="AC26" i="14"/>
  <c r="AD26" i="14"/>
  <c r="AE26" i="14"/>
  <c r="AF26" i="14"/>
  <c r="AG26" i="14"/>
  <c r="AH26" i="14"/>
  <c r="AC25" i="6"/>
  <c r="AJ25" i="6"/>
  <c r="AS25" i="6"/>
  <c r="AI25" i="6"/>
  <c r="BN25" i="6"/>
  <c r="BH25" i="6"/>
  <c r="BJ25" i="6"/>
  <c r="BK25" i="6"/>
  <c r="AX25" i="6"/>
  <c r="BL25" i="6"/>
  <c r="BM25" i="6"/>
  <c r="AR25" i="6"/>
  <c r="AE25" i="6"/>
  <c r="BO25" i="6"/>
  <c r="AH25" i="6"/>
  <c r="AQ25" i="6"/>
  <c r="AD25" i="6"/>
  <c r="AU25" i="6"/>
  <c r="AV25" i="6"/>
  <c r="AT25" i="6"/>
  <c r="AW25" i="6"/>
  <c r="AG25" i="6"/>
  <c r="AF25" i="6"/>
  <c r="BI25" i="6"/>
  <c r="AK29" i="16"/>
  <c r="AK28" i="15"/>
  <c r="AH17" i="16"/>
  <c r="AK25" i="14"/>
  <c r="AK24" i="6"/>
  <c r="BK17" i="16"/>
  <c r="BL17" i="16"/>
  <c r="AO17" i="16"/>
  <c r="AV17" i="16"/>
  <c r="AL17" i="16"/>
  <c r="AJ17" i="16"/>
  <c r="BH17" i="16"/>
  <c r="AW17" i="16"/>
  <c r="BF17" i="16"/>
  <c r="BJ17" i="16"/>
  <c r="BG17" i="16"/>
  <c r="AI17" i="16"/>
  <c r="BP17" i="16"/>
  <c r="BN17" i="16"/>
  <c r="BO17" i="16"/>
  <c r="AQ17" i="16"/>
  <c r="AX17" i="16"/>
  <c r="AG17" i="16"/>
  <c r="AP17" i="16"/>
  <c r="AN17" i="16"/>
  <c r="AR17" i="16"/>
  <c r="AT17" i="16"/>
  <c r="AF17" i="16"/>
  <c r="AE17" i="16"/>
  <c r="BM17" i="16"/>
  <c r="AD17" i="16"/>
  <c r="AM17" i="16"/>
  <c r="AC17" i="16"/>
  <c r="AS17" i="16"/>
  <c r="AN26" i="14"/>
  <c r="BO26" i="14"/>
  <c r="AP26" i="14"/>
  <c r="AO26" i="14"/>
  <c r="AM26" i="14"/>
  <c r="BP26" i="14"/>
  <c r="AL26" i="14"/>
  <c r="BN26" i="14"/>
  <c r="D30" i="14"/>
  <c r="D27" i="14"/>
  <c r="AL25" i="6"/>
  <c r="AP25" i="6"/>
  <c r="BQ25" i="6"/>
  <c r="BR25" i="6"/>
  <c r="BP25" i="6"/>
  <c r="AN25" i="6"/>
  <c r="AO25" i="6"/>
  <c r="AM25" i="6"/>
  <c r="D26" i="6"/>
  <c r="A27" i="6"/>
  <c r="BF37" i="16"/>
  <c r="BJ37" i="16" s="1"/>
  <c r="BG37" i="16"/>
  <c r="BK37" i="16" s="1"/>
  <c r="AV37" i="16"/>
  <c r="A38" i="16"/>
  <c r="A39" i="16" s="1"/>
  <c r="BO37" i="16"/>
  <c r="AP37" i="16"/>
  <c r="BL37" i="16"/>
  <c r="AJ37" i="16"/>
  <c r="AQ37" i="16"/>
  <c r="AT37" i="16"/>
  <c r="AX37" i="16"/>
  <c r="AD37" i="16"/>
  <c r="AU37" i="16"/>
  <c r="BN37" i="16"/>
  <c r="AH37" i="16"/>
  <c r="AF37" i="16"/>
  <c r="AO37" i="16"/>
  <c r="BI37" i="16"/>
  <c r="BM37" i="16" s="1"/>
  <c r="BP37" i="16"/>
  <c r="AG37" i="16"/>
  <c r="AC37" i="16"/>
  <c r="AM37" i="16"/>
  <c r="AR37" i="16"/>
  <c r="AN37" i="16"/>
  <c r="AO29" i="15"/>
  <c r="AL29" i="15"/>
  <c r="AP29" i="15"/>
  <c r="AM29" i="15"/>
  <c r="BN29" i="15"/>
  <c r="AN29" i="15"/>
  <c r="BO29" i="15"/>
  <c r="BP29" i="15"/>
  <c r="D30" i="15"/>
  <c r="BF30" i="15" s="1"/>
  <c r="D40" i="15" l="1"/>
  <c r="A41" i="15"/>
  <c r="AL38" i="15"/>
  <c r="AE39" i="15"/>
  <c r="AK39" i="15"/>
  <c r="AU39" i="15"/>
  <c r="BQ39" i="15"/>
  <c r="BH39" i="15"/>
  <c r="BL39" i="15" s="1"/>
  <c r="AR39" i="15"/>
  <c r="BP39" i="15"/>
  <c r="AI39" i="15"/>
  <c r="AH39" i="15"/>
  <c r="AG39" i="15"/>
  <c r="BK39" i="15"/>
  <c r="BO39" i="15" s="1"/>
  <c r="AC39" i="15"/>
  <c r="AN39" i="15"/>
  <c r="AM39" i="15"/>
  <c r="AD39" i="15"/>
  <c r="BI39" i="15"/>
  <c r="BM39" i="15" s="1"/>
  <c r="BJ39" i="15"/>
  <c r="BN39" i="15" s="1"/>
  <c r="AF39" i="15"/>
  <c r="AP39" i="15"/>
  <c r="AO39" i="15"/>
  <c r="AQ39" i="15"/>
  <c r="AX39" i="15"/>
  <c r="AT39" i="15"/>
  <c r="BR39" i="15"/>
  <c r="AS39" i="15"/>
  <c r="AL39" i="15"/>
  <c r="AW39" i="15"/>
  <c r="AJ39" i="15"/>
  <c r="AV39" i="15"/>
  <c r="BG30" i="15"/>
  <c r="BI30" i="15"/>
  <c r="AC30" i="15"/>
  <c r="BL30" i="15"/>
  <c r="BL17" i="15" s="1"/>
  <c r="BM30" i="15"/>
  <c r="BM17" i="15" s="1"/>
  <c r="AS30" i="15"/>
  <c r="AS17" i="15" s="1"/>
  <c r="BH30" i="15"/>
  <c r="BK30" i="15"/>
  <c r="BK17" i="15" s="1"/>
  <c r="AD30" i="15"/>
  <c r="AF30" i="15"/>
  <c r="AG30" i="15"/>
  <c r="AG17" i="15" s="1"/>
  <c r="AR30" i="15"/>
  <c r="AR17" i="15" s="1"/>
  <c r="BJ30" i="15"/>
  <c r="BJ17" i="15" s="1"/>
  <c r="AE30" i="15"/>
  <c r="AE17" i="15" s="1"/>
  <c r="AH30" i="15"/>
  <c r="AH17" i="15" s="1"/>
  <c r="AI30" i="15"/>
  <c r="AI17" i="15" s="1"/>
  <c r="AJ30" i="15"/>
  <c r="AJ17" i="15" s="1"/>
  <c r="AQ30" i="15"/>
  <c r="AQ17" i="15" s="1"/>
  <c r="AT30" i="15"/>
  <c r="AT17" i="15" s="1"/>
  <c r="AU30" i="15"/>
  <c r="AU17" i="15" s="1"/>
  <c r="AW30" i="15"/>
  <c r="AW17" i="15" s="1"/>
  <c r="AV30" i="15"/>
  <c r="AV17" i="15" s="1"/>
  <c r="AX30" i="15"/>
  <c r="AX17" i="15" s="1"/>
  <c r="AK17" i="16"/>
  <c r="AL37" i="16"/>
  <c r="AR27" i="14"/>
  <c r="BI27" i="14"/>
  <c r="AS27" i="14"/>
  <c r="AT27" i="14"/>
  <c r="BF27" i="14"/>
  <c r="AQ27" i="14"/>
  <c r="BG27" i="14"/>
  <c r="BH27" i="14"/>
  <c r="BK27" i="14"/>
  <c r="AV27" i="14"/>
  <c r="BL27" i="14"/>
  <c r="AW27" i="14"/>
  <c r="BM27" i="14"/>
  <c r="AX27" i="14"/>
  <c r="AU27" i="14"/>
  <c r="BJ27" i="14"/>
  <c r="BJ30" i="14"/>
  <c r="AU30" i="14"/>
  <c r="BK30" i="14"/>
  <c r="AV30" i="14"/>
  <c r="BM30" i="14"/>
  <c r="AX30" i="14"/>
  <c r="BL30" i="14"/>
  <c r="AW30" i="14"/>
  <c r="BG30" i="14"/>
  <c r="AR30" i="14"/>
  <c r="BH30" i="14"/>
  <c r="AS30" i="14"/>
  <c r="BI30" i="14"/>
  <c r="AT30" i="14"/>
  <c r="AQ30" i="14"/>
  <c r="BF30" i="14"/>
  <c r="A28" i="6"/>
  <c r="AC30" i="14"/>
  <c r="AD30" i="14"/>
  <c r="AE30" i="14"/>
  <c r="AF30" i="14"/>
  <c r="AG30" i="14"/>
  <c r="AH30" i="14"/>
  <c r="AI30" i="14"/>
  <c r="AJ30" i="14"/>
  <c r="AC27" i="14"/>
  <c r="AD27" i="14"/>
  <c r="AE27" i="14"/>
  <c r="AF27" i="14"/>
  <c r="AG27" i="14"/>
  <c r="AH27" i="14"/>
  <c r="AI27" i="14"/>
  <c r="AJ27" i="14"/>
  <c r="AC26" i="6"/>
  <c r="AF26" i="6"/>
  <c r="AJ26" i="6"/>
  <c r="AX26" i="6"/>
  <c r="AH26" i="6"/>
  <c r="AT26" i="6"/>
  <c r="BK26" i="6"/>
  <c r="AR26" i="6"/>
  <c r="BL26" i="6"/>
  <c r="BH26" i="6"/>
  <c r="AU26" i="6"/>
  <c r="BM26" i="6"/>
  <c r="BI26" i="6"/>
  <c r="AV26" i="6"/>
  <c r="AE26" i="6"/>
  <c r="BN26" i="6"/>
  <c r="BJ26" i="6"/>
  <c r="AW26" i="6"/>
  <c r="AS26" i="6"/>
  <c r="AI26" i="6"/>
  <c r="BO26" i="6"/>
  <c r="AD26" i="6"/>
  <c r="AQ26" i="6"/>
  <c r="AG26" i="6"/>
  <c r="AK26" i="14"/>
  <c r="AK29" i="15"/>
  <c r="AK25" i="6"/>
  <c r="AL30" i="14"/>
  <c r="AO30" i="14"/>
  <c r="AM30" i="14"/>
  <c r="BP30" i="14"/>
  <c r="BO30" i="14"/>
  <c r="BN30" i="14"/>
  <c r="AP30" i="14"/>
  <c r="AN30" i="14"/>
  <c r="D38" i="16"/>
  <c r="A40" i="16"/>
  <c r="A41" i="16" s="1"/>
  <c r="A42" i="16" s="1"/>
  <c r="A56" i="16" s="1"/>
  <c r="AO27" i="14"/>
  <c r="BP27" i="14"/>
  <c r="BN27" i="14"/>
  <c r="AP27" i="14"/>
  <c r="BO27" i="14"/>
  <c r="AL27" i="14"/>
  <c r="AM27" i="14"/>
  <c r="AN27" i="14"/>
  <c r="D28" i="14"/>
  <c r="BP26" i="6"/>
  <c r="AN26" i="6"/>
  <c r="AP26" i="6"/>
  <c r="AO26" i="6"/>
  <c r="AL26" i="6"/>
  <c r="BR26" i="6"/>
  <c r="AM26" i="6"/>
  <c r="BQ26" i="6"/>
  <c r="D27" i="6"/>
  <c r="AF17" i="15"/>
  <c r="AD17" i="15"/>
  <c r="AP30" i="15"/>
  <c r="AP17" i="15" s="1"/>
  <c r="AL30" i="15"/>
  <c r="AL17" i="15" s="1"/>
  <c r="AM30" i="15"/>
  <c r="AM17" i="15" s="1"/>
  <c r="BP30" i="15"/>
  <c r="BP17" i="15" s="1"/>
  <c r="AO30" i="15"/>
  <c r="AO17" i="15" s="1"/>
  <c r="BN30" i="15"/>
  <c r="BN17" i="15" s="1"/>
  <c r="BO30" i="15"/>
  <c r="BO17" i="15" s="1"/>
  <c r="AN30" i="15"/>
  <c r="AN17" i="15" s="1"/>
  <c r="A29" i="6" l="1"/>
  <c r="A42" i="15"/>
  <c r="D41" i="15"/>
  <c r="AT40" i="15"/>
  <c r="AC40" i="15"/>
  <c r="AD40" i="15"/>
  <c r="AG40" i="15"/>
  <c r="AR40" i="15"/>
  <c r="AS40" i="15"/>
  <c r="AX40" i="15"/>
  <c r="AU40" i="15"/>
  <c r="AW40" i="15"/>
  <c r="AV40" i="15"/>
  <c r="AP40" i="15"/>
  <c r="AM40" i="15"/>
  <c r="BH40" i="15"/>
  <c r="BL40" i="15" s="1"/>
  <c r="BK40" i="15"/>
  <c r="BO40" i="15" s="1"/>
  <c r="BQ40" i="15"/>
  <c r="BJ40" i="15"/>
  <c r="BN40" i="15" s="1"/>
  <c r="AQ40" i="15"/>
  <c r="BR40" i="15"/>
  <c r="BI40" i="15"/>
  <c r="BM40" i="15" s="1"/>
  <c r="AN40" i="15"/>
  <c r="AH40" i="15"/>
  <c r="AO40" i="15"/>
  <c r="AF40" i="15"/>
  <c r="BP40" i="15"/>
  <c r="AI40" i="15"/>
  <c r="AE40" i="15"/>
  <c r="AK40" i="15"/>
  <c r="AJ40" i="15"/>
  <c r="AT38" i="16"/>
  <c r="AW38" i="16"/>
  <c r="AS38" i="16"/>
  <c r="AE38" i="16"/>
  <c r="AI38" i="16"/>
  <c r="BH38" i="16"/>
  <c r="D28" i="6"/>
  <c r="BO28" i="6" s="1"/>
  <c r="BF28" i="14"/>
  <c r="AQ28" i="14"/>
  <c r="AT28" i="14"/>
  <c r="BG28" i="14"/>
  <c r="AR28" i="14"/>
  <c r="BI28" i="14"/>
  <c r="AV28" i="14"/>
  <c r="BH28" i="14"/>
  <c r="AS28" i="14"/>
  <c r="BJ28" i="14"/>
  <c r="AU28" i="14"/>
  <c r="BK28" i="14"/>
  <c r="BL28" i="14"/>
  <c r="AW28" i="14"/>
  <c r="BM28" i="14"/>
  <c r="AX28" i="14"/>
  <c r="AC28" i="14"/>
  <c r="AH28" i="14"/>
  <c r="AJ28" i="14"/>
  <c r="AD28" i="14"/>
  <c r="AE28" i="14"/>
  <c r="AF28" i="14"/>
  <c r="AG28" i="14"/>
  <c r="AI28" i="14"/>
  <c r="AC27" i="6"/>
  <c r="BN27" i="6"/>
  <c r="BO27" i="6"/>
  <c r="AD27" i="6"/>
  <c r="AT27" i="6"/>
  <c r="AI27" i="6"/>
  <c r="AS27" i="6"/>
  <c r="AH27" i="6"/>
  <c r="AU27" i="6"/>
  <c r="AV27" i="6"/>
  <c r="AR27" i="6"/>
  <c r="AG27" i="6"/>
  <c r="AW27" i="6"/>
  <c r="AX27" i="6"/>
  <c r="BH27" i="6"/>
  <c r="BI27" i="6"/>
  <c r="AQ27" i="6"/>
  <c r="AF27" i="6"/>
  <c r="BJ27" i="6"/>
  <c r="BK27" i="6"/>
  <c r="BL27" i="6"/>
  <c r="AE27" i="6"/>
  <c r="BM27" i="6"/>
  <c r="AJ27" i="6"/>
  <c r="AC17" i="15"/>
  <c r="AK30" i="15"/>
  <c r="AK17" i="15" s="1"/>
  <c r="D31" i="14"/>
  <c r="AK26" i="6"/>
  <c r="AK30" i="14"/>
  <c r="AK27" i="14"/>
  <c r="AQ38" i="16"/>
  <c r="BO38" i="16"/>
  <c r="AP38" i="16"/>
  <c r="AK38" i="16"/>
  <c r="BG38" i="16"/>
  <c r="BK38" i="16" s="1"/>
  <c r="AR38" i="16"/>
  <c r="AD38" i="16"/>
  <c r="BP38" i="16"/>
  <c r="AV38" i="16"/>
  <c r="BI38" i="16"/>
  <c r="BM38" i="16" s="1"/>
  <c r="BF38" i="16"/>
  <c r="BJ38" i="16" s="1"/>
  <c r="AH38" i="16"/>
  <c r="AL38" i="16"/>
  <c r="BL38" i="16"/>
  <c r="AC38" i="16"/>
  <c r="AJ38" i="16"/>
  <c r="AM38" i="16"/>
  <c r="AU38" i="16"/>
  <c r="AX38" i="16"/>
  <c r="AF38" i="16"/>
  <c r="BN38" i="16"/>
  <c r="AN38" i="16"/>
  <c r="AG38" i="16"/>
  <c r="AO38" i="16"/>
  <c r="BN28" i="14"/>
  <c r="AL28" i="14"/>
  <c r="AO28" i="14"/>
  <c r="AN28" i="14"/>
  <c r="BO28" i="14"/>
  <c r="AM28" i="14"/>
  <c r="BP28" i="14"/>
  <c r="AP28" i="14"/>
  <c r="D29" i="14"/>
  <c r="AN27" i="6"/>
  <c r="AP27" i="6"/>
  <c r="AL27" i="6"/>
  <c r="AM27" i="6"/>
  <c r="AO27" i="6"/>
  <c r="BQ27" i="6"/>
  <c r="BR27" i="6"/>
  <c r="BP27" i="6"/>
  <c r="BF17" i="15"/>
  <c r="BH17" i="15"/>
  <c r="BI17" i="15"/>
  <c r="BG17" i="15"/>
  <c r="D39" i="16"/>
  <c r="D29" i="6" l="1"/>
  <c r="BK29" i="6" s="1"/>
  <c r="A30" i="6"/>
  <c r="AO29" i="6"/>
  <c r="AN29" i="6"/>
  <c r="AM29" i="6"/>
  <c r="BH29" i="6"/>
  <c r="AW29" i="6"/>
  <c r="AL29" i="6"/>
  <c r="BQ29" i="6"/>
  <c r="AJ29" i="6"/>
  <c r="BP29" i="6"/>
  <c r="AI29" i="6"/>
  <c r="BO29" i="6"/>
  <c r="AH29" i="6"/>
  <c r="BN29" i="6"/>
  <c r="AG29" i="6"/>
  <c r="BM29" i="6"/>
  <c r="AF29" i="6"/>
  <c r="BL29" i="6"/>
  <c r="AE29" i="6"/>
  <c r="AD29" i="6"/>
  <c r="BJ29" i="6"/>
  <c r="AC29" i="6"/>
  <c r="BI29" i="6"/>
  <c r="BR29" i="6"/>
  <c r="AS29" i="6"/>
  <c r="AQ29" i="6"/>
  <c r="AP29" i="6"/>
  <c r="AX29" i="6"/>
  <c r="AV29" i="6"/>
  <c r="AU29" i="6"/>
  <c r="AT29" i="6"/>
  <c r="AR29" i="6"/>
  <c r="AL40" i="15"/>
  <c r="AU41" i="15"/>
  <c r="BQ41" i="15"/>
  <c r="AH41" i="15"/>
  <c r="AX41" i="15"/>
  <c r="AT41" i="15"/>
  <c r="AS41" i="15"/>
  <c r="AR41" i="15"/>
  <c r="AQ41" i="15"/>
  <c r="AM41" i="15"/>
  <c r="AI41" i="15"/>
  <c r="AO41" i="15"/>
  <c r="AN41" i="15"/>
  <c r="BR41" i="15"/>
  <c r="AK41" i="15"/>
  <c r="AP41" i="15"/>
  <c r="AJ41" i="15"/>
  <c r="BP41" i="15"/>
  <c r="AW41" i="15"/>
  <c r="AG41" i="15"/>
  <c r="BH41" i="15"/>
  <c r="BL41" i="15" s="1"/>
  <c r="AE41" i="15"/>
  <c r="BI41" i="15"/>
  <c r="BM41" i="15" s="1"/>
  <c r="BJ41" i="15"/>
  <c r="BN41" i="15" s="1"/>
  <c r="AC41" i="15"/>
  <c r="AV41" i="15"/>
  <c r="AF41" i="15"/>
  <c r="BK41" i="15"/>
  <c r="BO41" i="15" s="1"/>
  <c r="AD41" i="15"/>
  <c r="D42" i="15"/>
  <c r="A43" i="15"/>
  <c r="A44" i="15" s="1"/>
  <c r="BK28" i="6"/>
  <c r="AG28" i="6"/>
  <c r="BJ28" i="6"/>
  <c r="AF28" i="6"/>
  <c r="AC28" i="6"/>
  <c r="AS28" i="6"/>
  <c r="AW39" i="16"/>
  <c r="AE39" i="16"/>
  <c r="AS39" i="16"/>
  <c r="BH39" i="16"/>
  <c r="BL39" i="16" s="1"/>
  <c r="AI39" i="16"/>
  <c r="AO28" i="6"/>
  <c r="AP28" i="6"/>
  <c r="BR28" i="6"/>
  <c r="BP28" i="6"/>
  <c r="AM28" i="6"/>
  <c r="AH28" i="6"/>
  <c r="BH28" i="6"/>
  <c r="AQ28" i="6"/>
  <c r="BN28" i="6"/>
  <c r="AD28" i="6"/>
  <c r="BM28" i="6"/>
  <c r="AE28" i="6"/>
  <c r="AR28" i="6"/>
  <c r="BL28" i="6"/>
  <c r="AT28" i="6"/>
  <c r="BI28" i="6"/>
  <c r="AI28" i="6"/>
  <c r="AW28" i="6"/>
  <c r="AJ28" i="6"/>
  <c r="AN28" i="6"/>
  <c r="AV28" i="6"/>
  <c r="AX28" i="6"/>
  <c r="AL28" i="6"/>
  <c r="AU28" i="6"/>
  <c r="BQ28" i="6"/>
  <c r="AR31" i="14"/>
  <c r="BM31" i="14"/>
  <c r="AX31" i="14"/>
  <c r="BG31" i="14"/>
  <c r="AW31" i="14"/>
  <c r="BF31" i="14"/>
  <c r="AQ31" i="14"/>
  <c r="AV31" i="14"/>
  <c r="BH31" i="14"/>
  <c r="AS31" i="14"/>
  <c r="BI31" i="14"/>
  <c r="AT31" i="14"/>
  <c r="BJ31" i="14"/>
  <c r="AU31" i="14"/>
  <c r="BK31" i="14"/>
  <c r="BL31" i="14"/>
  <c r="AS29" i="14"/>
  <c r="BK29" i="14"/>
  <c r="AX29" i="14"/>
  <c r="BG29" i="14"/>
  <c r="AR29" i="14"/>
  <c r="BH29" i="14"/>
  <c r="BI29" i="14"/>
  <c r="AT29" i="14"/>
  <c r="BJ29" i="14"/>
  <c r="AU29" i="14"/>
  <c r="AV29" i="14"/>
  <c r="BL29" i="14"/>
  <c r="BM29" i="14"/>
  <c r="BF29" i="14"/>
  <c r="AQ29" i="14"/>
  <c r="AW29" i="14"/>
  <c r="AC31" i="14"/>
  <c r="AD31" i="14"/>
  <c r="AE31" i="14"/>
  <c r="AF31" i="14"/>
  <c r="AG31" i="14"/>
  <c r="AH31" i="14"/>
  <c r="AI31" i="14"/>
  <c r="AJ31" i="14"/>
  <c r="AD29" i="14"/>
  <c r="AF29" i="14"/>
  <c r="AH29" i="14"/>
  <c r="AC29" i="14"/>
  <c r="AE29" i="14"/>
  <c r="AG29" i="14"/>
  <c r="AI29" i="14"/>
  <c r="AJ29" i="14"/>
  <c r="BO31" i="14"/>
  <c r="BP31" i="14"/>
  <c r="AP31" i="14"/>
  <c r="BN31" i="14"/>
  <c r="AL31" i="14"/>
  <c r="AM31" i="14"/>
  <c r="AN31" i="14"/>
  <c r="AO31" i="14"/>
  <c r="AK28" i="14"/>
  <c r="AK27" i="6"/>
  <c r="D41" i="16"/>
  <c r="D42" i="16"/>
  <c r="AO29" i="14"/>
  <c r="AM29" i="14"/>
  <c r="AL29" i="14"/>
  <c r="BP29" i="14"/>
  <c r="BN29" i="14"/>
  <c r="BO29" i="14"/>
  <c r="AP29" i="14"/>
  <c r="AN29" i="14"/>
  <c r="AH39" i="16"/>
  <c r="AF39" i="16"/>
  <c r="AR39" i="16"/>
  <c r="AQ39" i="16"/>
  <c r="BN39" i="16"/>
  <c r="AG39" i="16"/>
  <c r="AJ39" i="16"/>
  <c r="AT39" i="16"/>
  <c r="BO39" i="16"/>
  <c r="AU39" i="16"/>
  <c r="BP39" i="16"/>
  <c r="AN39" i="16"/>
  <c r="AK39" i="16"/>
  <c r="AV39" i="16"/>
  <c r="BF39" i="16"/>
  <c r="BJ39" i="16" s="1"/>
  <c r="BI39" i="16"/>
  <c r="BM39" i="16" s="1"/>
  <c r="AO39" i="16"/>
  <c r="AC39" i="16"/>
  <c r="BG39" i="16"/>
  <c r="BK39" i="16" s="1"/>
  <c r="AP39" i="16"/>
  <c r="AD39" i="16"/>
  <c r="AM39" i="16"/>
  <c r="AX39" i="16"/>
  <c r="BC45" i="15"/>
  <c r="AY45" i="15"/>
  <c r="BA45" i="15"/>
  <c r="AZ45" i="15"/>
  <c r="BD45" i="15"/>
  <c r="BB45" i="15"/>
  <c r="D40" i="16"/>
  <c r="A38" i="6" l="1"/>
  <c r="D30" i="6"/>
  <c r="AL41" i="15"/>
  <c r="AK29" i="6"/>
  <c r="D43" i="15"/>
  <c r="AP43" i="15" s="1"/>
  <c r="BQ42" i="15"/>
  <c r="AE42" i="15"/>
  <c r="BH42" i="15"/>
  <c r="BL42" i="15" s="1"/>
  <c r="AT42" i="15"/>
  <c r="AP42" i="15"/>
  <c r="AM42" i="15"/>
  <c r="BR42" i="15"/>
  <c r="AJ42" i="15"/>
  <c r="BP42" i="15"/>
  <c r="AI42" i="15"/>
  <c r="AH42" i="15"/>
  <c r="AG42" i="15"/>
  <c r="AL42" i="15"/>
  <c r="AD42" i="15"/>
  <c r="AF42" i="15"/>
  <c r="BK42" i="15"/>
  <c r="BO42" i="15" s="1"/>
  <c r="BJ42" i="15"/>
  <c r="BN42" i="15" s="1"/>
  <c r="BI42" i="15"/>
  <c r="BM42" i="15" s="1"/>
  <c r="AV42" i="15"/>
  <c r="AS42" i="15"/>
  <c r="AR42" i="15"/>
  <c r="AQ42" i="15"/>
  <c r="AK42" i="15"/>
  <c r="AO42" i="15"/>
  <c r="AU42" i="15"/>
  <c r="AW42" i="15"/>
  <c r="AX42" i="15"/>
  <c r="AC42" i="15"/>
  <c r="AN42" i="15"/>
  <c r="AK28" i="6"/>
  <c r="AI40" i="16"/>
  <c r="AW40" i="16"/>
  <c r="AS40" i="16"/>
  <c r="AE40" i="16"/>
  <c r="BH40" i="16"/>
  <c r="AI42" i="16"/>
  <c r="BH42" i="16"/>
  <c r="BL42" i="16" s="1"/>
  <c r="AS42" i="16"/>
  <c r="AW42" i="16"/>
  <c r="AE42" i="16"/>
  <c r="BH41" i="16"/>
  <c r="BL41" i="16" s="1"/>
  <c r="AW41" i="16"/>
  <c r="AI41" i="16"/>
  <c r="AS41" i="16"/>
  <c r="AE41" i="16"/>
  <c r="A55" i="15"/>
  <c r="A56" i="15" s="1"/>
  <c r="AK31" i="14"/>
  <c r="AL39" i="16"/>
  <c r="AK29" i="14"/>
  <c r="BP42" i="16"/>
  <c r="AU42" i="16"/>
  <c r="AN42" i="16"/>
  <c r="AM42" i="16"/>
  <c r="BG42" i="16"/>
  <c r="BK42" i="16" s="1"/>
  <c r="AK42" i="16"/>
  <c r="AV42" i="16"/>
  <c r="BO42" i="16"/>
  <c r="AT42" i="16"/>
  <c r="BN42" i="16"/>
  <c r="AQ42" i="16"/>
  <c r="AP42" i="16"/>
  <c r="AO42" i="16"/>
  <c r="AL42" i="16"/>
  <c r="AJ42" i="16"/>
  <c r="AH42" i="16"/>
  <c r="AF42" i="16"/>
  <c r="AR42" i="16"/>
  <c r="AG42" i="16"/>
  <c r="BI42" i="16"/>
  <c r="BM42" i="16" s="1"/>
  <c r="BF42" i="16"/>
  <c r="BJ42" i="16" s="1"/>
  <c r="AX42" i="16"/>
  <c r="AD42" i="16"/>
  <c r="AC42" i="16"/>
  <c r="AX41" i="16"/>
  <c r="AD41" i="16"/>
  <c r="BN41" i="16"/>
  <c r="AN41" i="16"/>
  <c r="AM41" i="16"/>
  <c r="BG41" i="16"/>
  <c r="BK41" i="16" s="1"/>
  <c r="AJ41" i="16"/>
  <c r="AH41" i="16"/>
  <c r="AC41" i="16"/>
  <c r="AV41" i="16"/>
  <c r="BP41" i="16"/>
  <c r="AU41" i="16"/>
  <c r="BO41" i="16"/>
  <c r="AT41" i="16"/>
  <c r="AR41" i="16"/>
  <c r="AQ41" i="16"/>
  <c r="AP41" i="16"/>
  <c r="AO41" i="16"/>
  <c r="BI41" i="16"/>
  <c r="BM41" i="16" s="1"/>
  <c r="BF41" i="16"/>
  <c r="BJ41" i="16" s="1"/>
  <c r="AK41" i="16"/>
  <c r="AF41" i="16"/>
  <c r="AG41" i="16"/>
  <c r="D32" i="14"/>
  <c r="AO40" i="16"/>
  <c r="AR40" i="16"/>
  <c r="AP40" i="16"/>
  <c r="AC40" i="16"/>
  <c r="BN40" i="16"/>
  <c r="AN40" i="16"/>
  <c r="AD40" i="16"/>
  <c r="AT40" i="16"/>
  <c r="BO40" i="16"/>
  <c r="AG40" i="16"/>
  <c r="AU40" i="16"/>
  <c r="BP40" i="16"/>
  <c r="AH40" i="16"/>
  <c r="AF40" i="16"/>
  <c r="AK40" i="16"/>
  <c r="AV40" i="16"/>
  <c r="BF40" i="16"/>
  <c r="BJ40" i="16" s="1"/>
  <c r="AL40" i="16"/>
  <c r="BG40" i="16"/>
  <c r="BK40" i="16" s="1"/>
  <c r="AQ40" i="16"/>
  <c r="AJ40" i="16"/>
  <c r="AM40" i="16"/>
  <c r="AX40" i="16"/>
  <c r="BI40" i="16"/>
  <c r="BM40" i="16" s="1"/>
  <c r="Z45" i="15"/>
  <c r="D44" i="15"/>
  <c r="A39" i="6" l="1"/>
  <c r="D38" i="6"/>
  <c r="AR30" i="6"/>
  <c r="AR17" i="6" s="1"/>
  <c r="AR16" i="6" s="1"/>
  <c r="BO30" i="6"/>
  <c r="BO17" i="6" s="1"/>
  <c r="BO16" i="6" s="1"/>
  <c r="AP30" i="6"/>
  <c r="AP17" i="6" s="1"/>
  <c r="AN30" i="6"/>
  <c r="BP30" i="6"/>
  <c r="BM30" i="6"/>
  <c r="BM17" i="6" s="1"/>
  <c r="BM16" i="6" s="1"/>
  <c r="BJ30" i="6"/>
  <c r="BJ17" i="6" s="1"/>
  <c r="BJ16" i="6" s="1"/>
  <c r="AW30" i="6"/>
  <c r="AW17" i="6" s="1"/>
  <c r="AW16" i="6" s="1"/>
  <c r="AM30" i="6"/>
  <c r="AM17" i="6" s="1"/>
  <c r="AL30" i="6"/>
  <c r="AL17" i="6" s="1"/>
  <c r="AO30" i="6"/>
  <c r="AO17" i="6" s="1"/>
  <c r="BQ30" i="6"/>
  <c r="BQ17" i="6" s="1"/>
  <c r="BR30" i="6"/>
  <c r="BR17" i="6" s="1"/>
  <c r="AG30" i="6"/>
  <c r="AG17" i="6" s="1"/>
  <c r="AG16" i="6" s="1"/>
  <c r="E92" i="6" s="1"/>
  <c r="AD30" i="6"/>
  <c r="AD17" i="6" s="1"/>
  <c r="BN30" i="6"/>
  <c r="BN17" i="6" s="1"/>
  <c r="BN16" i="6" s="1"/>
  <c r="BL30" i="6"/>
  <c r="BL17" i="6" s="1"/>
  <c r="BL16" i="6" s="1"/>
  <c r="AE30" i="6"/>
  <c r="AE17" i="6" s="1"/>
  <c r="AT30" i="6"/>
  <c r="AT17" i="6" s="1"/>
  <c r="BH30" i="6"/>
  <c r="BH17" i="6" s="1"/>
  <c r="BH16" i="6" s="1"/>
  <c r="AQ30" i="6"/>
  <c r="AQ17" i="6" s="1"/>
  <c r="AQ16" i="6" s="1"/>
  <c r="AV30" i="6"/>
  <c r="AV17" i="6" s="1"/>
  <c r="AV16" i="6" s="1"/>
  <c r="AS30" i="6"/>
  <c r="AS17" i="6" s="1"/>
  <c r="AS16" i="6" s="1"/>
  <c r="AI30" i="6"/>
  <c r="AI17" i="6" s="1"/>
  <c r="AI16" i="6" s="1"/>
  <c r="E94" i="6" s="1"/>
  <c r="AH30" i="6"/>
  <c r="AH17" i="6" s="1"/>
  <c r="AH16" i="6" s="1"/>
  <c r="E93" i="6" s="1"/>
  <c r="BK30" i="6"/>
  <c r="BK17" i="6" s="1"/>
  <c r="BK16" i="6" s="1"/>
  <c r="AX30" i="6"/>
  <c r="AX17" i="6" s="1"/>
  <c r="AU30" i="6"/>
  <c r="AU17" i="6" s="1"/>
  <c r="AU16" i="6" s="1"/>
  <c r="AJ30" i="6"/>
  <c r="AJ17" i="6" s="1"/>
  <c r="BI30" i="6"/>
  <c r="BI17" i="6" s="1"/>
  <c r="BI16" i="6" s="1"/>
  <c r="AC30" i="6"/>
  <c r="AF30" i="6"/>
  <c r="AF17" i="6" s="1"/>
  <c r="AG43" i="15"/>
  <c r="AM43" i="15"/>
  <c r="AC43" i="15"/>
  <c r="BG43" i="15"/>
  <c r="BO43" i="15"/>
  <c r="AV43" i="15"/>
  <c r="AT43" i="15"/>
  <c r="AK43" i="15"/>
  <c r="AE43" i="15"/>
  <c r="AR43" i="15"/>
  <c r="BI43" i="15"/>
  <c r="AQ43" i="15"/>
  <c r="AD43" i="15"/>
  <c r="AO43" i="15"/>
  <c r="BF43" i="15"/>
  <c r="BJ43" i="15" s="1"/>
  <c r="BN43" i="15"/>
  <c r="AW43" i="15"/>
  <c r="AF43" i="15"/>
  <c r="BH43" i="15"/>
  <c r="BL43" i="15" s="1"/>
  <c r="BP43" i="15"/>
  <c r="AI43" i="15"/>
  <c r="AU43" i="15"/>
  <c r="AS43" i="15"/>
  <c r="AN43" i="15"/>
  <c r="AJ43" i="15"/>
  <c r="AH43" i="15"/>
  <c r="AX43" i="15"/>
  <c r="AL41" i="16"/>
  <c r="BF32" i="14"/>
  <c r="BH32" i="14"/>
  <c r="BG32" i="14"/>
  <c r="AT32" i="14"/>
  <c r="AQ32" i="14"/>
  <c r="AR32" i="14"/>
  <c r="AS32" i="14"/>
  <c r="BI32" i="14"/>
  <c r="BK32" i="14"/>
  <c r="BK17" i="14" s="1"/>
  <c r="BK16" i="14" s="1"/>
  <c r="AV32" i="14"/>
  <c r="BL32" i="14"/>
  <c r="BL17" i="14" s="1"/>
  <c r="BL16" i="14" s="1"/>
  <c r="AW32" i="14"/>
  <c r="BM32" i="14"/>
  <c r="BM17" i="14" s="1"/>
  <c r="BM16" i="14" s="1"/>
  <c r="AX32" i="14"/>
  <c r="BJ32" i="14"/>
  <c r="BJ17" i="14" s="1"/>
  <c r="BJ16" i="14" s="1"/>
  <c r="AU32" i="14"/>
  <c r="AJ32" i="14"/>
  <c r="AJ17" i="14" s="1"/>
  <c r="AC32" i="14"/>
  <c r="AE32" i="14"/>
  <c r="AF32" i="14"/>
  <c r="AG32" i="14"/>
  <c r="AG17" i="14" s="1"/>
  <c r="AG16" i="14" s="1"/>
  <c r="AH32" i="14"/>
  <c r="AH17" i="14" s="1"/>
  <c r="AH16" i="14" s="1"/>
  <c r="E92" i="14" s="1"/>
  <c r="AI32" i="14"/>
  <c r="AI17" i="14" s="1"/>
  <c r="AI16" i="14" s="1"/>
  <c r="E93" i="14" s="1"/>
  <c r="AD32" i="14"/>
  <c r="D55" i="15"/>
  <c r="AL43" i="15"/>
  <c r="BO32" i="14"/>
  <c r="BO17" i="14" s="1"/>
  <c r="AL32" i="14"/>
  <c r="AL17" i="14" s="1"/>
  <c r="BN32" i="14"/>
  <c r="BN17" i="14" s="1"/>
  <c r="BP32" i="14"/>
  <c r="AM32" i="14"/>
  <c r="AP32" i="14"/>
  <c r="AO32" i="14"/>
  <c r="AO17" i="14" s="1"/>
  <c r="AN32" i="14"/>
  <c r="AN17" i="14" s="1"/>
  <c r="BL40" i="16"/>
  <c r="AJ44" i="15"/>
  <c r="AF44" i="15"/>
  <c r="AL44" i="15"/>
  <c r="AW44" i="15"/>
  <c r="BG44" i="15"/>
  <c r="BK44" i="15" s="1"/>
  <c r="AN44" i="15"/>
  <c r="AM44" i="15"/>
  <c r="AX44" i="15"/>
  <c r="BH44" i="15"/>
  <c r="BL44" i="15" s="1"/>
  <c r="AO44" i="15"/>
  <c r="AQ44" i="15"/>
  <c r="BI44" i="15"/>
  <c r="BM44" i="15" s="1"/>
  <c r="AP44" i="15"/>
  <c r="AR44" i="15"/>
  <c r="BN44" i="15"/>
  <c r="AG44" i="15"/>
  <c r="AH44" i="15"/>
  <c r="AD44" i="15"/>
  <c r="AU44" i="15"/>
  <c r="AT44" i="15"/>
  <c r="BO44" i="15"/>
  <c r="AV44" i="15"/>
  <c r="BP44" i="15"/>
  <c r="AI44" i="15"/>
  <c r="AC44" i="15"/>
  <c r="AE44" i="15"/>
  <c r="AS44" i="15"/>
  <c r="BF44" i="15"/>
  <c r="AK44" i="15"/>
  <c r="BM43" i="15"/>
  <c r="BK43" i="15"/>
  <c r="BH13" i="6" l="1"/>
  <c r="BP17" i="6"/>
  <c r="BP13" i="6"/>
  <c r="BL13" i="6"/>
  <c r="AH38" i="6"/>
  <c r="BI38" i="6"/>
  <c r="BM38" i="6" s="1"/>
  <c r="AF38" i="6"/>
  <c r="AW38" i="6"/>
  <c r="AC38" i="6"/>
  <c r="BR38" i="6"/>
  <c r="AV38" i="6"/>
  <c r="AD38" i="6"/>
  <c r="BQ38" i="6"/>
  <c r="AU38" i="6"/>
  <c r="AO38" i="6"/>
  <c r="AN38" i="6"/>
  <c r="AI38" i="6"/>
  <c r="AP38" i="6"/>
  <c r="AT38" i="6"/>
  <c r="AS38" i="6"/>
  <c r="AQ38" i="6"/>
  <c r="BK38" i="6"/>
  <c r="BO38" i="6" s="1"/>
  <c r="AX38" i="6"/>
  <c r="BJ38" i="6"/>
  <c r="BN38" i="6" s="1"/>
  <c r="AJ38" i="6"/>
  <c r="AR38" i="6"/>
  <c r="AG38" i="6"/>
  <c r="AM38" i="6"/>
  <c r="AK38" i="6"/>
  <c r="BP38" i="6"/>
  <c r="BH38" i="6"/>
  <c r="BL38" i="6" s="1"/>
  <c r="AE38" i="6"/>
  <c r="AN17" i="6"/>
  <c r="AN13" i="6"/>
  <c r="AK30" i="6"/>
  <c r="AC17" i="6"/>
  <c r="A40" i="6"/>
  <c r="D39" i="6"/>
  <c r="AX37" i="15"/>
  <c r="AL37" i="15"/>
  <c r="AD55" i="15"/>
  <c r="AH55" i="15" s="1"/>
  <c r="AC55" i="15"/>
  <c r="AG55" i="15" s="1"/>
  <c r="AF55" i="15"/>
  <c r="AE55" i="15"/>
  <c r="AI55" i="15" s="1"/>
  <c r="AU55" i="15"/>
  <c r="AT55" i="15"/>
  <c r="BH55" i="15"/>
  <c r="BL55" i="15" s="1"/>
  <c r="AP55" i="15"/>
  <c r="AO55" i="15"/>
  <c r="BP55" i="15"/>
  <c r="BO55" i="15"/>
  <c r="BN55" i="15"/>
  <c r="AL55" i="15"/>
  <c r="AX55" i="15"/>
  <c r="AW55" i="15"/>
  <c r="AV55" i="15"/>
  <c r="AQ55" i="15"/>
  <c r="AK55" i="15"/>
  <c r="AS55" i="15"/>
  <c r="BG55" i="15"/>
  <c r="BK55" i="15" s="1"/>
  <c r="AR55" i="15"/>
  <c r="BI55" i="15"/>
  <c r="BM55" i="15" s="1"/>
  <c r="AN55" i="15"/>
  <c r="BF55" i="15"/>
  <c r="BJ55" i="15" s="1"/>
  <c r="BQ39" i="14"/>
  <c r="BR39" i="14"/>
  <c r="AK32" i="14"/>
  <c r="AK17" i="14" s="1"/>
  <c r="AW17" i="14"/>
  <c r="AW16" i="14" s="1"/>
  <c r="AW12" i="14"/>
  <c r="AD12" i="14"/>
  <c r="AD17" i="14"/>
  <c r="AD16" i="14" s="1"/>
  <c r="E91" i="14"/>
  <c r="AU17" i="14"/>
  <c r="AU16" i="14" s="1"/>
  <c r="AU12" i="14"/>
  <c r="BJ13" i="14"/>
  <c r="AE17" i="14"/>
  <c r="AE16" i="14" s="1"/>
  <c r="AE12" i="14"/>
  <c r="BP17" i="14"/>
  <c r="BN13" i="14"/>
  <c r="AT17" i="14"/>
  <c r="AT16" i="14" s="1"/>
  <c r="AT12" i="14"/>
  <c r="BF12" i="14"/>
  <c r="BF17" i="14"/>
  <c r="BF16" i="14" s="1"/>
  <c r="AR17" i="14"/>
  <c r="AR16" i="14" s="1"/>
  <c r="AR12" i="14"/>
  <c r="AV17" i="14"/>
  <c r="AV16" i="14" s="1"/>
  <c r="AV12" i="14"/>
  <c r="AC17" i="14"/>
  <c r="AC16" i="14" s="1"/>
  <c r="AC12" i="14"/>
  <c r="AM17" i="14"/>
  <c r="AF17" i="14"/>
  <c r="AF12" i="14"/>
  <c r="AP17" i="14"/>
  <c r="AN13" i="14"/>
  <c r="BH17" i="14"/>
  <c r="BH16" i="14" s="1"/>
  <c r="BH12" i="14"/>
  <c r="AQ12" i="14"/>
  <c r="AQ17" i="14"/>
  <c r="AQ16" i="14" s="1"/>
  <c r="AS12" i="14"/>
  <c r="AS17" i="14"/>
  <c r="AS16" i="14" s="1"/>
  <c r="BG17" i="14"/>
  <c r="BG16" i="14" s="1"/>
  <c r="BG12" i="14"/>
  <c r="BI17" i="14"/>
  <c r="BI16" i="14" s="1"/>
  <c r="BI12" i="14"/>
  <c r="AX12" i="14"/>
  <c r="AX17" i="14"/>
  <c r="AS36" i="16"/>
  <c r="AS16" i="16" s="1"/>
  <c r="BO36" i="16"/>
  <c r="BO16" i="16" s="1"/>
  <c r="AD36" i="16"/>
  <c r="AD16" i="16" s="1"/>
  <c r="AT36" i="16"/>
  <c r="AT16" i="16" s="1"/>
  <c r="BP36" i="16"/>
  <c r="BP16" i="16" s="1"/>
  <c r="AE36" i="16"/>
  <c r="AE16" i="16" s="1"/>
  <c r="AU36" i="16"/>
  <c r="AU16" i="16" s="1"/>
  <c r="AG36" i="16"/>
  <c r="AG16" i="16" s="1"/>
  <c r="AF36" i="16"/>
  <c r="AF16" i="16" s="1"/>
  <c r="AK36" i="16"/>
  <c r="AK16" i="16" s="1"/>
  <c r="AV36" i="16"/>
  <c r="AV16" i="16" s="1"/>
  <c r="BJ36" i="16"/>
  <c r="BJ16" i="16" s="1"/>
  <c r="AH36" i="16"/>
  <c r="AH16" i="16" s="1"/>
  <c r="AW36" i="16"/>
  <c r="AW16" i="16" s="1"/>
  <c r="BK36" i="16"/>
  <c r="BK16" i="16" s="1"/>
  <c r="AN36" i="16"/>
  <c r="AN16" i="16" s="1"/>
  <c r="AI36" i="16"/>
  <c r="AI16" i="16" s="1"/>
  <c r="AM36" i="16"/>
  <c r="AX36" i="16"/>
  <c r="AX16" i="16" s="1"/>
  <c r="AP36" i="16"/>
  <c r="AP16" i="16" s="1"/>
  <c r="AR36" i="16"/>
  <c r="AR16" i="16" s="1"/>
  <c r="AO36" i="16"/>
  <c r="AO16" i="16" s="1"/>
  <c r="AJ36" i="16"/>
  <c r="AJ16" i="16" s="1"/>
  <c r="AQ36" i="16"/>
  <c r="AQ16" i="16" s="1"/>
  <c r="BN36" i="16"/>
  <c r="BN16" i="16" s="1"/>
  <c r="BJ44" i="15"/>
  <c r="AM37" i="15"/>
  <c r="AX16" i="15"/>
  <c r="AG37" i="15"/>
  <c r="AG16" i="15" s="1"/>
  <c r="AC37" i="15"/>
  <c r="AC16" i="15" s="1"/>
  <c r="AQ37" i="15"/>
  <c r="AQ16" i="15" s="1"/>
  <c r="AH37" i="15"/>
  <c r="AH16" i="15" s="1"/>
  <c r="AD37" i="15"/>
  <c r="AD16" i="15" s="1"/>
  <c r="AR37" i="15"/>
  <c r="AR16" i="15" s="1"/>
  <c r="AI37" i="15"/>
  <c r="AI16" i="15" s="1"/>
  <c r="AE37" i="15"/>
  <c r="AE16" i="15" s="1"/>
  <c r="AS37" i="15"/>
  <c r="AS16" i="15" s="1"/>
  <c r="BN37" i="15"/>
  <c r="BN16" i="15" s="1"/>
  <c r="AN37" i="15"/>
  <c r="AN16" i="15" s="1"/>
  <c r="AJ16" i="15"/>
  <c r="AO37" i="15"/>
  <c r="AO16" i="15" s="1"/>
  <c r="AP37" i="15"/>
  <c r="AP16" i="15" s="1"/>
  <c r="AK37" i="15"/>
  <c r="AK16" i="15" s="1"/>
  <c r="AV37" i="15"/>
  <c r="AV16" i="15" s="1"/>
  <c r="AU37" i="15"/>
  <c r="AU16" i="15" s="1"/>
  <c r="AL16" i="15"/>
  <c r="AT37" i="15"/>
  <c r="AT16" i="15" s="1"/>
  <c r="AW37" i="15"/>
  <c r="AW16" i="15" s="1"/>
  <c r="AF16" i="15"/>
  <c r="BO37" i="15"/>
  <c r="BO16" i="15" s="1"/>
  <c r="BP37" i="15"/>
  <c r="BP16" i="15" s="1"/>
  <c r="AL38" i="6" l="1"/>
  <c r="AT39" i="6"/>
  <c r="AV39" i="6"/>
  <c r="AC39" i="6"/>
  <c r="AF39" i="6"/>
  <c r="BR39" i="6"/>
  <c r="BJ39" i="6"/>
  <c r="BN39" i="6" s="1"/>
  <c r="AH39" i="6"/>
  <c r="AU39" i="6"/>
  <c r="AN39" i="6"/>
  <c r="BH39" i="6"/>
  <c r="BL39" i="6" s="1"/>
  <c r="AE39" i="6"/>
  <c r="AW39" i="6"/>
  <c r="AL39" i="6"/>
  <c r="BI39" i="6"/>
  <c r="BM39" i="6" s="1"/>
  <c r="AR39" i="6"/>
  <c r="AO39" i="6"/>
  <c r="BQ39" i="6"/>
  <c r="AG39" i="6"/>
  <c r="AI39" i="6"/>
  <c r="AM39" i="6"/>
  <c r="BP39" i="6"/>
  <c r="AK39" i="6"/>
  <c r="AP39" i="6"/>
  <c r="AX39" i="6"/>
  <c r="AS39" i="6"/>
  <c r="AD39" i="6"/>
  <c r="AQ39" i="6"/>
  <c r="BK39" i="6"/>
  <c r="BO39" i="6" s="1"/>
  <c r="AJ39" i="6"/>
  <c r="A41" i="6"/>
  <c r="D40" i="6"/>
  <c r="AK13" i="6"/>
  <c r="AK17" i="6"/>
  <c r="I50" i="18"/>
  <c r="I52" i="18"/>
  <c r="J52" i="18"/>
  <c r="J50" i="18"/>
  <c r="K51" i="18"/>
  <c r="AJ55" i="15"/>
  <c r="AC36" i="16"/>
  <c r="AC16" i="16" s="1"/>
  <c r="AL36" i="16"/>
  <c r="AL16" i="16" s="1"/>
  <c r="AK13" i="14"/>
  <c r="D56" i="16"/>
  <c r="A57" i="16"/>
  <c r="BE12" i="14"/>
  <c r="D91" i="14"/>
  <c r="C92" i="14"/>
  <c r="D93" i="14"/>
  <c r="C94" i="14"/>
  <c r="C93" i="14"/>
  <c r="D92" i="14"/>
  <c r="AO53" i="14"/>
  <c r="AO16" i="14" s="1"/>
  <c r="BO53" i="14"/>
  <c r="BP53" i="14"/>
  <c r="AV53" i="14"/>
  <c r="BN53" i="14"/>
  <c r="AS53" i="14"/>
  <c r="AK53" i="14"/>
  <c r="AK16" i="14" s="1"/>
  <c r="AQ13" i="14"/>
  <c r="BF13" i="14"/>
  <c r="D87" i="16"/>
  <c r="BN13" i="16"/>
  <c r="BM36" i="16"/>
  <c r="BM16" i="16" s="1"/>
  <c r="BI36" i="16"/>
  <c r="BI16" i="16" s="1"/>
  <c r="AQ13" i="16"/>
  <c r="AN13" i="16"/>
  <c r="AU13" i="16"/>
  <c r="BG36" i="16"/>
  <c r="BG16" i="16" s="1"/>
  <c r="BF36" i="16"/>
  <c r="BF16" i="16" s="1"/>
  <c r="AG13" i="16"/>
  <c r="BL36" i="16"/>
  <c r="BL16" i="16" s="1"/>
  <c r="BH36" i="16"/>
  <c r="BH16" i="16" s="1"/>
  <c r="AG13" i="15"/>
  <c r="BN13" i="15"/>
  <c r="BJ37" i="15"/>
  <c r="BJ16" i="15" s="1"/>
  <c r="AU13" i="15"/>
  <c r="BM37" i="15"/>
  <c r="BM16" i="15" s="1"/>
  <c r="BI37" i="15"/>
  <c r="BI16" i="15" s="1"/>
  <c r="BK37" i="15"/>
  <c r="BK16" i="15" s="1"/>
  <c r="BG37" i="15"/>
  <c r="BG16" i="15" s="1"/>
  <c r="BF37" i="15"/>
  <c r="BF16" i="15" s="1"/>
  <c r="K50" i="18" s="1"/>
  <c r="AQ13" i="15"/>
  <c r="BL37" i="15"/>
  <c r="BL16" i="15" s="1"/>
  <c r="BH37" i="15"/>
  <c r="BH16" i="15" s="1"/>
  <c r="AN13" i="15"/>
  <c r="AC13" i="15"/>
  <c r="D86" i="16"/>
  <c r="C87" i="16"/>
  <c r="AK40" i="6" l="1"/>
  <c r="BP40" i="6"/>
  <c r="AS40" i="6"/>
  <c r="AQ40" i="6"/>
  <c r="BR40" i="6"/>
  <c r="AC40" i="6"/>
  <c r="BQ40" i="6"/>
  <c r="AX40" i="6"/>
  <c r="AT40" i="6"/>
  <c r="AW40" i="6"/>
  <c r="AU40" i="6"/>
  <c r="BJ40" i="6"/>
  <c r="AN40" i="6"/>
  <c r="AP40" i="6"/>
  <c r="AO40" i="6"/>
  <c r="AI40" i="6"/>
  <c r="AF40" i="6"/>
  <c r="BI40" i="6"/>
  <c r="AE40" i="6"/>
  <c r="AM40" i="6"/>
  <c r="AH40" i="6"/>
  <c r="BH40" i="6"/>
  <c r="AR40" i="6"/>
  <c r="AD40" i="6"/>
  <c r="AV40" i="6"/>
  <c r="AJ40" i="6"/>
  <c r="BK40" i="6"/>
  <c r="AG40" i="6"/>
  <c r="D41" i="6"/>
  <c r="A42" i="6"/>
  <c r="K53" i="18"/>
  <c r="AU56" i="16"/>
  <c r="AC56" i="16"/>
  <c r="AF56" i="16"/>
  <c r="AD56" i="16"/>
  <c r="AH56" i="16" s="1"/>
  <c r="AE56" i="16"/>
  <c r="AI56" i="16" s="1"/>
  <c r="C85" i="16"/>
  <c r="AC13" i="16"/>
  <c r="K52" i="18"/>
  <c r="D84" i="16"/>
  <c r="BO16" i="14"/>
  <c r="BP16" i="14"/>
  <c r="BN16" i="14"/>
  <c r="AG53" i="14"/>
  <c r="AM53" i="14"/>
  <c r="AM16" i="14" s="1"/>
  <c r="BG53" i="14"/>
  <c r="BF56" i="16"/>
  <c r="BJ56" i="16" s="1"/>
  <c r="BN56" i="16"/>
  <c r="AW56" i="16"/>
  <c r="AN56" i="16"/>
  <c r="AP56" i="16"/>
  <c r="BP56" i="16"/>
  <c r="BI56" i="16"/>
  <c r="BM56" i="16" s="1"/>
  <c r="AR56" i="16"/>
  <c r="AK56" i="16"/>
  <c r="AL56" i="16"/>
  <c r="BH56" i="16"/>
  <c r="BL56" i="16" s="1"/>
  <c r="BG56" i="16"/>
  <c r="BK56" i="16" s="1"/>
  <c r="AX56" i="16"/>
  <c r="AS56" i="16"/>
  <c r="AO56" i="16"/>
  <c r="AG56" i="16"/>
  <c r="BO56" i="16"/>
  <c r="AV56" i="16"/>
  <c r="AQ56" i="16"/>
  <c r="AT56" i="16"/>
  <c r="AL53" i="14"/>
  <c r="AE53" i="14"/>
  <c r="AW53" i="14"/>
  <c r="AF53" i="14"/>
  <c r="C95" i="14"/>
  <c r="BJ53" i="14"/>
  <c r="AX53" i="14"/>
  <c r="BK53" i="14"/>
  <c r="AJ53" i="14"/>
  <c r="AP53" i="14"/>
  <c r="AP16" i="14" s="1"/>
  <c r="AT53" i="14"/>
  <c r="AU53" i="14"/>
  <c r="BH53" i="14"/>
  <c r="AD53" i="14"/>
  <c r="AQ53" i="14"/>
  <c r="AI53" i="14"/>
  <c r="AR53" i="14"/>
  <c r="BL53" i="14"/>
  <c r="AN53" i="14"/>
  <c r="AN16" i="14" s="1"/>
  <c r="BF53" i="14"/>
  <c r="AC53" i="14"/>
  <c r="AH53" i="14"/>
  <c r="BM53" i="14"/>
  <c r="BI53" i="14"/>
  <c r="BJ13" i="16"/>
  <c r="BF13" i="16"/>
  <c r="BJ13" i="15"/>
  <c r="BF13" i="15"/>
  <c r="C86" i="16"/>
  <c r="D85" i="16"/>
  <c r="AF49" i="15"/>
  <c r="AP49" i="15"/>
  <c r="D89" i="15"/>
  <c r="AM49" i="15"/>
  <c r="AT49" i="15"/>
  <c r="AX49" i="15"/>
  <c r="AJ49" i="15"/>
  <c r="BO40" i="6" l="1"/>
  <c r="AN41" i="6"/>
  <c r="AN37" i="6" s="1"/>
  <c r="AT41" i="6"/>
  <c r="AT37" i="6" s="1"/>
  <c r="AT16" i="6" s="1"/>
  <c r="AR41" i="6"/>
  <c r="AR37" i="6" s="1"/>
  <c r="BQ41" i="6"/>
  <c r="BQ37" i="6" s="1"/>
  <c r="AS41" i="6"/>
  <c r="AS37" i="6" s="1"/>
  <c r="AC41" i="6"/>
  <c r="AC37" i="6" s="1"/>
  <c r="AC16" i="6" s="1"/>
  <c r="AK41" i="6"/>
  <c r="AK37" i="6" s="1"/>
  <c r="AF41" i="6"/>
  <c r="AQ41" i="6"/>
  <c r="AQ37" i="6" s="1"/>
  <c r="AD41" i="6"/>
  <c r="AD37" i="6" s="1"/>
  <c r="AD16" i="6" s="1"/>
  <c r="BJ41" i="6"/>
  <c r="BN41" i="6" s="1"/>
  <c r="BN37" i="6" s="1"/>
  <c r="AL41" i="6"/>
  <c r="AW41" i="6"/>
  <c r="AW37" i="6" s="1"/>
  <c r="BK41" i="6"/>
  <c r="BO41" i="6" s="1"/>
  <c r="BO37" i="6" s="1"/>
  <c r="AM41" i="6"/>
  <c r="AM37" i="6" s="1"/>
  <c r="BP41" i="6"/>
  <c r="BP37" i="6" s="1"/>
  <c r="BH41" i="6"/>
  <c r="BL41" i="6" s="1"/>
  <c r="AO41" i="6"/>
  <c r="AO37" i="6" s="1"/>
  <c r="BR41" i="6"/>
  <c r="BR37" i="6" s="1"/>
  <c r="AG41" i="6"/>
  <c r="AG37" i="6" s="1"/>
  <c r="AE41" i="6"/>
  <c r="AE37" i="6" s="1"/>
  <c r="AE16" i="6" s="1"/>
  <c r="AU41" i="6"/>
  <c r="AU37" i="6" s="1"/>
  <c r="AP41" i="6"/>
  <c r="AP37" i="6" s="1"/>
  <c r="AH41" i="6"/>
  <c r="AH37" i="6" s="1"/>
  <c r="AI41" i="6"/>
  <c r="AI37" i="6" s="1"/>
  <c r="AX41" i="6"/>
  <c r="BI41" i="6"/>
  <c r="BM41" i="6" s="1"/>
  <c r="BM37" i="6" s="1"/>
  <c r="AJ41" i="6"/>
  <c r="AV41" i="6"/>
  <c r="AV37" i="6" s="1"/>
  <c r="BL40" i="6"/>
  <c r="AL40" i="6"/>
  <c r="BN40" i="6"/>
  <c r="A43" i="6"/>
  <c r="D42" i="6"/>
  <c r="BM40" i="6"/>
  <c r="K54" i="18"/>
  <c r="C88" i="16"/>
  <c r="D56" i="15"/>
  <c r="AJ56" i="16"/>
  <c r="AM56" i="16"/>
  <c r="BH39" i="14"/>
  <c r="BG39" i="14"/>
  <c r="BF39" i="14"/>
  <c r="BI39" i="14"/>
  <c r="BN39" i="14"/>
  <c r="BK39" i="14"/>
  <c r="BJ39" i="14"/>
  <c r="BM39" i="14"/>
  <c r="BL39" i="14"/>
  <c r="BO39" i="14"/>
  <c r="BP39" i="14"/>
  <c r="L54" i="18"/>
  <c r="N45" i="6"/>
  <c r="BA16" i="6"/>
  <c r="D88" i="16"/>
  <c r="AX16" i="14"/>
  <c r="D76" i="18"/>
  <c r="D86" i="15"/>
  <c r="C87" i="15"/>
  <c r="D87" i="15"/>
  <c r="C88" i="15"/>
  <c r="D88" i="15"/>
  <c r="C89" i="15"/>
  <c r="D57" i="16"/>
  <c r="BL37" i="6" l="1"/>
  <c r="AM42" i="6"/>
  <c r="AE42" i="6"/>
  <c r="AV42" i="6"/>
  <c r="AK42" i="6"/>
  <c r="AD42" i="6"/>
  <c r="BQ42" i="6"/>
  <c r="AU42" i="6"/>
  <c r="AX42" i="6"/>
  <c r="AJ42" i="6"/>
  <c r="BJ42" i="6"/>
  <c r="BN42" i="6" s="1"/>
  <c r="BI42" i="6"/>
  <c r="BM42" i="6" s="1"/>
  <c r="BR42" i="6"/>
  <c r="AH42" i="6"/>
  <c r="AO42" i="6"/>
  <c r="AR42" i="6"/>
  <c r="AT42" i="6"/>
  <c r="AI42" i="6"/>
  <c r="AS42" i="6"/>
  <c r="AQ42" i="6"/>
  <c r="BH42" i="6"/>
  <c r="BL42" i="6" s="1"/>
  <c r="BP42" i="6"/>
  <c r="AG42" i="6"/>
  <c r="AC42" i="6"/>
  <c r="AN42" i="6"/>
  <c r="AP42" i="6"/>
  <c r="BK42" i="6"/>
  <c r="BO42" i="6" s="1"/>
  <c r="AF42" i="6"/>
  <c r="AW42" i="6"/>
  <c r="BI37" i="6"/>
  <c r="C95" i="6"/>
  <c r="D94" i="6"/>
  <c r="D52" i="18"/>
  <c r="AQ13" i="6"/>
  <c r="I53" i="18"/>
  <c r="C94" i="6"/>
  <c r="D51" i="18"/>
  <c r="D93" i="6"/>
  <c r="D92" i="6"/>
  <c r="C93" i="6"/>
  <c r="D50" i="18"/>
  <c r="A44" i="6"/>
  <c r="D43" i="6"/>
  <c r="BJ37" i="6"/>
  <c r="BK37" i="6"/>
  <c r="BH37" i="6"/>
  <c r="AE57" i="16"/>
  <c r="AC57" i="16"/>
  <c r="AG57" i="16" s="1"/>
  <c r="AF57" i="16"/>
  <c r="AD57" i="16"/>
  <c r="AT56" i="15"/>
  <c r="AP56" i="15"/>
  <c r="AL56" i="15"/>
  <c r="AQ56" i="15"/>
  <c r="BH56" i="15"/>
  <c r="BL56" i="15" s="1"/>
  <c r="AX56" i="15"/>
  <c r="BG56" i="15"/>
  <c r="BK56" i="15" s="1"/>
  <c r="AE56" i="15"/>
  <c r="AI56" i="15" s="1"/>
  <c r="BI56" i="15"/>
  <c r="BM56" i="15" s="1"/>
  <c r="AR56" i="15"/>
  <c r="BF56" i="15"/>
  <c r="BJ56" i="15" s="1"/>
  <c r="AK56" i="15"/>
  <c r="BN56" i="15"/>
  <c r="AS56" i="15"/>
  <c r="AW56" i="15"/>
  <c r="AO56" i="15"/>
  <c r="AD56" i="15"/>
  <c r="AH56" i="15" s="1"/>
  <c r="AV56" i="15"/>
  <c r="AC56" i="15"/>
  <c r="AG56" i="15" s="1"/>
  <c r="BO56" i="15"/>
  <c r="AN56" i="15"/>
  <c r="AU56" i="15"/>
  <c r="AF56" i="15"/>
  <c r="AJ56" i="15" s="1"/>
  <c r="BP56" i="15"/>
  <c r="AU13" i="14"/>
  <c r="K55" i="18"/>
  <c r="D73" i="18"/>
  <c r="D67" i="18"/>
  <c r="K67" i="18" s="1"/>
  <c r="N48" i="6"/>
  <c r="AF16" i="14"/>
  <c r="D74" i="18"/>
  <c r="AI57" i="16"/>
  <c r="AR57" i="16"/>
  <c r="AR55" i="16" s="1"/>
  <c r="AU57" i="16"/>
  <c r="AU55" i="16" s="1"/>
  <c r="AO57" i="16"/>
  <c r="AO55" i="16" s="1"/>
  <c r="BG57" i="16"/>
  <c r="AX57" i="16"/>
  <c r="AX55" i="16" s="1"/>
  <c r="BP57" i="16"/>
  <c r="BP55" i="16" s="1"/>
  <c r="AK57" i="16"/>
  <c r="AK55" i="16" s="1"/>
  <c r="AS57" i="16"/>
  <c r="AS55" i="16" s="1"/>
  <c r="AL57" i="16"/>
  <c r="AL55" i="16" s="1"/>
  <c r="AT57" i="16"/>
  <c r="AT55" i="16" s="1"/>
  <c r="AN57" i="16"/>
  <c r="AN55" i="16" s="1"/>
  <c r="AV57" i="16"/>
  <c r="AV55" i="16" s="1"/>
  <c r="BF57" i="16"/>
  <c r="BJ57" i="16" s="1"/>
  <c r="BN57" i="16"/>
  <c r="BN55" i="16" s="1"/>
  <c r="AQ57" i="16"/>
  <c r="AQ55" i="16" s="1"/>
  <c r="BI57" i="16"/>
  <c r="AW57" i="16"/>
  <c r="AW55" i="16" s="1"/>
  <c r="BO57" i="16"/>
  <c r="BO55" i="16" s="1"/>
  <c r="AP57" i="16"/>
  <c r="AP55" i="16" s="1"/>
  <c r="BH57" i="16"/>
  <c r="BL57" i="16" s="1"/>
  <c r="BL55" i="16" s="1"/>
  <c r="AL42" i="6" l="1"/>
  <c r="AE43" i="6"/>
  <c r="BR43" i="6"/>
  <c r="BK43" i="6"/>
  <c r="BO43" i="6" s="1"/>
  <c r="AW43" i="6"/>
  <c r="AV43" i="6"/>
  <c r="AG43" i="6"/>
  <c r="AX43" i="6"/>
  <c r="AD43" i="6"/>
  <c r="BH43" i="6"/>
  <c r="BL43" i="6" s="1"/>
  <c r="AI43" i="6"/>
  <c r="AT43" i="6"/>
  <c r="AP43" i="6"/>
  <c r="BJ43" i="6"/>
  <c r="BN43" i="6" s="1"/>
  <c r="BQ43" i="6"/>
  <c r="BI43" i="6"/>
  <c r="BM43" i="6" s="1"/>
  <c r="AF43" i="6"/>
  <c r="AR43" i="6"/>
  <c r="AQ43" i="6"/>
  <c r="AU43" i="6"/>
  <c r="AN43" i="6"/>
  <c r="AK43" i="6"/>
  <c r="AS43" i="6"/>
  <c r="AO43" i="6"/>
  <c r="AC43" i="6"/>
  <c r="AL43" i="6" s="1"/>
  <c r="AM43" i="6"/>
  <c r="AH43" i="6"/>
  <c r="AJ43" i="6"/>
  <c r="BP43" i="6"/>
  <c r="A54" i="6"/>
  <c r="D44" i="6"/>
  <c r="C96" i="6"/>
  <c r="K68" i="18"/>
  <c r="AJ57" i="16"/>
  <c r="AM57" i="16"/>
  <c r="AM55" i="16" s="1"/>
  <c r="AM16" i="16" s="1"/>
  <c r="AK13" i="16" s="1"/>
  <c r="AL16" i="14"/>
  <c r="AJ16" i="14"/>
  <c r="D94" i="14"/>
  <c r="D95" i="14" s="1"/>
  <c r="AC13" i="14"/>
  <c r="D68" i="18"/>
  <c r="AM54" i="15"/>
  <c r="BF55" i="16"/>
  <c r="BJ55" i="16"/>
  <c r="AG55" i="16"/>
  <c r="AE55" i="16"/>
  <c r="BK57" i="16"/>
  <c r="BK55" i="16" s="1"/>
  <c r="BG55" i="16"/>
  <c r="AC55" i="16"/>
  <c r="AD55" i="16"/>
  <c r="AH57" i="16"/>
  <c r="AH55" i="16" s="1"/>
  <c r="AI55" i="16"/>
  <c r="BH55" i="16"/>
  <c r="AJ55" i="16"/>
  <c r="BM57" i="16"/>
  <c r="BM55" i="16" s="1"/>
  <c r="BI55" i="16"/>
  <c r="AF55" i="16"/>
  <c r="AO44" i="6" l="1"/>
  <c r="AU44" i="6"/>
  <c r="BR44" i="6"/>
  <c r="AP44" i="6"/>
  <c r="BJ44" i="6"/>
  <c r="BN44" i="6" s="1"/>
  <c r="BK44" i="6"/>
  <c r="BO44" i="6" s="1"/>
  <c r="AW44" i="6"/>
  <c r="AF44" i="6"/>
  <c r="AS44" i="6"/>
  <c r="BH44" i="6"/>
  <c r="BL44" i="6" s="1"/>
  <c r="AR44" i="6"/>
  <c r="AN44" i="6"/>
  <c r="AE44" i="6"/>
  <c r="AL44" i="6"/>
  <c r="AC44" i="6"/>
  <c r="AM44" i="6"/>
  <c r="AI44" i="6"/>
  <c r="AJ44" i="6"/>
  <c r="AV44" i="6"/>
  <c r="BQ44" i="6"/>
  <c r="AQ44" i="6"/>
  <c r="BP44" i="6"/>
  <c r="AD44" i="6"/>
  <c r="AX44" i="6"/>
  <c r="AT44" i="6"/>
  <c r="BI44" i="6"/>
  <c r="BM44" i="6" s="1"/>
  <c r="AG44" i="6"/>
  <c r="AK44" i="6"/>
  <c r="AH44" i="6"/>
  <c r="L66" i="18"/>
  <c r="L65" i="18"/>
  <c r="L67" i="18"/>
  <c r="E94" i="14"/>
  <c r="AG13" i="14"/>
  <c r="AK54" i="15"/>
  <c r="AS54" i="15"/>
  <c r="BN54" i="15"/>
  <c r="AL54" i="15"/>
  <c r="AT54" i="15"/>
  <c r="BO54" i="15"/>
  <c r="AM16" i="15"/>
  <c r="AU54" i="15"/>
  <c r="BP54" i="15"/>
  <c r="AI54" i="15"/>
  <c r="AN54" i="15"/>
  <c r="AV54" i="15"/>
  <c r="BJ54" i="15"/>
  <c r="AQ54" i="15"/>
  <c r="BM54" i="15"/>
  <c r="AR54" i="15"/>
  <c r="AW54" i="15"/>
  <c r="AO54" i="15"/>
  <c r="AX54" i="15"/>
  <c r="AP54" i="15"/>
  <c r="AG54" i="15"/>
  <c r="A55" i="6" l="1"/>
  <c r="AX37" i="6"/>
  <c r="AX16" i="6" s="1"/>
  <c r="AK13" i="15"/>
  <c r="BL54" i="15"/>
  <c r="AE54" i="15"/>
  <c r="AC54" i="15"/>
  <c r="BH54" i="15"/>
  <c r="AH54" i="15"/>
  <c r="AD54" i="15"/>
  <c r="AJ54" i="15"/>
  <c r="BF54" i="15"/>
  <c r="BK54" i="15"/>
  <c r="BG54" i="15"/>
  <c r="BI54" i="15"/>
  <c r="AF54" i="15"/>
  <c r="D55" i="6" l="1"/>
  <c r="AF37" i="6"/>
  <c r="AF16" i="6" s="1"/>
  <c r="AJ37" i="6"/>
  <c r="AJ16" i="6" s="1"/>
  <c r="E95" i="6" s="1"/>
  <c r="AU13" i="6"/>
  <c r="AW10" i="6" s="1"/>
  <c r="J53" i="18"/>
  <c r="J54" i="18" s="1"/>
  <c r="D54" i="6"/>
  <c r="AG13" i="6" l="1"/>
  <c r="AL37" i="6"/>
  <c r="AL16" i="6" s="1"/>
  <c r="D41" i="18" s="1"/>
  <c r="BR55" i="6"/>
  <c r="BH55" i="6"/>
  <c r="BL55" i="6" s="1"/>
  <c r="AW55" i="6"/>
  <c r="AL55" i="6"/>
  <c r="AC55" i="6"/>
  <c r="AE55" i="6"/>
  <c r="AI55" i="6" s="1"/>
  <c r="BQ55" i="6"/>
  <c r="AX55" i="6"/>
  <c r="AV55" i="6"/>
  <c r="BP55" i="6"/>
  <c r="AU55" i="6"/>
  <c r="AT55" i="6"/>
  <c r="AR55" i="6"/>
  <c r="BK55" i="6"/>
  <c r="BO55" i="6" s="1"/>
  <c r="AS55" i="6"/>
  <c r="AQ55" i="6"/>
  <c r="BI55" i="6"/>
  <c r="BM55" i="6" s="1"/>
  <c r="AK55" i="6"/>
  <c r="AP55" i="6"/>
  <c r="BJ55" i="6"/>
  <c r="BN55" i="6" s="1"/>
  <c r="AO55" i="6"/>
  <c r="AN55" i="6"/>
  <c r="AF55" i="6"/>
  <c r="AJ55" i="6" s="1"/>
  <c r="AD55" i="6"/>
  <c r="AH55" i="6" s="1"/>
  <c r="AQ54" i="6"/>
  <c r="BP54" i="6"/>
  <c r="AU54" i="6"/>
  <c r="BR54" i="6"/>
  <c r="AP54" i="6"/>
  <c r="AE54" i="6"/>
  <c r="BJ54" i="6"/>
  <c r="AX54" i="6"/>
  <c r="AT54" i="6"/>
  <c r="BI54" i="6"/>
  <c r="AD54" i="6"/>
  <c r="AF54" i="6"/>
  <c r="AC54" i="6"/>
  <c r="AO54" i="6"/>
  <c r="AV54" i="6"/>
  <c r="BQ54" i="6"/>
  <c r="AK54" i="6"/>
  <c r="AN54" i="6"/>
  <c r="BK54" i="6"/>
  <c r="AR54" i="6"/>
  <c r="AW54" i="6"/>
  <c r="BH54" i="6"/>
  <c r="AL54" i="6"/>
  <c r="AS54" i="6"/>
  <c r="D95" i="6"/>
  <c r="D96" i="6" s="1"/>
  <c r="AC13" i="6"/>
  <c r="D53" i="18"/>
  <c r="D56" i="6"/>
  <c r="L68" i="18"/>
  <c r="D75" i="18" l="1"/>
  <c r="D77" i="18" s="1"/>
  <c r="AG55" i="6"/>
  <c r="BO54" i="6"/>
  <c r="AH54" i="6"/>
  <c r="AL56" i="6"/>
  <c r="AE56" i="6"/>
  <c r="AI56" i="6" s="1"/>
  <c r="AC56" i="6"/>
  <c r="AR56" i="6"/>
  <c r="AX56" i="6"/>
  <c r="AW56" i="6"/>
  <c r="AP56" i="6"/>
  <c r="AN56" i="6"/>
  <c r="AT56" i="6"/>
  <c r="AD56" i="6"/>
  <c r="AH56" i="6" s="1"/>
  <c r="AF56" i="6"/>
  <c r="AJ56" i="6" s="1"/>
  <c r="AK56" i="6"/>
  <c r="AS56" i="6"/>
  <c r="AQ56" i="6"/>
  <c r="AU56" i="6"/>
  <c r="AV56" i="6"/>
  <c r="AO56" i="6"/>
  <c r="D54" i="18"/>
  <c r="G53" i="18" s="1"/>
  <c r="AG54" i="6"/>
  <c r="AJ54" i="6"/>
  <c r="BI53" i="6"/>
  <c r="AR53" i="6"/>
  <c r="BR53" i="6"/>
  <c r="BR16" i="6" s="1"/>
  <c r="BQ53" i="6"/>
  <c r="BQ16" i="6" s="1"/>
  <c r="BP53" i="6"/>
  <c r="BP16" i="6" s="1"/>
  <c r="BM53" i="6"/>
  <c r="BN53" i="6"/>
  <c r="AI54" i="6"/>
  <c r="BL54" i="6"/>
  <c r="AS53" i="6" l="1"/>
  <c r="AL53" i="6"/>
  <c r="AX53" i="6"/>
  <c r="AP53" i="6"/>
  <c r="AP16" i="6" s="1"/>
  <c r="I51" i="18" s="1"/>
  <c r="I54" i="18" s="1"/>
  <c r="O54" i="18" s="1"/>
  <c r="T54" i="18" s="1"/>
  <c r="AO53" i="6"/>
  <c r="AO16" i="6" s="1"/>
  <c r="AK53" i="6"/>
  <c r="AK16" i="6" s="1"/>
  <c r="D39" i="18" s="1"/>
  <c r="D42" i="18" s="1"/>
  <c r="W32" i="18" s="1"/>
  <c r="AV53" i="6"/>
  <c r="AT53" i="6"/>
  <c r="AQ53" i="6"/>
  <c r="AN53" i="6"/>
  <c r="AN16" i="6" s="1"/>
  <c r="AU53" i="6"/>
  <c r="AW53" i="6"/>
  <c r="BK53" i="6"/>
  <c r="AC53" i="6"/>
  <c r="BO53" i="6"/>
  <c r="AE53" i="6"/>
  <c r="AI53" i="6"/>
  <c r="AF53" i="6"/>
  <c r="AJ53" i="6"/>
  <c r="AG56" i="6"/>
  <c r="BH53" i="6"/>
  <c r="BL53" i="6"/>
  <c r="BJ53" i="6"/>
  <c r="AD53" i="6"/>
  <c r="D61" i="18"/>
  <c r="G50" i="18"/>
  <c r="G52" i="18"/>
  <c r="G51" i="18"/>
  <c r="AH53" i="6"/>
  <c r="D60" i="18" l="1"/>
  <c r="D44" i="18"/>
  <c r="AG53" i="6"/>
  <c r="G41" i="18"/>
  <c r="G54" i="18"/>
  <c r="AM53" i="6"/>
  <c r="AM16" i="6" s="1"/>
  <c r="D43" i="18" s="1"/>
  <c r="G43" i="18" s="1"/>
  <c r="G39" i="18"/>
  <c r="D45" i="18" l="1"/>
  <c r="G42" i="18"/>
  <c r="G44"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tc={77F67EC2-49E8-4B00-9D75-3F76CF145D80}</author>
    <author>tc={763DF6C5-C1B2-460F-8AFD-0C2568060A6F}</author>
    <author>tc={BF52091F-816D-4F96-B56B-8C2BFA265E5B}</author>
    <author>tc={4EA7DCE3-0691-407F-A4A2-AB3A8C983774}</author>
    <author>tc={DA6FD7B7-A891-4760-9D40-24110F4CCC71}</author>
    <author>tc={9EB1A7A1-738A-437A-BD09-2E8653088251}</author>
    <author>tc={E57702D1-517C-4CE2-AE71-DF93FC69AB44}</author>
  </authors>
  <commentList>
    <comment ref="AC16" authorId="0" shapeId="0" xr:uid="{00000000-0006-0000-0100-000001000000}">
      <text>
        <t>[Threaded comment]
Your version of Excel allows you to read this threaded comment; however, any edits to it will get removed if the file is opened in a newer version of Excel. Learn more: https://go.microsoft.com/fwlink/?linkid=870924
Comment:
    TOTAL obligatorii + optionale</t>
      </text>
    </comment>
    <comment ref="AD16" authorId="1" shapeId="0" xr:uid="{763DF6C5-C1B2-460F-8AFD-0C2568060A6F}">
      <text>
        <t>[Threaded comment]
Your version of Excel allows you to read this threaded comment; however, any edits to it will get removed if the file is opened in a newer version of Excel. Learn more: https://go.microsoft.com/fwlink/?linkid=870924
Comment:
    TOTAL obligatorii + optionale</t>
      </text>
    </comment>
    <comment ref="AE16" authorId="2" shapeId="0" xr:uid="{BF52091F-816D-4F96-B56B-8C2BFA265E5B}">
      <text>
        <t>[Threaded comment]
Your version of Excel allows you to read this threaded comment; however, any edits to it will get removed if the file is opened in a newer version of Excel. Learn more: https://go.microsoft.com/fwlink/?linkid=870924
Comment:
    TOTAL obligatorii + optionale</t>
      </text>
    </comment>
    <comment ref="AF16" authorId="3" shapeId="0" xr:uid="{4EA7DCE3-0691-407F-A4A2-AB3A8C983774}">
      <text>
        <t>[Threaded comment]
Your version of Excel allows you to read this threaded comment; however, any edits to it will get removed if the file is opened in a newer version of Excel. Learn more: https://go.microsoft.com/fwlink/?linkid=870924
Comment:
    TOTAL obligatorii + optionale</t>
      </text>
    </comment>
    <comment ref="AC17" authorId="4" shapeId="0" xr:uid="{00000000-0006-0000-0100-000002000000}">
      <text>
        <t>[Threaded comment]
Your version of Excel allows you to read this threaded comment; however, any edits to it will get removed if the file is opened in a newer version of Excel. Learn more: https://go.microsoft.com/fwlink/?linkid=870924
Comment:
    TOTAL obligatorii</t>
      </text>
    </comment>
    <comment ref="AC37" authorId="5" shapeId="0" xr:uid="{9EB1A7A1-738A-437A-BD09-2E8653088251}">
      <text>
        <t>[Threaded comment]
Your version of Excel allows you to read this threaded comment; however, any edits to it will get removed if the file is opened in a newer version of Excel. Learn more: https://go.microsoft.com/fwlink/?linkid=870924
Comment:
    TOTAL optionale</t>
      </text>
    </comment>
    <comment ref="AC53" authorId="6" shapeId="0" xr:uid="{00000000-0006-0000-0100-000004000000}">
      <text>
        <t>[Threaded comment]
Your version of Excel allows you to read this threaded comment; however, any edits to it will get removed if the file is opened in a newer version of Excel. Learn more: https://go.microsoft.com/fwlink/?linkid=870924
Comment:
    TOTAL facultative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tc={8BB25833-DA62-4E50-AF55-DC397ECAD2FF}</author>
    <author>tc={45A24C69-9DE7-49FE-9078-0BED78F7166F}</author>
    <author>tc={FE1243E2-E6C6-4A0C-BC6C-C64F742C12A1}</author>
  </authors>
  <commentList>
    <comment ref="AC16" authorId="0" shapeId="0" xr:uid="{00000000-0006-0000-0200-000001000000}">
      <text>
        <t>[Threaded comment]
Your version of Excel allows you to read this threaded comment; however, any edits to it will get removed if the file is opened in a newer version of Excel. Learn more: https://go.microsoft.com/fwlink/?linkid=870924
Comment:
    TOTAL obligatorii + optionale</t>
      </text>
    </comment>
    <comment ref="AC17" authorId="1" shapeId="0" xr:uid="{00000000-0006-0000-0200-000002000000}">
      <text>
        <t>[Threaded comment]
Your version of Excel allows you to read this threaded comment; however, any edits to it will get removed if the file is opened in a newer version of Excel. Learn more: https://go.microsoft.com/fwlink/?linkid=870924
Comment:
    TOTAL obligatorii</t>
      </text>
    </comment>
    <comment ref="AC53" authorId="2" shapeId="0" xr:uid="{00000000-0006-0000-0200-000004000000}">
      <text>
        <t>[Threaded comment]
Your version of Excel allows you to read this threaded comment; however, any edits to it will get removed if the file is opened in a newer version of Excel. Learn more: https://go.microsoft.com/fwlink/?linkid=870924
Comment:
    TOTAL facultative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tc={55AFCD62-CF67-4F16-A43A-6186E22AC5BB}</author>
    <author>tc={FDBD1379-B71B-4903-9231-5B80273D00E8}</author>
    <author>tc={6B3FD9ED-13C0-43A9-9707-4758AD20DC87}</author>
    <author>tc={2F9AEEC2-E380-4F4A-A51F-CA8E4CD7EFAE}</author>
  </authors>
  <commentList>
    <comment ref="AC16" authorId="0" shapeId="0" xr:uid="{00000000-0006-0000-0300-000001000000}">
      <text>
        <t>[Threaded comment]
Your version of Excel allows you to read this threaded comment; however, any edits to it will get removed if the file is opened in a newer version of Excel. Learn more: https://go.microsoft.com/fwlink/?linkid=870924
Comment:
    TOTAL obligatorii + optionale</t>
      </text>
    </comment>
    <comment ref="AC17" authorId="1" shapeId="0" xr:uid="{00000000-0006-0000-0300-000002000000}">
      <text>
        <t>[Threaded comment]
Your version of Excel allows you to read this threaded comment; however, any edits to it will get removed if the file is opened in a newer version of Excel. Learn more: https://go.microsoft.com/fwlink/?linkid=870924
Comment:
    TOTAL obligatorii</t>
      </text>
    </comment>
    <comment ref="AC37" authorId="2" shapeId="0" xr:uid="{00000000-0006-0000-0300-000003000000}">
      <text>
        <t>[Threaded comment]
Your version of Excel allows you to read this threaded comment; however, any edits to it will get removed if the file is opened in a newer version of Excel. Learn more: https://go.microsoft.com/fwlink/?linkid=870924
Comment:
    TOTAL optionale</t>
      </text>
    </comment>
    <comment ref="AC54" authorId="3" shapeId="0" xr:uid="{00000000-0006-0000-0300-000004000000}">
      <text>
        <t>[Threaded comment]
Your version of Excel allows you to read this threaded comment; however, any edits to it will get removed if the file is opened in a newer version of Excel. Learn more: https://go.microsoft.com/fwlink/?linkid=870924
Comment:
    TOTAL facultative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tc={FE73453B-E541-40E2-8328-65346BE5AF32}</author>
    <author>tc={BC202AD4-E958-4540-B045-1108F152DDEE}</author>
    <author>tc={4F945826-1BD5-4B38-AA27-20811B81A870}</author>
    <author>tc={182ED938-7BF0-4E1C-9864-B10FF4BD758F}</author>
  </authors>
  <commentList>
    <comment ref="AC16" authorId="0" shapeId="0" xr:uid="{00000000-0006-0000-0400-000001000000}">
      <text>
        <t>[Threaded comment]
Your version of Excel allows you to read this threaded comment; however, any edits to it will get removed if the file is opened in a newer version of Excel. Learn more: https://go.microsoft.com/fwlink/?linkid=870924
Comment:
    TOTAL obligatorii + optionale</t>
      </text>
    </comment>
    <comment ref="AC17" authorId="1" shapeId="0" xr:uid="{00000000-0006-0000-0400-000002000000}">
      <text>
        <t>[Threaded comment]
Your version of Excel allows you to read this threaded comment; however, any edits to it will get removed if the file is opened in a newer version of Excel. Learn more: https://go.microsoft.com/fwlink/?linkid=870924
Comment:
    TOTAL obligatorii</t>
      </text>
    </comment>
    <comment ref="AC36" authorId="2" shapeId="0" xr:uid="{00000000-0006-0000-0400-000004000000}">
      <text>
        <t>[Threaded comment]
Your version of Excel allows you to read this threaded comment; however, any edits to it will get removed if the file is opened in a newer version of Excel. Learn more: https://go.microsoft.com/fwlink/?linkid=870924
Comment:
    TOTAL optionale</t>
      </text>
    </comment>
    <comment ref="AC55" authorId="3" shapeId="0" xr:uid="{00000000-0006-0000-0400-000005000000}">
      <text>
        <t>[Threaded comment]
Your version of Excel allows you to read this threaded comment; however, any edits to it will get removed if the file is opened in a newer version of Excel. Learn more: https://go.microsoft.com/fwlink/?linkid=870924
Comment:
    TOTAL facultative</t>
      </text>
    </comment>
  </commentList>
</comments>
</file>

<file path=xl/sharedStrings.xml><?xml version="1.0" encoding="utf-8"?>
<sst xmlns="http://schemas.openxmlformats.org/spreadsheetml/2006/main" count="1505" uniqueCount="503">
  <si>
    <t>240 credite de studiu transferabile conform sistemului european (E.C.T.S.)</t>
  </si>
  <si>
    <t>Total ore facultative pe săptămână</t>
  </si>
  <si>
    <t>min. 10</t>
  </si>
  <si>
    <t>.</t>
  </si>
  <si>
    <t>Universitatea "Ştefan cel Mare" Suceava</t>
  </si>
  <si>
    <t>Facultatea de Inginerie Electrică şi Ştiinţa Calculatoarelor</t>
  </si>
  <si>
    <t>PLAN  DE ÎNVĂŢĂMÂNT</t>
  </si>
  <si>
    <t>Curs</t>
  </si>
  <si>
    <t>Aplicatii</t>
  </si>
  <si>
    <t>Verificare</t>
  </si>
  <si>
    <t>Sem1</t>
  </si>
  <si>
    <t>Sem2</t>
  </si>
  <si>
    <t>ANUL III</t>
  </si>
  <si>
    <t>Nr. crt.</t>
  </si>
  <si>
    <t>Cod disciplina</t>
  </si>
  <si>
    <t>Sem. 5</t>
  </si>
  <si>
    <t>Sem. 6</t>
  </si>
  <si>
    <t>F</t>
  </si>
  <si>
    <t>S</t>
  </si>
  <si>
    <t>C</t>
  </si>
  <si>
    <t>I</t>
  </si>
  <si>
    <t>O</t>
  </si>
  <si>
    <t>E</t>
  </si>
  <si>
    <t>L</t>
  </si>
  <si>
    <t>P</t>
  </si>
  <si>
    <t>I*</t>
  </si>
  <si>
    <t>V*</t>
  </si>
  <si>
    <t>Nr. credite</t>
  </si>
  <si>
    <t>USV.FIESC.AIA.</t>
  </si>
  <si>
    <t>14C/0S/7L/1P +10C/0S/7L/1P</t>
  </si>
  <si>
    <t>3C/0S/1L/0P +5C/0S/3L/0P</t>
  </si>
  <si>
    <t>TOTAL</t>
  </si>
  <si>
    <t>Discipline facultative</t>
  </si>
  <si>
    <t>3C/0S/0L/0P +2C/0S/0L/0P</t>
  </si>
  <si>
    <t xml:space="preserve">NOTA:  </t>
  </si>
  <si>
    <t>RECTOR,</t>
  </si>
  <si>
    <t xml:space="preserve">           DECAN,</t>
  </si>
  <si>
    <t>aplic</t>
  </si>
  <si>
    <t>curs</t>
  </si>
  <si>
    <t>RECAPITULATIE</t>
  </si>
  <si>
    <t>DISCIPLINE IMPUSE</t>
  </si>
  <si>
    <t>DISCIPLINE FACULTATIVE</t>
  </si>
  <si>
    <t>DISCIPLINE FUNDAMENTALE</t>
  </si>
  <si>
    <t>DISCIPLINE INGINERESTI IN DOMENIU</t>
  </si>
  <si>
    <t>DISCIPLINE DE SPECIALITATE</t>
  </si>
  <si>
    <t>DISCIPLINE COMPLEMENTARE</t>
  </si>
  <si>
    <t>Sem. 7</t>
  </si>
  <si>
    <t>Sem. 8</t>
  </si>
  <si>
    <t>14C/0S/8L/1P +6C/0S/4L/0P</t>
  </si>
  <si>
    <t>2C/0S/1L/0P +11C/0S/5L/0P</t>
  </si>
  <si>
    <t>`</t>
  </si>
  <si>
    <t>EXAMEN DE DIPLOMA</t>
  </si>
  <si>
    <t>7C/0S/3L/0P +0C/0S/0L/0P</t>
  </si>
  <si>
    <t>ANUL I</t>
  </si>
  <si>
    <t>Sem. 1</t>
  </si>
  <si>
    <t>Sem. 2</t>
  </si>
  <si>
    <t>ANUL II</t>
  </si>
  <si>
    <t>Sisteme de operare</t>
  </si>
  <si>
    <t>Programare orientată pe obiecte</t>
  </si>
  <si>
    <t>Procesoare numerice de semnal</t>
  </si>
  <si>
    <t>Inteligenţă artificială</t>
  </si>
  <si>
    <t>Proiectarea algoritmilor</t>
  </si>
  <si>
    <t>Baze de date</t>
  </si>
  <si>
    <t>Electronică digitală</t>
  </si>
  <si>
    <t>Electrotehnică</t>
  </si>
  <si>
    <t>Metode numerice</t>
  </si>
  <si>
    <t>Analiză matematică</t>
  </si>
  <si>
    <t>I. Credite pentru ciclul I - studii universitare de licenţă</t>
  </si>
  <si>
    <t>10 credite la examenul de diplomă</t>
  </si>
  <si>
    <t>II. Structura anului universitar (în săptămâni)</t>
  </si>
  <si>
    <t>II. Structura anului universitar (in saptamani)</t>
  </si>
  <si>
    <t>Structura anului universitar</t>
  </si>
  <si>
    <t>Sem. I</t>
  </si>
  <si>
    <t>Sem. II</t>
  </si>
  <si>
    <t>Anul I</t>
  </si>
  <si>
    <t>Anul II</t>
  </si>
  <si>
    <t>Anul III</t>
  </si>
  <si>
    <t>Anul IV</t>
  </si>
  <si>
    <t>Medie (exclusiv practică)</t>
  </si>
  <si>
    <t>III. BILANŢ</t>
  </si>
  <si>
    <t>CATEGORIA DISCIPLINEI</t>
  </si>
  <si>
    <t>Total nr. ore fizice</t>
  </si>
  <si>
    <t>% realizat</t>
  </si>
  <si>
    <t>% recomandat</t>
  </si>
  <si>
    <t>%</t>
  </si>
  <si>
    <t>Nr. de ore</t>
  </si>
  <si>
    <t>DISCIPLINE IN DOMENIU</t>
  </si>
  <si>
    <t>ORE CONVENTIONALE</t>
  </si>
  <si>
    <t>Forma de verificare</t>
  </si>
  <si>
    <t>Nr. forme de verificare</t>
  </si>
  <si>
    <t>Total</t>
  </si>
  <si>
    <t>An I</t>
  </si>
  <si>
    <t>An II</t>
  </si>
  <si>
    <t>An III</t>
  </si>
  <si>
    <t>An IV</t>
  </si>
  <si>
    <t>Nr.</t>
  </si>
  <si>
    <t>Examen</t>
  </si>
  <si>
    <t>Colocviu</t>
  </si>
  <si>
    <t>IV. Modulul de discipline pentru formare psihopedagogică este facultativ si se desfăşoară pe baza unui plan de învăţământ propriu.</t>
  </si>
  <si>
    <t xml:space="preserve">La absolvire se acordă Certificat de absolvire a cursurilor DSPP (Departamentul de Specialitate cu Profil Psihopedagogic). </t>
  </si>
  <si>
    <t xml:space="preserve">PLAN DE ÎNVĂŢĂMÂNT </t>
  </si>
  <si>
    <r>
      <t>Durata studiilor:</t>
    </r>
    <r>
      <rPr>
        <b/>
        <sz val="10"/>
        <rFont val="Arial"/>
        <family val="2"/>
      </rPr>
      <t xml:space="preserve"> 4 ani</t>
    </r>
  </si>
  <si>
    <t>Titlul şi denumirea calificării</t>
  </si>
  <si>
    <t>Titlu de absolvire</t>
  </si>
  <si>
    <t>Inginer</t>
  </si>
  <si>
    <t>Denumire calificare</t>
  </si>
  <si>
    <t>Cod calificare</t>
  </si>
  <si>
    <t>Elemente de identificare a calificării</t>
  </si>
  <si>
    <t>Nivel de studiu:</t>
  </si>
  <si>
    <t>Licenţă</t>
  </si>
  <si>
    <t>Domeniu fundamental:</t>
  </si>
  <si>
    <t>Ştiinţe inginereşti</t>
  </si>
  <si>
    <t>Ramura de ştiinţă:</t>
  </si>
  <si>
    <t>Ingineria sistemelor, calculatoare şi tehnologia informaţiei</t>
  </si>
  <si>
    <t>Domeniu ierarhizare:</t>
  </si>
  <si>
    <t>Domeniu de studiu:</t>
  </si>
  <si>
    <t>Program de studiu:</t>
  </si>
  <si>
    <t>Numărul total de credite:</t>
  </si>
  <si>
    <t>Durată de studiu:</t>
  </si>
  <si>
    <t>4 ani</t>
  </si>
  <si>
    <t>Precondiţii de acces:</t>
  </si>
  <si>
    <t>Detalii:</t>
  </si>
  <si>
    <t>Rezumatul referenţialului calificării</t>
  </si>
  <si>
    <t>Competenţe profesionale:</t>
  </si>
  <si>
    <t>Competenţe transversale:</t>
  </si>
  <si>
    <t xml:space="preserve">Cerinţe pentru obţinerea diplomei de licenţă: </t>
  </si>
  <si>
    <t>•</t>
  </si>
  <si>
    <t>Discipline opționale</t>
  </si>
  <si>
    <t>Total ore opționale pe săptămână</t>
  </si>
  <si>
    <t>DISCIPLINE opționale</t>
  </si>
  <si>
    <t>L
IM</t>
  </si>
  <si>
    <t>P
IM</t>
  </si>
  <si>
    <t>I*
IM</t>
  </si>
  <si>
    <t>Pra
IM</t>
  </si>
  <si>
    <t>Pra IM</t>
  </si>
  <si>
    <t>OE</t>
  </si>
  <si>
    <t>IM*</t>
  </si>
  <si>
    <t>I+IM</t>
  </si>
  <si>
    <t>Aplicatii OE</t>
  </si>
  <si>
    <t>Ore total</t>
  </si>
  <si>
    <t>Credite total</t>
  </si>
  <si>
    <t>Ore apl F</t>
  </si>
  <si>
    <t>Ore apl OE</t>
  </si>
  <si>
    <t>Credite OE</t>
  </si>
  <si>
    <t>Ore curs F</t>
  </si>
  <si>
    <t>Aplicaţii OE</t>
  </si>
  <si>
    <t>Pra</t>
  </si>
  <si>
    <t>Număr ore F</t>
  </si>
  <si>
    <t>Număr ore OE</t>
  </si>
  <si>
    <t>Număr credite OE</t>
  </si>
  <si>
    <t>Număr</t>
  </si>
  <si>
    <r>
      <t xml:space="preserve">Forma de invaţământ: </t>
    </r>
    <r>
      <rPr>
        <b/>
        <sz val="10"/>
        <rFont val="Arial"/>
        <family val="2"/>
      </rPr>
      <t>cu frecvenţă, DUAL</t>
    </r>
  </si>
  <si>
    <t>Verificari S1</t>
  </si>
  <si>
    <t>Verificari S2</t>
  </si>
  <si>
    <t>DISCIPLINE OPȚIONALE</t>
  </si>
  <si>
    <r>
      <t xml:space="preserve">Cod disciplina </t>
    </r>
    <r>
      <rPr>
        <sz val="8"/>
        <color rgb="FFFF0000"/>
        <rFont val="Arial"/>
        <family val="2"/>
      </rPr>
      <t>- se ascunde</t>
    </r>
  </si>
  <si>
    <t>Număr ore examen</t>
  </si>
  <si>
    <t>Nr. săptămâni*</t>
  </si>
  <si>
    <t>IIS</t>
  </si>
  <si>
    <t>IM - Învățare prin muncă</t>
  </si>
  <si>
    <t>I* - Ore de studiu individual</t>
  </si>
  <si>
    <t>IIS - Instituție de învățământ superior</t>
  </si>
  <si>
    <t>OE - Operator economic</t>
  </si>
  <si>
    <r>
      <t>Domeniul:</t>
    </r>
    <r>
      <rPr>
        <b/>
        <sz val="10"/>
        <rFont val="Arial"/>
        <family val="2"/>
      </rPr>
      <t xml:space="preserve"> Calculatoare și tehnologia informației</t>
    </r>
  </si>
  <si>
    <r>
      <t xml:space="preserve">Program de studiu: </t>
    </r>
    <r>
      <rPr>
        <b/>
        <sz val="10"/>
        <rFont val="Arial"/>
        <family val="2"/>
      </rPr>
      <t>Calculatoare</t>
    </r>
  </si>
  <si>
    <t>Arhitectura sistemelor de calcul</t>
  </si>
  <si>
    <t>USV.FIESC.C.D</t>
  </si>
  <si>
    <t>Sisteme inteligente</t>
  </si>
  <si>
    <t>Circuite VLSI</t>
  </si>
  <si>
    <t>Proiectarea asistată de calculator a modulelor electronice</t>
  </si>
  <si>
    <t>Sisteme de calcul în timp real</t>
  </si>
  <si>
    <t>Internetul obiectelor</t>
  </si>
  <si>
    <t>Dispozitive electronice și electronică analogică I</t>
  </si>
  <si>
    <t>Fizica II</t>
  </si>
  <si>
    <t>Teoria sistemelor</t>
  </si>
  <si>
    <t xml:space="preserve">Rețele de calculatoare </t>
  </si>
  <si>
    <t>Structura și organizarea calculatoarelor</t>
  </si>
  <si>
    <t>Proiectare interfețe utilizator</t>
  </si>
  <si>
    <t>Dispozitive electronice și electronică analogică II</t>
  </si>
  <si>
    <t>Elemente de grafică pe calculator</t>
  </si>
  <si>
    <t>Microcontrolere</t>
  </si>
  <si>
    <t>Protocoale de comunicaţii</t>
  </si>
  <si>
    <t>Prelucrarea numerica a imaginilor</t>
  </si>
  <si>
    <t>Calculatoare</t>
  </si>
  <si>
    <t>L20601001010</t>
  </si>
  <si>
    <t>Calculatoare și tehnologia informației</t>
  </si>
  <si>
    <t>Măsurări electronice, senzori şi traductoare</t>
  </si>
  <si>
    <t xml:space="preserve">Teoria probabilităților și statistică matematică </t>
  </si>
  <si>
    <t>Educație fizică și sport I</t>
  </si>
  <si>
    <t>Algebră liniară, geometrie analitică şi diferenţială</t>
  </si>
  <si>
    <t>Proiectare logică</t>
  </si>
  <si>
    <t>Matematici speciale</t>
  </si>
  <si>
    <t>Fizică I</t>
  </si>
  <si>
    <t>prof.dr.ing. Laurențiu Dan MILICI</t>
  </si>
  <si>
    <t>prof.dr.ing. Ovidiu-Andrei SCHIPOR</t>
  </si>
  <si>
    <t xml:space="preserve">     Responsabil program de studii,</t>
  </si>
  <si>
    <t xml:space="preserve">   Director departament,</t>
  </si>
  <si>
    <t xml:space="preserve">               Decan,</t>
  </si>
  <si>
    <t xml:space="preserve">                                           Rector,</t>
  </si>
  <si>
    <t xml:space="preserve">    conf. dr.ing. Ioan UNGUREAN</t>
  </si>
  <si>
    <t>Complemente de fizică</t>
  </si>
  <si>
    <t>Complemente de matematică</t>
  </si>
  <si>
    <t>Credite</t>
  </si>
  <si>
    <t>Competențe suplimentare:</t>
  </si>
  <si>
    <t xml:space="preserve">  prof. dr. Mihai DIMIAN       prof.dr.ing. Laurențiu Dan MILICI   prof.dr.ing. Ovidiu-Andrei SCHIPOR        conf. dr.ing. Ioan UNGUREAN            </t>
  </si>
  <si>
    <t xml:space="preserve">            Rector,                                  Decan,                                     Director departament,                      Responsabil program de studii,</t>
  </si>
  <si>
    <t>Structuri de date și algoritmi</t>
  </si>
  <si>
    <t xml:space="preserve"> ANUL IV</t>
  </si>
  <si>
    <t>Practică OE</t>
  </si>
  <si>
    <t>CT1  - munca in echipa; CT2 - se adresează unui public; CT3 - respecta obligațiile de confidențialitate; CT4 - utilizează software de comunicare si colaborare.</t>
  </si>
  <si>
    <t xml:space="preserve">Comunicarea, capacitatea de învățare, leadership, rezolvarea problemelor, gândirea critică, consecvența, gestionarea timpului, inițiativa, capacitatea organizatorică, autonomia, competențe tehnologice, abilități de calcul, etica la locul de muncă, rezolvarea conflictelor. </t>
  </si>
  <si>
    <t>Arhitecturi și prelucrări paralele</t>
  </si>
  <si>
    <t>Practică pentru proiectul de diplomă (60  ore)</t>
  </si>
  <si>
    <t>Complemente de programare</t>
  </si>
  <si>
    <r>
      <t xml:space="preserve">Ciclul de studii: </t>
    </r>
    <r>
      <rPr>
        <b/>
        <sz val="10"/>
        <rFont val="Arial"/>
        <family val="2"/>
      </rPr>
      <t>licență</t>
    </r>
  </si>
  <si>
    <r>
      <t xml:space="preserve">Durata studiilor: </t>
    </r>
    <r>
      <rPr>
        <b/>
        <i/>
        <sz val="10"/>
        <rFont val="Arial"/>
        <family val="2"/>
      </rPr>
      <t>4 ani</t>
    </r>
  </si>
  <si>
    <t>Disciplina</t>
  </si>
  <si>
    <t>CP10</t>
  </si>
  <si>
    <t>CP11</t>
  </si>
  <si>
    <t>CP12</t>
  </si>
  <si>
    <t>CP13</t>
  </si>
  <si>
    <t>CP14</t>
  </si>
  <si>
    <t>CP15</t>
  </si>
  <si>
    <t>CP16</t>
  </si>
  <si>
    <t>CP17</t>
  </si>
  <si>
    <t>CP18</t>
  </si>
  <si>
    <t>CP19</t>
  </si>
  <si>
    <t>CP20</t>
  </si>
  <si>
    <t>CP21</t>
  </si>
  <si>
    <t>CP22</t>
  </si>
  <si>
    <t>CT1</t>
  </si>
  <si>
    <t>CT2</t>
  </si>
  <si>
    <t>CT3</t>
  </si>
  <si>
    <t>CT4</t>
  </si>
  <si>
    <r>
      <t>Domeniul:</t>
    </r>
    <r>
      <rPr>
        <b/>
        <sz val="11"/>
        <color theme="1"/>
        <rFont val="Calibri"/>
        <family val="2"/>
        <scheme val="minor"/>
      </rPr>
      <t xml:space="preserve"> Calculatoare și tehnologia informației</t>
    </r>
  </si>
  <si>
    <r>
      <t xml:space="preserve">Program de studiu: </t>
    </r>
    <r>
      <rPr>
        <b/>
        <sz val="11"/>
        <color theme="1"/>
        <rFont val="Calibri"/>
        <family val="2"/>
        <scheme val="minor"/>
      </rPr>
      <t>Calculatoare</t>
    </r>
  </si>
  <si>
    <r>
      <t xml:space="preserve">Ciclul de studii: </t>
    </r>
    <r>
      <rPr>
        <b/>
        <sz val="11"/>
        <color theme="1"/>
        <rFont val="Calibri"/>
        <family val="2"/>
        <scheme val="minor"/>
      </rPr>
      <t>licență</t>
    </r>
  </si>
  <si>
    <r>
      <t xml:space="preserve">Forma de învăţământ: </t>
    </r>
    <r>
      <rPr>
        <b/>
        <i/>
        <sz val="11"/>
        <color theme="1"/>
        <rFont val="Calibri"/>
        <family val="2"/>
        <scheme val="minor"/>
      </rPr>
      <t>cu frecvenţă, DUAL</t>
    </r>
  </si>
  <si>
    <t xml:space="preserve"> </t>
  </si>
  <si>
    <t xml:space="preserve">Valabil începând cu anul universitar: 2025-2026, anul I de studii </t>
  </si>
  <si>
    <t>Comunicare și scriere academică</t>
  </si>
  <si>
    <t>Etică și integritate academică</t>
  </si>
  <si>
    <t>V</t>
  </si>
  <si>
    <t>V* - Forma de verificare  (E - examen, C -colocviu, V - verificare pe parcurs)</t>
  </si>
  <si>
    <t>Programarea calculatoarelor şi limbaje de programare</t>
  </si>
  <si>
    <t xml:space="preserve">                               prof. dr. Mihai DIMIAN</t>
  </si>
  <si>
    <t>DISCIPLINE DE SPECIALIZARE</t>
  </si>
  <si>
    <t>Programare în limbaj de asamblare</t>
  </si>
  <si>
    <t>Paradigme de programare</t>
  </si>
  <si>
    <t xml:space="preserve">Total credite </t>
  </si>
  <si>
    <t>Verificare pe parcurs</t>
  </si>
  <si>
    <t>DISCIPLINE OBLIGATORII</t>
  </si>
  <si>
    <t>Număr ore de studiu individual /
Număr ore de pregătire universitară</t>
  </si>
  <si>
    <t>Număr ore aplicații / Număr ore curs</t>
  </si>
  <si>
    <t>Sisteme de intrare-ieșire</t>
  </si>
  <si>
    <t>Învățare automată</t>
  </si>
  <si>
    <t>Număr credite IIS</t>
  </si>
  <si>
    <t>Aplicaţii IIS</t>
  </si>
  <si>
    <t>Valabil începând cu anul I, anul universitar: 2025-2026</t>
  </si>
  <si>
    <t>Practică II(90 ore)</t>
  </si>
  <si>
    <t>C1 - supraveghează dezvoltarea de software; C2 - analizează specificații software; C3 - aliniază software-ul la arhitecturile de sistem; C4 - definește arhitectura software; C5 - creează softuri; C6 - definește cerințe tehnice; C7 - dezvolta prototipul pentru software; C8 - proiectează sistemul informatic; C9 - transpune cerințele într-un model vizual; C10 - creează modele de date; C11 - proiectează arhitecturi de tip cloud; C12 - dezvolta servicii de tip cloud computing; C13 - utilizează metodologii de proiectare dirijata de utilizator; C14 - proiectează grafica computerizata; C15 - realizează schițe de proiectare; C16 - utilizează biblioteci de software; C17 - proiectează interfața cu utilizatorul; C18 - efectuează cercetare științifica; C19 - identifică cerințele clienților; C20 - utilizează instrumente de inginerie software asistata de calculator; C21 - gestionează baza de date; C22 - proiectează o rețea de calculatoare; C23 - întreține configurarea protocoalelor de internet.</t>
  </si>
  <si>
    <t>Competenţe transversale</t>
  </si>
  <si>
    <t>Competenţe profesionale</t>
  </si>
  <si>
    <t>Grila competențelor</t>
  </si>
  <si>
    <t>Discipline care contribuie la atingerea rezultatelor învăţării</t>
  </si>
  <si>
    <t>Responsabilitate şi autonomie</t>
  </si>
  <si>
    <t>Aptitudini</t>
  </si>
  <si>
    <t>Cunoştinţe</t>
  </si>
  <si>
    <t>CT1. munca in echipa</t>
  </si>
  <si>
    <t>CT2. se adresează unui public</t>
  </si>
  <si>
    <t>CT4. utilizează software de comunicare si colaborare</t>
  </si>
  <si>
    <t>CP01</t>
  </si>
  <si>
    <t>CP02</t>
  </si>
  <si>
    <t>CP03</t>
  </si>
  <si>
    <t>CP04</t>
  </si>
  <si>
    <t>CP05</t>
  </si>
  <si>
    <t>CP06</t>
  </si>
  <si>
    <t>CP07</t>
  </si>
  <si>
    <t>CP08</t>
  </si>
  <si>
    <t>CP09</t>
  </si>
  <si>
    <t xml:space="preserve">Studentul/absolventul  descrie, identifică, sumarizează concepte și metode elementare referitoare la sisteme in general și la sisteme digitale și rețele de calculatoare in special  și modul lor de aplicare în probleme concrete. </t>
  </si>
  <si>
    <t>Studentul/absolventul utilizează metode specifice de măsură a mărimilor electrice și identifică dispozitivele electronice digitale și analogice.</t>
  </si>
  <si>
    <t xml:space="preserve">Studentul/absolventul  utilizează teorii şi instrumente specifice (aplicații, modele, protocoale etc.) pentru analiza, simularea, proiectarea și implementarea rețelelor de calculatoare.  </t>
  </si>
  <si>
    <t xml:space="preserve">Studentul/absolventul derulează procese din managementul proiectelor de calculatoare si tehnologia informației, cu preluarea diferitelor roluri în echipă și descrierea clară și concisă, verbal și în scris, a rezultatelor. </t>
  </si>
  <si>
    <t>Studentul/absolventul  descrie, identifică, sumarizează concepte și metode elementare privitoare modelarea, analiza, proiectarea și testarea sistemelor de calcul, cu microcontrolere sau procesoare, sistemelor de operare, sistemelor de prelucrare grafică și a sistemelor de achiziție date.</t>
  </si>
  <si>
    <t xml:space="preserve">Studentul/absolventul  elaborează modele pentru diferite componente ale sistemelor de calcul, hardware și software și evaluează caracteristicile funcționale şi nefuncționale. </t>
  </si>
  <si>
    <t xml:space="preserve">Studentul/ absolventul  arată spirit de inițiativă și acțiune pentru actualizarea cunoștințelor profesionale, economice și de cultură organizațională. </t>
  </si>
  <si>
    <t>Studentul/absolventul descrie, identifică, sumarizează concepte și metode elementare privitoare la limbaje de programare, medii de programare, tehnici de programare, baze de date, inteligență artificială și inginerie software și modul lor de aplicare în probleme concrete</t>
  </si>
  <si>
    <t xml:space="preserve">Studentul/absolventul alege şi explică concepte proprii specifice proiectării algoritmilor, programării orientate pe obiecte, programării logice și funcționale. </t>
  </si>
  <si>
    <t xml:space="preserve">Studentul/absolventul specifică cerințe, analizează, elaborează, dezvoltă și testează programe în limbaje de programare de uz general (C, etc.) și /sau obiect-orientate (C++, Java, etc.), aplicând elementele specifice ingineriei software.  </t>
  </si>
  <si>
    <t xml:space="preserve">Studentul/absolventul  proiectează, implementează, dezvoltă și /sau gestionează aplicații ce includ diverse tipuri de baze de date. </t>
  </si>
  <si>
    <t>Studentul/absolventul  are o comportare onorabilă, responsabilă, etică, în spiritul legii pentru a asigura reputația profesiei.</t>
  </si>
  <si>
    <t xml:space="preserve">Studentul/absolventul  analizează sistemele utilizând teoriile studiate și proiectează, implementează, diagnostichează și depanează sisteme digitale. </t>
  </si>
  <si>
    <t>analizează specificații software</t>
  </si>
  <si>
    <t>aliniază software-ul la arhitecturile de sistem</t>
  </si>
  <si>
    <t>definește arhitectura software</t>
  </si>
  <si>
    <t>creează softuri</t>
  </si>
  <si>
    <t>dezvolta prototipul pentru software</t>
  </si>
  <si>
    <t>proiectează sistemul informatic</t>
  </si>
  <si>
    <t>transpune cerințele într-un model vizual</t>
  </si>
  <si>
    <t>utilizează software de comunicare si colaborare</t>
  </si>
  <si>
    <t>se adresează unui public</t>
  </si>
  <si>
    <t>munca in echipa</t>
  </si>
  <si>
    <t>întreține configurarea protocoalelor de internet</t>
  </si>
  <si>
    <t>proiectează o rețea de calculatoare</t>
  </si>
  <si>
    <t>gestionează baza de date</t>
  </si>
  <si>
    <t>utilizează instrumente de inginerie software asistata de calculator</t>
  </si>
  <si>
    <t>identifică cerințele clienților</t>
  </si>
  <si>
    <t>efectuează cercetare științifica</t>
  </si>
  <si>
    <t>proiectează interfața cu utilizatorul</t>
  </si>
  <si>
    <t>utilizează biblioteci de software</t>
  </si>
  <si>
    <t>realizează schițe de proiectare</t>
  </si>
  <si>
    <t>proiectează grafica computerizata</t>
  </si>
  <si>
    <t>utilizează metodologii de proiectare dirijata de utilizator</t>
  </si>
  <si>
    <t>creează modele de date</t>
  </si>
  <si>
    <t>Grila rezultatelor învățării</t>
  </si>
  <si>
    <t>Studentul/absolventul descrie, identifică şi corelează arhitecturile microprocesoarelor şi microcontrolerelor, principiile proiectării VLSI, mecanismele de intrare-ieşire, conceptele sistemelor cyber-fizice şi de timp real, precum şi protocoalele de comunicaţie specifice IoT şi clădirilor inteligente.</t>
  </si>
  <si>
    <t>Studentul/absolventul planifică şi conduce etape din ciclul de viaţă al unui proiect embedded/IoT, îşi asumă roluri tehnice şi de coordonare, respectă standardele de siguranţă, securitate şi protecţia mediului şi demonstrează iniţiativă pentru actualizarea continuă a competenţelor profesionale.</t>
  </si>
  <si>
    <t xml:space="preserve">Studentul/absolventul gestionează întregul flux al unui proiect software (de la idee la livrare şi mentenanţă), colaborează eficient în echipe multidisciplinare, documentează clar procesele şi respectă legislaţia şi standardele etice privind protecţia datelor şi proprietatea intelectuală. </t>
  </si>
  <si>
    <t>Studentul/absolventul descrie, identifică  și aplică paradigmele de programare orientată pe obiecte, funcţională şi concurentă; tehnologiile pentru front-end, back-end şi mobile; principiile UX/UI, modelele de date relaţionale şi NoSQL; metodele ingineriei software, precum şi conceptele de criptografie aplicată şi securitate a aplicaţiilor.</t>
  </si>
  <si>
    <t>Studentul/absolventul sintetizează fundamentele reţelelor neuronale, algoritmilor de învăţare automată, tehnicilor de prelucrare paralelă, formalismelor limbajelor de programare, tehnicilor de analiză statică şi generare de cod, precum şi fluxurilor CAD pentru optimizarea performanţei.</t>
  </si>
  <si>
    <t>Studentul/absolventul modelează, proiectează şi implementează sisteme integrate de complexitate medie–mare, incluzând plăci cu microcontroler/procesor, circuite VLSI şi module de achiziţie și de execuție.</t>
  </si>
  <si>
    <t>Studentul/absolventul elaborează software de timp real, configurează interfeţe periferice şi optimizează consumul de resurse.</t>
  </si>
  <si>
    <t>Studentul/absolventul analizează cerinţe, proiectează şi implementează aplicaţii web responsive și aplicaţii mobile cross-platform.</t>
  </si>
  <si>
    <t>Studentul/absolventul  proiectează scheme de baze de date, elaborează interogări optimizate şi administrează tranzacţii cu cerinţe ridicate de consistenţă.</t>
  </si>
  <si>
    <t>Studentul/absolventul aplică practici de inginerie software  şi integrează mecanisme de criptare, autentificare şi protecţie la atacuri cybernetice.</t>
  </si>
  <si>
    <t>Studentul/absolventul utilizează limbaje de descriere hardware/software, generatoare de compilatoare şi instrumente CAD pentru a crea, simula şi verifica sisteme complexe.</t>
  </si>
  <si>
    <t xml:space="preserve">Studentul/absolventul adoptă o atitudine critică şi etică privind utilizarea AI, evaluează impactul socio-economic şi îşi actualizează permanent pregătirea prin învăţare autonomă şi partajarea cunoaşterii în comunităţi profesionale. </t>
  </si>
  <si>
    <t>Studentul/absolventul integrează dispozitive IoT într-o reţea sigură şi testează subsistemele hardware-software din punct de vedere al funcţionalității și fiabilității.</t>
  </si>
  <si>
    <t>Studentul/absolventul concepe soluţii algoritmice scalabile, paralelizate şi profilează performanţa pe arhitecturi multicore.</t>
  </si>
  <si>
    <t>Practică II (90 ore)</t>
  </si>
  <si>
    <t>Studentul/absolventul  proiectează și implementează sisteme funcționale de complexitate mică/medie cu microprocesoare.</t>
  </si>
  <si>
    <t>Studentul/absolventul  utilizează metode și instrumente specifice pentru analiza, proiectarea și implementarea sistemelor de achiziție, de prelucrare grafică, de prelucrare și afișare a datelor.</t>
  </si>
  <si>
    <t>Nr. ore practică</t>
  </si>
  <si>
    <t>TOTAL OBLIGATORII ȘI OPȚIONALE</t>
  </si>
  <si>
    <t>Practică</t>
  </si>
  <si>
    <t>TOTAL Ore program de studii</t>
  </si>
  <si>
    <t>total ore program -- 30 credite *25 ore/credit *8 semestre = 6000 ore</t>
  </si>
  <si>
    <t>Cu 25 ore pe credit  nu are cum sa fie &gt; 1</t>
  </si>
  <si>
    <t>ore studiu individual - 6000 - 3092 = 2908</t>
  </si>
  <si>
    <t>ore pe semestru   --&gt; 30 credite * 25 = 750</t>
  </si>
  <si>
    <t>daca un semestru are 17 sapt. cu tot cu sesiune conform standardelor --&gt; nr ore/sapt. = 750/17 = 44,11 ore pe saptamana</t>
  </si>
  <si>
    <t>si cu 25 ore pe credit ---&gt;mai mult de 8 ore pe zi</t>
  </si>
  <si>
    <t>total ore didactice --&gt; (8 sem * 26 ore/ sapt *14 sapt) +180 ore practica = 3092</t>
  </si>
  <si>
    <t>1V</t>
  </si>
  <si>
    <t>Discipline obligatorii</t>
  </si>
  <si>
    <t>Total ore obligatorii pe săptămână</t>
  </si>
  <si>
    <t xml:space="preserve">240 credite conform planului de învăţământ la disciplinele obligatorii și opționale   </t>
  </si>
  <si>
    <t>Director departament,</t>
  </si>
  <si>
    <r>
      <t xml:space="preserve">                                     </t>
    </r>
    <r>
      <rPr>
        <sz val="9"/>
        <color theme="1"/>
        <rFont val="Arial CE"/>
      </rPr>
      <t xml:space="preserve"> Rector,                                                                  Decan,                                            Director departament,                              Responsabil program de studii,</t>
    </r>
  </si>
  <si>
    <t xml:space="preserve">                        prof.dr. Mihai DIMIAN                                   prof.dr.ing. Laurentiu Dan MILICI                 prof.dr.ing.  Ovidiu-Andrei SCHIPOR             conf.dr.ing. Ioan UNGUREAN</t>
  </si>
  <si>
    <t xml:space="preserve">                   Rector,                                                                  Decan,                                            Director departament,                              Responsabil program de studii,</t>
  </si>
  <si>
    <t xml:space="preserve">      prof.dr. Mihai DIMIAN                              prof.dr.ing. Laurentiu Dan MILICI                 prof.dr.ing.  Ovidiu-Andrei SCHIPOR             conf.dr.ing. Ioan UNGUREAN</t>
  </si>
  <si>
    <t>Sem. 3</t>
  </si>
  <si>
    <t>Sem. 4</t>
  </si>
  <si>
    <t>*Discipline obigatorii + opţionale</t>
  </si>
  <si>
    <t xml:space="preserve"> Nr.ore fizice
pe săptămână*</t>
  </si>
  <si>
    <t>14**</t>
  </si>
  <si>
    <t xml:space="preserve">**Durata semestrului 8 poate fi redusă la 10 sau 12 săptămâni prin decizie a Consiliului Facultăţii, cu respectarea numărului total de ore prevăzut prin planul de învăţământ.  </t>
  </si>
  <si>
    <t>Pratică I (90 ore)</t>
  </si>
  <si>
    <t>Elemente de știința calculatoarelor</t>
  </si>
  <si>
    <t>DF</t>
  </si>
  <si>
    <t>DD</t>
  </si>
  <si>
    <t>DS</t>
  </si>
  <si>
    <t>DC</t>
  </si>
  <si>
    <t>DF.01</t>
  </si>
  <si>
    <t>DF.02</t>
  </si>
  <si>
    <t>DC.01</t>
  </si>
  <si>
    <t>DF.03</t>
  </si>
  <si>
    <t>DF.04</t>
  </si>
  <si>
    <t>DS.04</t>
  </si>
  <si>
    <t>Limbă modernă tehnică I (engleză)</t>
  </si>
  <si>
    <t>Limbă modernă tehnică I (franceză)</t>
  </si>
  <si>
    <t>Limbă modernă tehnică I (germană)</t>
  </si>
  <si>
    <t>Limbă modernă tehnică I (italiană)</t>
  </si>
  <si>
    <t>Limbă modernă tehnică I (spaniolă)</t>
  </si>
  <si>
    <t>Limbă modernă tehnică II (engleză)</t>
  </si>
  <si>
    <t>Limbă modernă tehnică II (franceză)</t>
  </si>
  <si>
    <t>Limbă modernă tehnică II (germană)</t>
  </si>
  <si>
    <t>Limbă modernă tehnică II (italiană)</t>
  </si>
  <si>
    <t>Limbă modernă tehnică II (spaniolă)</t>
  </si>
  <si>
    <t>DC.04</t>
  </si>
  <si>
    <t>Limbă modernă tehnică III (engleză)</t>
  </si>
  <si>
    <t>Limbă modernă tehnică III (franceză)</t>
  </si>
  <si>
    <t>Limbă modernă tehnică III (germană)</t>
  </si>
  <si>
    <t>Limbă modernă tehnică III (italiană)</t>
  </si>
  <si>
    <t>Limbă modernă tehnică III (spaniolă)</t>
  </si>
  <si>
    <t>DF.05</t>
  </si>
  <si>
    <t>DS.05</t>
  </si>
  <si>
    <t>DS.06</t>
  </si>
  <si>
    <t>DF.06</t>
  </si>
  <si>
    <t>Elaborarea proiectului de diplomă I</t>
  </si>
  <si>
    <t>Elaborarea proiectului de diplomă II</t>
  </si>
  <si>
    <t>DS.07</t>
  </si>
  <si>
    <t>DF.07</t>
  </si>
  <si>
    <t>DS.08</t>
  </si>
  <si>
    <t>DC.07</t>
  </si>
  <si>
    <t xml:space="preserve">Studentul/absolventul identifică și descrie concepte, principii și metode de bază din matematică, fizică, chimie, desen tehnic, economie și informatică. </t>
  </si>
  <si>
    <t xml:space="preserve">Studentul/absolventul operează cu concepte, principii și metode de bază din matematică, fizică, chimie, desen tehnic, economie și informatică. </t>
  </si>
  <si>
    <t xml:space="preserve">Studentul/absolventul rezolvă probleme de matematică, fizică și chimie cu aplicabilitate în inginerie și validează soluția obținută. </t>
  </si>
  <si>
    <t>Studentul/absolventul efectuează calcule inginerești și economice de complexitate medie și le asociază cu reprezentări grafice letrice sau specifice proiectării asistate de calculator.</t>
  </si>
  <si>
    <t>Studentul/absolventul descrie fenomene și procese fizico-chimice și economice.</t>
  </si>
  <si>
    <t>Studentul/absolventul aplică valorile eticii și deontologiei profesiei de inginer.
Studentul/absolventul practică raționamentul logic, evaluarea și autoevaluare în luarea deciziilor.
Studentul/absolventul comunică eficient despre activitățile de inginerie cu o gamă largă de public.  
Studentul/absolventul este angajat în învățarea pe tot parcursul vieții pentru dobândirea și implementarea cunoștințelor, după cum este necesar, folosind strategii de învățare adecvate.  
Studentul/absolventul promovează dialogul, cooperarea, respectul față de ceilalți și interculturalitatea.  Studentul/absolventul lucrează eficient ca membru în echipă sau lider al acesteia.</t>
  </si>
  <si>
    <t xml:space="preserve">Studentul/absolventul explică și interpretează rezultate teoretice și experimentale din matematică, fizică, chimie, economie,  desen tehnic și informatică.  </t>
  </si>
  <si>
    <t xml:space="preserve">Studentul/absolventul aplică criterii și metode
de evaluare pentru identificarea, modelarea,
experimentarea, analiza și aprecierea calitativă
și cantitativă a fenomenelor și proceselor
specifice domeniului fundamental folosind
inclusiv tehnologii digitale. </t>
  </si>
  <si>
    <t>Studentul/absolventul achiziționează și
prelucrează date, interpretează rezultate
teoretice și experimentale.</t>
  </si>
  <si>
    <t>Studentul/absolventul concepe soluții,
respectând standarde relevante, pentru
probleme de inginerie de complexitate medie
care îndeplinesc nevoile specificate, respectând
cerințe de sănătate publică, siguranță, bunăstare, mediu, sustenabilitate și factori
economici, precum și alte constrângeri
specifice.</t>
  </si>
  <si>
    <t>Studentul/absolventul elaborează desene
tehnice de execuție și de ansamblu în format
letric sau proiectate asistat de calculator.</t>
  </si>
  <si>
    <t>Studentul/absolventul aplică tehnici moderne
de management de proiect, tehnici economice
și de luare a deciziilor inclusiv într-un cadru
multidisciplinar.</t>
  </si>
  <si>
    <t>Analiză matematică
Algebră liniară, geometrie
analitică și diferențială
Matematici speciale
Metode numerice
Fizică
Chimie
Programarea calculatoarelor și
limbaje de programare
Informatică aplicată
Geometrie descriptivă
Grafică asistată de calculator
Desen tehnic și infografică
Bazele economiei</t>
  </si>
  <si>
    <t>îşi asumă responsabilitatea</t>
  </si>
  <si>
    <t>FIESC.C.D. DF.01</t>
  </si>
  <si>
    <t>FIESC.C.D. DF.02</t>
  </si>
  <si>
    <t>1E</t>
  </si>
  <si>
    <t>1E 3V</t>
  </si>
  <si>
    <t>FIESC.C.D. DF.03</t>
  </si>
  <si>
    <t>USV</t>
  </si>
  <si>
    <t>FIESC.C.D. DS.05</t>
  </si>
  <si>
    <t>FIESC.C.D. DS.06</t>
  </si>
  <si>
    <t>Limbă modernă tehnică I (engleză/franceză/germană/italiană/spaniolă)</t>
  </si>
  <si>
    <t>Limbă modernă tehnică II (engleză/franceză/germană/italiană/spaniolă)</t>
  </si>
  <si>
    <t>Limbă modernă tehnică III (engleză/franceză/germană/italiană/spaniolă)</t>
  </si>
  <si>
    <t>Studentul/absolventul aplică standardele și normele din limbile respective.</t>
  </si>
  <si>
    <t>Studentul/absolventul definește și clasifică diferitele tipuri de exerciții fizice ca mijloace de instruire aplicabile în contextul practicării activităților motrice.</t>
  </si>
  <si>
    <t>Limbă modernă tehnică I (engleză/franceză/germană/italiană/spaniolă)
Limbă modernă tehnică II (engleză/franceză/germană/italiană/spaniolă)
Limbă modernă tehnică III (engleză/franceză/germană/italiană/spaniolă)
Comunicare şi scriere academică</t>
  </si>
  <si>
    <t>Studentul/absolventul folosește în mod autonom terminologia specifică diverselor contexte profesionale, atât în limba maternă, cât și în limbile moderne relevante, și identifică terminologia adecvată ce trebuie utilizată.</t>
  </si>
  <si>
    <t>Studentul/absolventul distinge în limba maternă şi în limbile moderne relevante, terminologia specifică diferitelor contexte profesionale.</t>
  </si>
  <si>
    <t>Învăţare prin muncă I</t>
  </si>
  <si>
    <t>Învăţare prin muncă II</t>
  </si>
  <si>
    <t>Învăţare prin muncă III</t>
  </si>
  <si>
    <t>Învăţare prin muncă IV</t>
  </si>
  <si>
    <t>Învăţare prin muncă V</t>
  </si>
  <si>
    <t>Învăţare prin muncă VII</t>
  </si>
  <si>
    <t>Învăţare prin muncă VI</t>
  </si>
  <si>
    <t>Educație fizică și sport II</t>
  </si>
  <si>
    <t>Educație fizică și sport III</t>
  </si>
  <si>
    <t>DC.02</t>
  </si>
  <si>
    <t>DC.05</t>
  </si>
  <si>
    <t>Recapitulație</t>
  </si>
  <si>
    <t>Nr. crt</t>
  </si>
  <si>
    <r>
      <t xml:space="preserve">            </t>
    </r>
    <r>
      <rPr>
        <sz val="10"/>
        <rFont val="Arial CE"/>
        <charset val="238"/>
      </rPr>
      <t xml:space="preserve">                                                   Decan,  </t>
    </r>
  </si>
  <si>
    <t xml:space="preserve">                                              prof.dr.ing. Laurențiu Dan MILICI                    prof.dr.ing. Ovidiu-Andrei SCHIPOR               conf. dr.ing. Ioan UNGUREAN</t>
  </si>
  <si>
    <t>Educaţie fizică şi sport I,                                                   Educaţie fizică şi sport II,
Educaţie fizică şi sport III</t>
  </si>
  <si>
    <t>prof.dr.ing. Laurentiu Dan MILICI                 prof.dr.ing.  Ovidiu-Andrei SCHIPOR             conf.dr.ing. Ioan UNGUREAN</t>
  </si>
  <si>
    <t xml:space="preserve">                              Decan,                                            Director departament,                              Responsabil program de studii,</t>
  </si>
  <si>
    <t>Arhitecturi și procesare paralelă</t>
  </si>
  <si>
    <t>Inginerie software</t>
  </si>
  <si>
    <t>C01. analizează specificații software</t>
  </si>
  <si>
    <t>C02. aliniază software-ul la arhitecturile de sistem</t>
  </si>
  <si>
    <t>C03. definește arhitectura software</t>
  </si>
  <si>
    <t>C04. creează softuri</t>
  </si>
  <si>
    <t>C05. dezvolta prototipul pentru software</t>
  </si>
  <si>
    <t>C06. proiectează sistemul informatic</t>
  </si>
  <si>
    <t>C07. transpune cerințele într-un model vizual</t>
  </si>
  <si>
    <t>C08. creează modele de date</t>
  </si>
  <si>
    <t>C09. utilizează metodologii de proiectare dirijata de utilizator</t>
  </si>
  <si>
    <t>C10. proiectează grafica computerizata</t>
  </si>
  <si>
    <t>C11. realizează schițe de proiectare</t>
  </si>
  <si>
    <t>C12. utilizează biblioteci de software</t>
  </si>
  <si>
    <t>C13. proiectează interfața cu utilizatorul</t>
  </si>
  <si>
    <t>C14. efectuează cercetare științifica</t>
  </si>
  <si>
    <t>C15. identifică cerințele clienților</t>
  </si>
  <si>
    <t>C16. utilizează instrumente de inginerie software asistata de calculator</t>
  </si>
  <si>
    <t>C17. gestionează baza de date</t>
  </si>
  <si>
    <t>C18. proiectează o rețea de calculatoare</t>
  </si>
  <si>
    <t>C19. întreține configurarea protocoalelor de internet</t>
  </si>
  <si>
    <t xml:space="preserve">C20. testează hardware </t>
  </si>
  <si>
    <t>C21. proiectează hardware</t>
  </si>
  <si>
    <t>C22. modelează și simulează hardware</t>
  </si>
  <si>
    <t>CT3. respecta obligațiile de confidențialitate</t>
  </si>
  <si>
    <t>CT5.aplica cunostinte stiintifice, tehnologice si ingineresti</t>
  </si>
  <si>
    <t>CT6. își asumă responsabilitatea</t>
  </si>
  <si>
    <t>CT5</t>
  </si>
  <si>
    <t>CT6</t>
  </si>
  <si>
    <t>testează hardware</t>
  </si>
  <si>
    <t>proiectează hardware</t>
  </si>
  <si>
    <t>modelează și simulează hardware</t>
  </si>
  <si>
    <t>respecta obligațiile de confidențialitate</t>
  </si>
  <si>
    <t>aplica cunostinte stiintifice, tehnologice si ingineresti</t>
  </si>
  <si>
    <t xml:space="preserve">Valabil începând cu anul universitar: 2026-2027, anul I de studii </t>
  </si>
  <si>
    <t>Proiectarea aplicațiilor web</t>
  </si>
  <si>
    <t>Redenumire disciplina</t>
  </si>
  <si>
    <t>Arhitecturi web și cloud</t>
  </si>
  <si>
    <t>Proiectarea și optimizarea bazelor de date</t>
  </si>
  <si>
    <t>Realitate virtuală</t>
  </si>
  <si>
    <t>Introducere în calcul cuantic</t>
  </si>
  <si>
    <t>Tehnologii Blockchain</t>
  </si>
  <si>
    <t xml:space="preserve">Studentul/absolventul identifică forma și conținutul exercițiului fizic. 
Studentul/absolventul selectează exerciții fizice în funcție de finalitatea acestora. 
Studentul/absolventul exemplifică diferite tipuri de exerciții fizice. </t>
  </si>
  <si>
    <t>Studentul/absolventul caracterizează diferite tipuri de exerciții fizice în funcție de un set de criterii prestabilite. 
Studentul/absolventul alege forme de organizare a exercițiilor fizice în funcție de obiectivele de instruire urmărite. 
Studentul/absolventul organizează grupuri de practicanți ai exercițiilor fizice în funcție de finalitatea activităților motrice și de resurse. 
Studentul/absolventul Selectează exerciții fizice în funcție de particularitățile practicanților.</t>
  </si>
  <si>
    <t xml:space="preserve">Programarea calculatoarelor şi limbaje de programare, 
Inginerie software,
Inteligență artificială,
Structuri de date şi algoritmi,
Paradigme de programare, 
Baze de date, 
Programare orientată pe obiecte, 
Proiectarea algoritmilor,
Programare în limbaj de asamblare, 
Învăţare prin muncă I, 
Învăţare prin muncă II,
Învăţare prin muncă III, 
Introducere în știința calculatoarelor și în utilizarea inteligenței artificiale, Practică I </t>
  </si>
  <si>
    <t>Microcontrolere,
Circuite VLSI,
Sisteme de intrare-ieșire, 
Internetul obiectelor, 
Proiectarea asistată de calculator a modulelor electronice, 
Învăţare prin muncă IV,
Învăţare prin muncă V,
Învăţare prin muncă VI,
Învăţare prin muncă VII, Practică II,
Elaborarea proiectului de diplomă I,
Elaborarea proiectului de diplomă II</t>
  </si>
  <si>
    <t>Sisteme inteligente, 
Învăţare automată, 
Arhitecturi şi prelucrări paralele,
Limbaje formale şi translatoare, 
Inteligență artificială, 
Proiectarea asistată de calculator a modulelor electronice,
Inginerie software, 
Învăţare prin muncă IV,
Învăţare prin muncă V,
Învăţare prin muncă VI,
Învăţare prin muncă VII, Practică II, 
Elaborarea proiectului de diplomă I,
Elaborarea proiectului de diplomă II</t>
  </si>
  <si>
    <t>Proiectare interfeţe utilizator,
Proiectarea aplicaţiilor WEB I, 
Proiectarea aplicaţiilor WEB II,
Programarea aplicaţiilor mobile,
Proiectarea și optimizarea bazelor de date, 
Inginerie software, 
Criptografie şi securitate cibernetică, 
Învăţare prin muncă IV,
Învăţare prin muncă V,
Învăţare prin muncă VI,
Învăţare prin muncă VII, Practică II, 
Elaborarea proiectului de diplomă I,
Elaborarea proiectului de diplomă II</t>
  </si>
  <si>
    <t>Optimizări</t>
  </si>
  <si>
    <t>Modelare, identificare și simulare</t>
  </si>
  <si>
    <t xml:space="preserve">Studentul/absolventul identifică și descrie concepte, principii și metode de bază din matematică, fizică, economie și informatică. </t>
  </si>
  <si>
    <t xml:space="preserve">Studentul/absolventul explică și interpretează rezultate teoretice și experimentale din matematică, fizică, economie și informatică.  </t>
  </si>
  <si>
    <r>
      <t xml:space="preserve">Analiză matematică,
Algebră liniară, geometrie analitică și diferențială,
Matematici speciale,
Metode numerice,
Fizică I, 
Fizică II,
Programarea calculatoarelor și limbaje de programare, 
Electrotehnică,
</t>
    </r>
    <r>
      <rPr>
        <b/>
        <sz val="10"/>
        <color theme="1"/>
        <rFont val="Arial"/>
        <family val="2"/>
      </rPr>
      <t>Introducere în știința calculatoarelor și în utilizarea inteligenței artificiale</t>
    </r>
    <r>
      <rPr>
        <sz val="10"/>
        <color theme="1"/>
        <rFont val="Arial"/>
        <family val="2"/>
        <charset val="238"/>
      </rPr>
      <t xml:space="preserve">,
Etică și integritate academică,
Comunicare şi scriere academică, 
Învăţare prin muncă I, 
Învăţare prin muncă II,
Învăţare prin muncă III
</t>
    </r>
  </si>
  <si>
    <r>
      <rPr>
        <b/>
        <sz val="10"/>
        <color theme="1"/>
        <rFont val="Arial"/>
        <family val="2"/>
      </rPr>
      <t>Introducere în știința calculatoarelor și în utilizarea inteligenței artificiale</t>
    </r>
    <r>
      <rPr>
        <sz val="10"/>
        <color theme="1"/>
        <rFont val="Arial"/>
        <family val="2"/>
      </rPr>
      <t xml:space="preserve">,
Arhitectura sistemelor de calcul, 
Structura şi organizarea calculatoarelor,
Sisteme de operare,
Elemente de grafică pe calculator, 
Prelucrarea numerica a imaginilor, 
Procesoare numerice de semnal,
Măsurări electronice, senzori şi traductoare, 
Realitate virtuală,
Introducere în calcul cuantic,
Învăţare prin muncă I, 
Învăţare prin muncă II,
Învăţare prin muncă III, Practică I </t>
    </r>
  </si>
  <si>
    <r>
      <rPr>
        <b/>
        <sz val="10"/>
        <color theme="1"/>
        <rFont val="Arial"/>
        <family val="2"/>
      </rPr>
      <t>Introducere în știința calculatoarelor și în utilizarea inteligenței artificiale</t>
    </r>
    <r>
      <rPr>
        <sz val="10"/>
        <color theme="1"/>
        <rFont val="Arial"/>
        <family val="2"/>
        <charset val="238"/>
      </rPr>
      <t xml:space="preserve">, 
Dispozitive electronice şi electronica analogică I, 
Dispozitive electronice şi electronica analogică II, 
Electronica digitală,
Măsurări electronice, senzori şi traductoare, 
Proiectare logică,
Rețele de calculatoare, 
Protocoale de comunicații,
Teoria sistemelor, 
Metode numerice,
Învăţare prin muncă I, 
Învăţare prin muncă II,
Învăţare prin muncă III, Practică I </t>
    </r>
  </si>
  <si>
    <t>Studentul/absolventul selectează, antrenează şi evaluează modele de învăţare automată pentru clasificare, regresie şi inferenţă, inclusiv pe dispozitive edge sau în cloud.</t>
  </si>
  <si>
    <t>Elemente de știința calculatoarelor și utilizarea responsabilă a instrumentelor de inteligență artificială</t>
  </si>
  <si>
    <t>Managementul proiectelor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</si>
</sst>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_-* #,##0.00\ &quot;lei&quot;_-;\-* #,##0.00\ &quot;lei&quot;_-;_-* &quot;-&quot;??\ &quot;lei&quot;_-;_-@_-"/>
  </numFmts>
  <fonts count="71">
    <font>
      <sz val="11"/>
      <color theme="1"/>
      <name val="Calibri"/>
      <family val="2"/>
      <scheme val="minor"/>
    </font>
    <font>
      <sz val="10"/>
      <name val="Arial"/>
      <family val="2"/>
    </font>
    <font>
      <b/>
      <sz val="10"/>
      <name val="Arial"/>
      <family val="2"/>
    </font>
    <font>
      <sz val="10"/>
      <name val="Arial"/>
      <family val="2"/>
    </font>
    <font>
      <b/>
      <sz val="8"/>
      <name val="Arial"/>
      <family val="2"/>
    </font>
    <font>
      <sz val="8"/>
      <name val="Arial"/>
      <family val="2"/>
    </font>
    <font>
      <sz val="8"/>
      <name val="Arial"/>
      <family val="2"/>
      <charset val="238"/>
    </font>
    <font>
      <sz val="12"/>
      <name val="Arial"/>
      <family val="2"/>
    </font>
    <font>
      <b/>
      <sz val="14"/>
      <name val="Arial"/>
      <family val="2"/>
    </font>
    <font>
      <sz val="7"/>
      <name val="Arial"/>
      <family val="2"/>
    </font>
    <font>
      <sz val="8"/>
      <color indexed="9"/>
      <name val="Arial"/>
      <family val="2"/>
    </font>
    <font>
      <sz val="10"/>
      <color indexed="9"/>
      <name val="Arial"/>
      <family val="2"/>
    </font>
    <font>
      <b/>
      <sz val="10"/>
      <color indexed="9"/>
      <name val="Arial"/>
      <family val="2"/>
    </font>
    <font>
      <b/>
      <sz val="10"/>
      <color indexed="9"/>
      <name val="Arial CE"/>
      <family val="2"/>
      <charset val="238"/>
    </font>
    <font>
      <b/>
      <sz val="14"/>
      <name val="Arial CE"/>
      <family val="2"/>
      <charset val="238"/>
    </font>
    <font>
      <b/>
      <sz val="12"/>
      <name val="Arial CE"/>
      <family val="2"/>
      <charset val="238"/>
    </font>
    <font>
      <b/>
      <sz val="8"/>
      <name val="Arial"/>
      <family val="2"/>
      <charset val="238"/>
    </font>
    <font>
      <b/>
      <sz val="9"/>
      <name val="Arial CE"/>
      <family val="2"/>
      <charset val="238"/>
    </font>
    <font>
      <b/>
      <sz val="10"/>
      <color indexed="8"/>
      <name val="Arial"/>
      <family val="2"/>
    </font>
    <font>
      <sz val="10"/>
      <color indexed="8"/>
      <name val="Arial"/>
      <family val="2"/>
    </font>
    <font>
      <sz val="8"/>
      <name val="Calibri"/>
      <family val="2"/>
    </font>
    <font>
      <sz val="11"/>
      <color indexed="8"/>
      <name val="Arial"/>
      <family val="2"/>
    </font>
    <font>
      <sz val="11"/>
      <color indexed="8"/>
      <name val="Arial"/>
      <family val="2"/>
    </font>
    <font>
      <b/>
      <sz val="11"/>
      <name val="Arial"/>
      <family val="2"/>
    </font>
    <font>
      <sz val="11"/>
      <name val="Arial"/>
      <family val="2"/>
    </font>
    <font>
      <sz val="11"/>
      <color indexed="8"/>
      <name val="Arial"/>
      <family val="2"/>
    </font>
    <font>
      <sz val="8"/>
      <color rgb="FFFF0000"/>
      <name val="Arial"/>
      <family val="2"/>
    </font>
    <font>
      <sz val="10"/>
      <color rgb="FF0070C0"/>
      <name val="Arial"/>
      <family val="2"/>
    </font>
    <font>
      <b/>
      <sz val="10"/>
      <name val="Arial CE"/>
      <family val="2"/>
      <charset val="238"/>
    </font>
    <font>
      <sz val="10"/>
      <color rgb="FF222222"/>
      <name val="Arial"/>
      <family val="2"/>
    </font>
    <font>
      <b/>
      <sz val="11"/>
      <color theme="1"/>
      <name val="Calibri"/>
      <family val="2"/>
      <scheme val="minor"/>
    </font>
    <font>
      <sz val="10"/>
      <name val="Arial"/>
      <family val="2"/>
      <charset val="238"/>
    </font>
    <font>
      <b/>
      <i/>
      <sz val="10"/>
      <name val="Arial"/>
      <family val="2"/>
    </font>
    <font>
      <b/>
      <sz val="10"/>
      <color indexed="10"/>
      <name val="Arial"/>
      <family val="2"/>
    </font>
    <font>
      <sz val="10"/>
      <name val="Calibri"/>
      <family val="2"/>
      <scheme val="minor"/>
    </font>
    <font>
      <sz val="7"/>
      <name val="Arial CE"/>
      <family val="2"/>
      <charset val="238"/>
    </font>
    <font>
      <sz val="6"/>
      <name val="Arial"/>
      <family val="2"/>
      <charset val="238"/>
    </font>
    <font>
      <b/>
      <i/>
      <sz val="11"/>
      <color theme="1"/>
      <name val="Calibri"/>
      <family val="2"/>
      <scheme val="minor"/>
    </font>
    <font>
      <b/>
      <sz val="7"/>
      <name val="Arial CE"/>
    </font>
    <font>
      <sz val="10"/>
      <name val="Arial"/>
      <family val="2"/>
    </font>
    <font>
      <sz val="11"/>
      <color theme="1"/>
      <name val="Calibri"/>
      <family val="2"/>
      <scheme val="minor"/>
    </font>
    <font>
      <sz val="10"/>
      <color theme="1"/>
      <name val="Arial"/>
      <family val="2"/>
    </font>
    <font>
      <sz val="8"/>
      <color theme="1"/>
      <name val="Arial"/>
      <family val="2"/>
    </font>
    <font>
      <sz val="11"/>
      <color rgb="FF000000"/>
      <name val="Arial"/>
      <family val="2"/>
    </font>
    <font>
      <b/>
      <sz val="12"/>
      <color rgb="FF000000"/>
      <name val="Arial"/>
      <family val="2"/>
    </font>
    <font>
      <sz val="11"/>
      <name val="Calibri"/>
      <family val="2"/>
    </font>
    <font>
      <b/>
      <sz val="12"/>
      <color theme="1"/>
      <name val="Arial"/>
      <family val="2"/>
    </font>
    <font>
      <b/>
      <sz val="14"/>
      <color theme="1"/>
      <name val="Calibri"/>
      <family val="2"/>
      <scheme val="minor"/>
    </font>
    <font>
      <sz val="10"/>
      <color theme="1"/>
      <name val="Arial"/>
      <family val="2"/>
      <charset val="238"/>
    </font>
    <font>
      <b/>
      <sz val="18"/>
      <color rgb="FF000000"/>
      <name val="Arial"/>
      <family val="2"/>
      <charset val="238"/>
    </font>
    <font>
      <b/>
      <sz val="18"/>
      <color theme="1"/>
      <name val="Calibri"/>
      <family val="2"/>
      <scheme val="minor"/>
    </font>
    <font>
      <b/>
      <sz val="18"/>
      <color theme="1"/>
      <name val="Arial"/>
      <family val="2"/>
      <charset val="238"/>
    </font>
    <font>
      <u/>
      <sz val="11"/>
      <color theme="10"/>
      <name val="Calibri"/>
      <family val="2"/>
      <scheme val="minor"/>
    </font>
    <font>
      <b/>
      <sz val="11"/>
      <color theme="1"/>
      <name val="Arial"/>
      <family val="2"/>
      <charset val="238"/>
    </font>
    <font>
      <sz val="9"/>
      <color theme="1"/>
      <name val="Arial"/>
      <family val="2"/>
      <charset val="238"/>
    </font>
    <font>
      <sz val="9"/>
      <color theme="1"/>
      <name val="Arial CE"/>
    </font>
    <font>
      <sz val="9"/>
      <color theme="1"/>
      <name val="Calibri"/>
      <family val="2"/>
      <charset val="238"/>
      <scheme val="minor"/>
    </font>
    <font>
      <sz val="10"/>
      <name val="Arial CE"/>
      <family val="2"/>
      <charset val="238"/>
    </font>
    <font>
      <sz val="10"/>
      <name val="Arial CE"/>
      <charset val="238"/>
    </font>
    <font>
      <sz val="10"/>
      <name val="Arial CE"/>
    </font>
    <font>
      <sz val="10"/>
      <name val="Calibri"/>
      <family val="2"/>
    </font>
    <font>
      <b/>
      <sz val="10"/>
      <name val="Arial"/>
      <family val="2"/>
      <charset val="238"/>
    </font>
    <font>
      <b/>
      <sz val="11"/>
      <color indexed="8"/>
      <name val="Arial"/>
      <family val="2"/>
      <charset val="238"/>
    </font>
    <font>
      <sz val="10"/>
      <color theme="1"/>
      <name val="Arial"/>
      <family val="2"/>
    </font>
    <font>
      <sz val="11"/>
      <color rgb="FF000000"/>
      <name val="Arial"/>
      <family val="2"/>
      <charset val="238"/>
    </font>
    <font>
      <sz val="10"/>
      <color rgb="FF000000"/>
      <name val="Calibri"/>
      <family val="2"/>
      <scheme val="minor"/>
    </font>
    <font>
      <sz val="8"/>
      <color theme="1"/>
      <name val="Calibri"/>
      <family val="2"/>
    </font>
    <font>
      <sz val="8"/>
      <color theme="1"/>
      <name val="Arial"/>
      <family val="2"/>
    </font>
    <font>
      <sz val="10"/>
      <name val="Arial"/>
      <family val="2"/>
    </font>
    <font>
      <sz val="6"/>
      <color theme="1"/>
      <name val="Calibri"/>
      <family val="2"/>
    </font>
    <font>
      <b/>
      <sz val="10"/>
      <color theme="1"/>
      <name val="Arial"/>
      <family val="2"/>
    </font>
  </fonts>
  <fills count="11">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9"/>
        <bgColor indexed="64"/>
      </patternFill>
    </fill>
    <fill>
      <patternFill patternType="solid">
        <fgColor theme="0" tint="-0.14999847407452621"/>
        <bgColor indexed="64"/>
      </patternFill>
    </fill>
    <fill>
      <patternFill patternType="solid">
        <fgColor rgb="FF00B0F0"/>
        <bgColor indexed="64"/>
      </patternFill>
    </fill>
    <fill>
      <patternFill patternType="solid">
        <fgColor theme="3" tint="0.59996337778862885"/>
        <bgColor indexed="64"/>
      </patternFill>
    </fill>
    <fill>
      <patternFill patternType="solid">
        <fgColor theme="0"/>
        <bgColor indexed="64"/>
      </patternFill>
    </fill>
    <fill>
      <patternFill patternType="solid">
        <fgColor theme="6" tint="0.39997558519241921"/>
        <bgColor indexed="64"/>
      </patternFill>
    </fill>
    <fill>
      <patternFill patternType="solid">
        <fgColor rgb="FF8DB3E2"/>
        <bgColor rgb="FF8DB3E2"/>
      </patternFill>
    </fill>
  </fills>
  <borders count="113">
    <border>
      <left/>
      <right/>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medium">
        <color rgb="FF000000"/>
      </right>
      <top style="thin">
        <color rgb="FF000000"/>
      </top>
      <bottom style="medium">
        <color indexed="64"/>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style="medium">
        <color rgb="FF000000"/>
      </right>
      <top style="thin">
        <color indexed="64"/>
      </top>
      <bottom style="medium">
        <color indexed="64"/>
      </bottom>
      <diagonal/>
    </border>
    <border>
      <left style="medium">
        <color rgb="FF000000"/>
      </left>
      <right style="thin">
        <color rgb="FF000000"/>
      </right>
      <top style="thin">
        <color indexed="64"/>
      </top>
      <bottom style="medium">
        <color indexed="64"/>
      </bottom>
      <diagonal/>
    </border>
    <border>
      <left style="thin">
        <color indexed="64"/>
      </left>
      <right style="medium">
        <color rgb="FF000000"/>
      </right>
      <top style="thin">
        <color rgb="FF000000"/>
      </top>
      <bottom style="thin">
        <color indexed="64"/>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s>
  <cellStyleXfs count="15">
    <xf numFmtId="0" fontId="0" fillId="0" borderId="0"/>
    <xf numFmtId="165" fontId="1" fillId="0" borderId="0" applyFont="0" applyFill="0" applyBorder="0" applyAlignment="0" applyProtection="0"/>
    <xf numFmtId="165" fontId="3" fillId="0" borderId="0" applyFont="0" applyFill="0" applyBorder="0" applyAlignment="0" applyProtection="0"/>
    <xf numFmtId="0" fontId="1" fillId="0" borderId="0"/>
    <xf numFmtId="0" fontId="3" fillId="0" borderId="0"/>
    <xf numFmtId="0" fontId="31" fillId="0" borderId="0"/>
    <xf numFmtId="0" fontId="39" fillId="0" borderId="0"/>
    <xf numFmtId="9" fontId="1" fillId="0" borderId="0" applyFont="0" applyFill="0" applyBorder="0" applyAlignment="0" applyProtection="0"/>
    <xf numFmtId="0" fontId="40" fillId="0" borderId="0"/>
    <xf numFmtId="165" fontId="1" fillId="0" borderId="0" applyFont="0" applyFill="0" applyBorder="0" applyAlignment="0" applyProtection="0"/>
    <xf numFmtId="0" fontId="1" fillId="0" borderId="0"/>
    <xf numFmtId="0" fontId="31" fillId="0" borderId="0"/>
    <xf numFmtId="0" fontId="52" fillId="0" borderId="0" applyNumberFormat="0" applyFill="0" applyBorder="0" applyAlignment="0" applyProtection="0"/>
    <xf numFmtId="0" fontId="65" fillId="0" borderId="0"/>
    <xf numFmtId="0" fontId="40" fillId="0" borderId="0"/>
  </cellStyleXfs>
  <cellXfs count="912">
    <xf numFmtId="0" fontId="0" fillId="0" borderId="0" xfId="0"/>
    <xf numFmtId="0" fontId="3" fillId="0" borderId="0" xfId="3" applyFont="1"/>
    <xf numFmtId="0" fontId="5" fillId="0" borderId="2" xfId="3" applyFont="1" applyBorder="1"/>
    <xf numFmtId="0" fontId="5" fillId="0" borderId="5" xfId="3" applyFont="1" applyBorder="1" applyAlignment="1">
      <alignment horizontal="center"/>
    </xf>
    <xf numFmtId="0" fontId="3" fillId="0" borderId="5" xfId="3" applyFont="1" applyBorder="1"/>
    <xf numFmtId="0" fontId="3" fillId="0" borderId="7" xfId="3" applyFont="1" applyBorder="1"/>
    <xf numFmtId="0" fontId="3" fillId="0" borderId="8" xfId="3" applyFont="1" applyBorder="1"/>
    <xf numFmtId="0" fontId="3" fillId="0" borderId="9" xfId="3" applyFont="1" applyBorder="1"/>
    <xf numFmtId="0" fontId="5" fillId="0" borderId="13" xfId="3" applyFont="1" applyBorder="1" applyAlignment="1">
      <alignment horizontal="center"/>
    </xf>
    <xf numFmtId="0" fontId="2" fillId="0" borderId="0" xfId="3" applyFont="1"/>
    <xf numFmtId="0" fontId="1" fillId="0" borderId="0" xfId="3"/>
    <xf numFmtId="0" fontId="1" fillId="0" borderId="0" xfId="3" applyAlignment="1">
      <alignment horizontal="center"/>
    </xf>
    <xf numFmtId="0" fontId="4" fillId="0" borderId="0" xfId="3" applyFont="1" applyAlignment="1">
      <alignment horizontal="left"/>
    </xf>
    <xf numFmtId="0" fontId="2" fillId="0" borderId="0" xfId="3" applyFont="1" applyAlignment="1">
      <alignment horizontal="center"/>
    </xf>
    <xf numFmtId="0" fontId="2" fillId="0" borderId="0" xfId="3" applyFont="1" applyAlignment="1">
      <alignment horizontal="centerContinuous"/>
    </xf>
    <xf numFmtId="0" fontId="4" fillId="0" borderId="0" xfId="3" applyFont="1" applyAlignment="1">
      <alignment horizontal="center"/>
    </xf>
    <xf numFmtId="0" fontId="5" fillId="0" borderId="0" xfId="3" applyFont="1" applyAlignment="1">
      <alignment horizontal="center"/>
    </xf>
    <xf numFmtId="0" fontId="6" fillId="0" borderId="0" xfId="3" applyFont="1" applyAlignment="1">
      <alignment horizontal="centerContinuous"/>
    </xf>
    <xf numFmtId="0" fontId="3" fillId="0" borderId="14" xfId="3" applyFont="1" applyBorder="1" applyAlignment="1">
      <alignment horizontal="center"/>
    </xf>
    <xf numFmtId="0" fontId="3" fillId="0" borderId="15" xfId="3" applyFont="1" applyBorder="1" applyAlignment="1">
      <alignment horizontal="center"/>
    </xf>
    <xf numFmtId="0" fontId="3" fillId="0" borderId="16" xfId="3" applyFont="1" applyBorder="1" applyAlignment="1">
      <alignment horizontal="center"/>
    </xf>
    <xf numFmtId="0" fontId="3" fillId="0" borderId="31" xfId="3" applyFont="1" applyBorder="1"/>
    <xf numFmtId="0" fontId="3" fillId="0" borderId="32" xfId="3" applyFont="1" applyBorder="1"/>
    <xf numFmtId="0" fontId="3" fillId="0" borderId="34" xfId="3" applyFont="1" applyBorder="1"/>
    <xf numFmtId="0" fontId="5" fillId="0" borderId="35" xfId="3" applyFont="1" applyBorder="1"/>
    <xf numFmtId="0" fontId="5" fillId="0" borderId="8" xfId="3" applyFont="1" applyBorder="1" applyAlignment="1">
      <alignment horizontal="center"/>
    </xf>
    <xf numFmtId="0" fontId="5" fillId="0" borderId="7" xfId="3" applyFont="1" applyBorder="1"/>
    <xf numFmtId="0" fontId="3" fillId="0" borderId="36" xfId="3" applyFont="1" applyBorder="1"/>
    <xf numFmtId="0" fontId="3" fillId="0" borderId="14" xfId="3" applyFont="1" applyBorder="1"/>
    <xf numFmtId="0" fontId="3" fillId="0" borderId="15" xfId="3" applyFont="1" applyBorder="1"/>
    <xf numFmtId="0" fontId="3" fillId="0" borderId="16" xfId="3" applyFont="1" applyBorder="1"/>
    <xf numFmtId="0" fontId="5" fillId="0" borderId="10" xfId="3" applyFont="1" applyBorder="1" applyAlignment="1">
      <alignment horizontal="center"/>
    </xf>
    <xf numFmtId="0" fontId="5" fillId="0" borderId="7" xfId="3" applyFont="1" applyBorder="1" applyAlignment="1">
      <alignment horizontal="center"/>
    </xf>
    <xf numFmtId="0" fontId="5" fillId="0" borderId="13" xfId="3" applyFont="1" applyBorder="1"/>
    <xf numFmtId="0" fontId="5" fillId="0" borderId="38" xfId="3" applyFont="1" applyBorder="1" applyAlignment="1">
      <alignment horizontal="center" vertical="center"/>
    </xf>
    <xf numFmtId="0" fontId="5" fillId="0" borderId="14" xfId="3" applyFont="1" applyBorder="1" applyAlignment="1">
      <alignment horizontal="center" vertical="center"/>
    </xf>
    <xf numFmtId="0" fontId="5" fillId="0" borderId="0" xfId="3" applyFont="1"/>
    <xf numFmtId="0" fontId="10" fillId="0" borderId="0" xfId="3" applyFont="1" applyAlignment="1">
      <alignment horizontal="center" vertical="center"/>
    </xf>
    <xf numFmtId="0" fontId="5" fillId="0" borderId="0" xfId="3" applyFont="1" applyAlignment="1">
      <alignment horizontal="center" vertical="center"/>
    </xf>
    <xf numFmtId="0" fontId="5" fillId="0" borderId="0" xfId="3" applyFont="1" applyAlignment="1">
      <alignment horizontal="center" vertical="center" textRotation="90"/>
    </xf>
    <xf numFmtId="0" fontId="5" fillId="0" borderId="0" xfId="3" applyFont="1" applyAlignment="1">
      <alignment horizontal="center" vertical="center" wrapText="1"/>
    </xf>
    <xf numFmtId="0" fontId="4" fillId="0" borderId="0" xfId="3" applyFont="1" applyAlignment="1">
      <alignment horizontal="center" vertical="center"/>
    </xf>
    <xf numFmtId="0" fontId="5" fillId="0" borderId="0" xfId="3" applyFont="1" applyAlignment="1">
      <alignment horizontal="left" vertical="center"/>
    </xf>
    <xf numFmtId="0" fontId="5" fillId="0" borderId="35" xfId="3" applyFont="1" applyBorder="1" applyAlignment="1">
      <alignment horizontal="center" vertical="center" wrapText="1"/>
    </xf>
    <xf numFmtId="0" fontId="5" fillId="0" borderId="16" xfId="3" applyFont="1" applyBorder="1" applyAlignment="1">
      <alignment horizontal="center" vertical="center" wrapText="1"/>
    </xf>
    <xf numFmtId="0" fontId="5" fillId="0" borderId="14" xfId="3" applyFont="1" applyBorder="1" applyAlignment="1">
      <alignment horizontal="center" vertical="center" wrapText="1"/>
    </xf>
    <xf numFmtId="0" fontId="9" fillId="0" borderId="14" xfId="3" applyFont="1" applyBorder="1" applyAlignment="1">
      <alignment horizontal="center" vertical="center" wrapText="1"/>
    </xf>
    <xf numFmtId="0" fontId="11" fillId="0" borderId="0" xfId="3" applyFont="1"/>
    <xf numFmtId="0" fontId="12" fillId="0" borderId="0" xfId="3" applyFont="1" applyAlignment="1">
      <alignment horizontal="center"/>
    </xf>
    <xf numFmtId="0" fontId="12" fillId="0" borderId="0" xfId="3" applyFont="1" applyAlignment="1">
      <alignment horizontal="left"/>
    </xf>
    <xf numFmtId="0" fontId="11" fillId="0" borderId="0" xfId="3" applyFont="1" applyAlignment="1">
      <alignment horizontal="left"/>
    </xf>
    <xf numFmtId="0" fontId="13" fillId="0" borderId="0" xfId="3" applyFont="1" applyAlignment="1">
      <alignment horizontal="center"/>
    </xf>
    <xf numFmtId="0" fontId="12" fillId="0" borderId="0" xfId="3" applyFont="1"/>
    <xf numFmtId="0" fontId="10" fillId="0" borderId="0" xfId="3" applyFont="1"/>
    <xf numFmtId="0" fontId="5" fillId="0" borderId="0" xfId="3" applyFont="1" applyAlignment="1">
      <alignment horizontal="right"/>
    </xf>
    <xf numFmtId="0" fontId="5" fillId="0" borderId="16" xfId="3" applyFont="1" applyBorder="1"/>
    <xf numFmtId="0" fontId="5" fillId="0" borderId="14" xfId="3" applyFont="1" applyBorder="1"/>
    <xf numFmtId="0" fontId="5" fillId="0" borderId="17" xfId="3" applyFont="1" applyBorder="1"/>
    <xf numFmtId="0" fontId="5" fillId="0" borderId="15" xfId="3" applyFont="1" applyBorder="1"/>
    <xf numFmtId="164" fontId="5" fillId="0" borderId="15" xfId="3" applyNumberFormat="1" applyFont="1" applyBorder="1"/>
    <xf numFmtId="0" fontId="5" fillId="0" borderId="21" xfId="3" applyFont="1" applyBorder="1"/>
    <xf numFmtId="0" fontId="5" fillId="0" borderId="19" xfId="3" applyFont="1" applyBorder="1"/>
    <xf numFmtId="0" fontId="5" fillId="0" borderId="43" xfId="3" applyFont="1" applyBorder="1"/>
    <xf numFmtId="0" fontId="5" fillId="0" borderId="20" xfId="3" applyFont="1" applyBorder="1"/>
    <xf numFmtId="0" fontId="5" fillId="0" borderId="8" xfId="3" applyFont="1" applyBorder="1"/>
    <xf numFmtId="0" fontId="3" fillId="0" borderId="9" xfId="3" applyFont="1" applyBorder="1" applyAlignment="1">
      <alignment horizontal="center"/>
    </xf>
    <xf numFmtId="0" fontId="3" fillId="0" borderId="10" xfId="3" applyFont="1" applyBorder="1" applyAlignment="1">
      <alignment horizontal="center"/>
    </xf>
    <xf numFmtId="0" fontId="3" fillId="0" borderId="11" xfId="3" applyFont="1" applyBorder="1" applyAlignment="1">
      <alignment horizontal="center"/>
    </xf>
    <xf numFmtId="0" fontId="3" fillId="0" borderId="51" xfId="3" applyFont="1" applyBorder="1"/>
    <xf numFmtId="0" fontId="3" fillId="0" borderId="52" xfId="3" applyFont="1" applyBorder="1"/>
    <xf numFmtId="0" fontId="5" fillId="0" borderId="10" xfId="3" applyFont="1" applyBorder="1" applyAlignment="1">
      <alignment horizontal="center" vertical="center" wrapText="1"/>
    </xf>
    <xf numFmtId="0" fontId="5" fillId="0" borderId="16" xfId="3" applyFont="1" applyBorder="1" applyAlignment="1">
      <alignment horizontal="center" vertical="center"/>
    </xf>
    <xf numFmtId="0" fontId="2" fillId="0" borderId="0" xfId="4" applyFont="1"/>
    <xf numFmtId="0" fontId="3" fillId="0" borderId="0" xfId="4"/>
    <xf numFmtId="0" fontId="3" fillId="0" borderId="0" xfId="4" applyAlignment="1">
      <alignment horizontal="center"/>
    </xf>
    <xf numFmtId="0" fontId="2" fillId="0" borderId="0" xfId="4" applyFont="1" applyAlignment="1">
      <alignment horizontal="center"/>
    </xf>
    <xf numFmtId="0" fontId="4" fillId="0" borderId="0" xfId="4" applyFont="1" applyAlignment="1">
      <alignment horizontal="left"/>
    </xf>
    <xf numFmtId="0" fontId="2" fillId="0" borderId="0" xfId="4" applyFont="1" applyAlignment="1">
      <alignment horizontal="centerContinuous"/>
    </xf>
    <xf numFmtId="0" fontId="5" fillId="0" borderId="0" xfId="4" applyFont="1" applyAlignment="1">
      <alignment horizontal="centerContinuous"/>
    </xf>
    <xf numFmtId="0" fontId="6" fillId="0" borderId="0" xfId="4" applyFont="1" applyAlignment="1">
      <alignment horizontal="centerContinuous"/>
    </xf>
    <xf numFmtId="0" fontId="15" fillId="0" borderId="0" xfId="4" applyFont="1" applyAlignment="1">
      <alignment horizontal="center"/>
    </xf>
    <xf numFmtId="0" fontId="16" fillId="0" borderId="0" xfId="4" applyFont="1" applyAlignment="1">
      <alignment horizontal="centerContinuous"/>
    </xf>
    <xf numFmtId="0" fontId="17" fillId="0" borderId="0" xfId="4" applyFont="1"/>
    <xf numFmtId="0" fontId="18" fillId="2" borderId="0" xfId="4" applyFont="1" applyFill="1" applyAlignment="1">
      <alignment vertical="center" wrapText="1"/>
    </xf>
    <xf numFmtId="0" fontId="19" fillId="2" borderId="0" xfId="4" applyFont="1" applyFill="1" applyAlignment="1">
      <alignment vertical="center" wrapText="1"/>
    </xf>
    <xf numFmtId="0" fontId="3" fillId="2" borderId="0" xfId="4" applyFill="1" applyAlignment="1">
      <alignment vertical="center" wrapText="1"/>
    </xf>
    <xf numFmtId="0" fontId="3" fillId="0" borderId="0" xfId="3" applyFont="1" applyAlignment="1">
      <alignment horizontal="center"/>
    </xf>
    <xf numFmtId="0" fontId="5" fillId="0" borderId="57" xfId="3" applyFont="1" applyBorder="1" applyAlignment="1">
      <alignment horizontal="center" vertical="center" wrapText="1"/>
    </xf>
    <xf numFmtId="0" fontId="7" fillId="0" borderId="0" xfId="3" applyFont="1" applyAlignment="1">
      <alignment horizontal="centerContinuous"/>
    </xf>
    <xf numFmtId="0" fontId="19" fillId="2" borderId="0" xfId="4" applyFont="1" applyFill="1" applyAlignment="1">
      <alignment horizontal="left" vertical="center" wrapText="1"/>
    </xf>
    <xf numFmtId="0" fontId="18" fillId="2" borderId="0" xfId="4" applyFont="1" applyFill="1" applyAlignment="1">
      <alignment horizontal="center" vertical="center" wrapText="1"/>
    </xf>
    <xf numFmtId="0" fontId="25" fillId="0" borderId="0" xfId="0" applyFont="1"/>
    <xf numFmtId="0" fontId="25" fillId="0" borderId="0" xfId="0" applyFont="1" applyAlignment="1">
      <alignment horizontal="center"/>
    </xf>
    <xf numFmtId="165" fontId="22" fillId="0" borderId="0" xfId="1" applyFont="1" applyAlignment="1">
      <alignment horizontal="left"/>
    </xf>
    <xf numFmtId="165" fontId="22" fillId="0" borderId="0" xfId="1" applyFont="1" applyBorder="1" applyAlignment="1">
      <alignment horizontal="left"/>
    </xf>
    <xf numFmtId="0" fontId="25" fillId="0" borderId="0" xfId="0" applyFont="1" applyAlignment="1">
      <alignment horizontal="left"/>
    </xf>
    <xf numFmtId="0" fontId="25" fillId="0" borderId="44" xfId="0" applyFont="1" applyBorder="1"/>
    <xf numFmtId="0" fontId="25" fillId="0" borderId="0" xfId="0" applyFont="1" applyAlignment="1">
      <alignment horizontal="centerContinuous"/>
    </xf>
    <xf numFmtId="0" fontId="25" fillId="0" borderId="40" xfId="0" applyFont="1" applyBorder="1"/>
    <xf numFmtId="49" fontId="25" fillId="0" borderId="0" xfId="0" applyNumberFormat="1" applyFont="1" applyAlignment="1">
      <alignment horizontal="center"/>
    </xf>
    <xf numFmtId="0" fontId="23" fillId="0" borderId="0" xfId="0" applyFont="1"/>
    <xf numFmtId="0" fontId="23" fillId="0" borderId="0" xfId="0" applyFont="1" applyAlignment="1">
      <alignment horizontal="center"/>
    </xf>
    <xf numFmtId="0" fontId="24" fillId="0" borderId="0" xfId="0" applyFont="1"/>
    <xf numFmtId="0" fontId="23" fillId="0" borderId="0" xfId="0" applyFont="1" applyAlignment="1">
      <alignment horizontal="left"/>
    </xf>
    <xf numFmtId="0" fontId="23" fillId="0" borderId="0" xfId="0" applyFont="1" applyAlignment="1">
      <alignment horizontal="centerContinuous"/>
    </xf>
    <xf numFmtId="0" fontId="24" fillId="0" borderId="0" xfId="0" applyFont="1" applyAlignment="1">
      <alignment horizontal="centerContinuous"/>
    </xf>
    <xf numFmtId="0" fontId="24" fillId="0" borderId="0" xfId="0" applyFont="1" applyAlignment="1">
      <alignment horizontal="center"/>
    </xf>
    <xf numFmtId="0" fontId="24" fillId="0" borderId="0" xfId="0" applyFont="1" applyAlignment="1">
      <alignment horizontal="left"/>
    </xf>
    <xf numFmtId="0" fontId="24" fillId="0" borderId="40" xfId="0" applyFont="1" applyBorder="1" applyAlignment="1">
      <alignment vertical="center"/>
    </xf>
    <xf numFmtId="0" fontId="24" fillId="0" borderId="62" xfId="0" applyFont="1" applyBorder="1" applyAlignment="1">
      <alignment horizontal="center"/>
    </xf>
    <xf numFmtId="1" fontId="24" fillId="0" borderId="0" xfId="0" applyNumberFormat="1" applyFont="1"/>
    <xf numFmtId="1" fontId="23" fillId="0" borderId="0" xfId="0" applyNumberFormat="1" applyFont="1" applyAlignment="1">
      <alignment horizontal="center" vertical="center"/>
    </xf>
    <xf numFmtId="1" fontId="24" fillId="0" borderId="0" xfId="0" applyNumberFormat="1" applyFont="1" applyAlignment="1">
      <alignment horizontal="center" vertical="center"/>
    </xf>
    <xf numFmtId="0" fontId="24" fillId="0" borderId="35" xfId="0" applyFont="1" applyBorder="1" applyAlignment="1">
      <alignment horizontal="center"/>
    </xf>
    <xf numFmtId="0" fontId="24" fillId="0" borderId="42" xfId="0" applyFont="1" applyBorder="1" applyAlignment="1">
      <alignment horizontal="center"/>
    </xf>
    <xf numFmtId="0" fontId="24" fillId="0" borderId="41" xfId="0" applyFont="1" applyBorder="1" applyAlignment="1">
      <alignment horizontal="center"/>
    </xf>
    <xf numFmtId="0" fontId="24" fillId="0" borderId="0" xfId="0" applyFont="1" applyAlignment="1">
      <alignment horizontal="left" vertical="top" wrapText="1"/>
    </xf>
    <xf numFmtId="0" fontId="21" fillId="0" borderId="0" xfId="0" applyFont="1" applyAlignment="1">
      <alignment vertical="center"/>
    </xf>
    <xf numFmtId="2" fontId="24" fillId="0" borderId="0" xfId="0" applyNumberFormat="1" applyFont="1" applyAlignment="1">
      <alignment horizontal="right"/>
    </xf>
    <xf numFmtId="2" fontId="23" fillId="0" borderId="0" xfId="0" applyNumberFormat="1" applyFont="1" applyAlignment="1">
      <alignment horizontal="right"/>
    </xf>
    <xf numFmtId="1" fontId="23" fillId="0" borderId="68" xfId="0" applyNumberFormat="1" applyFont="1" applyBorder="1" applyAlignment="1">
      <alignment vertical="center"/>
    </xf>
    <xf numFmtId="0" fontId="3" fillId="0" borderId="0" xfId="4" applyAlignment="1">
      <alignment horizontal="right" vertical="top"/>
    </xf>
    <xf numFmtId="0" fontId="3" fillId="0" borderId="0" xfId="4" applyAlignment="1">
      <alignment horizontal="right"/>
    </xf>
    <xf numFmtId="0" fontId="3" fillId="0" borderId="34" xfId="3" applyFont="1" applyBorder="1" applyAlignment="1">
      <alignment horizontal="center"/>
    </xf>
    <xf numFmtId="0" fontId="3" fillId="0" borderId="31" xfId="3" applyFont="1" applyBorder="1" applyAlignment="1">
      <alignment horizontal="center"/>
    </xf>
    <xf numFmtId="0" fontId="3" fillId="0" borderId="32" xfId="3" applyFont="1" applyBorder="1" applyAlignment="1">
      <alignment horizontal="center"/>
    </xf>
    <xf numFmtId="164" fontId="5" fillId="0" borderId="0" xfId="3" applyNumberFormat="1" applyFont="1"/>
    <xf numFmtId="0" fontId="3" fillId="0" borderId="12" xfId="3" applyFont="1" applyBorder="1" applyAlignment="1">
      <alignment horizontal="center"/>
    </xf>
    <xf numFmtId="0" fontId="9" fillId="0" borderId="29" xfId="3" applyFont="1" applyBorder="1" applyAlignment="1">
      <alignment horizontal="center" vertical="center" wrapText="1"/>
    </xf>
    <xf numFmtId="0" fontId="9" fillId="0" borderId="72" xfId="3" applyFont="1" applyBorder="1" applyAlignment="1">
      <alignment horizontal="center" vertical="center" wrapText="1"/>
    </xf>
    <xf numFmtId="0" fontId="3" fillId="0" borderId="5" xfId="3" applyFont="1" applyBorder="1" applyAlignment="1">
      <alignment horizontal="center"/>
    </xf>
    <xf numFmtId="0" fontId="3" fillId="0" borderId="57" xfId="3" applyFont="1" applyBorder="1" applyAlignment="1">
      <alignment horizontal="center"/>
    </xf>
    <xf numFmtId="0" fontId="24" fillId="0" borderId="8" xfId="0" applyFont="1" applyBorder="1" applyAlignment="1">
      <alignment horizontal="center"/>
    </xf>
    <xf numFmtId="0" fontId="3" fillId="0" borderId="21" xfId="3" applyFont="1" applyBorder="1" applyAlignment="1">
      <alignment horizontal="center"/>
    </xf>
    <xf numFmtId="0" fontId="3" fillId="0" borderId="30" xfId="3" applyFont="1" applyBorder="1" applyAlignment="1">
      <alignment horizontal="center"/>
    </xf>
    <xf numFmtId="0" fontId="3" fillId="0" borderId="27" xfId="3" applyFont="1" applyBorder="1" applyAlignment="1">
      <alignment horizontal="center"/>
    </xf>
    <xf numFmtId="0" fontId="3" fillId="0" borderId="28" xfId="3" applyFont="1" applyBorder="1" applyAlignment="1">
      <alignment horizontal="center"/>
    </xf>
    <xf numFmtId="0" fontId="3" fillId="0" borderId="72" xfId="3" applyFont="1" applyBorder="1" applyAlignment="1">
      <alignment horizontal="center"/>
    </xf>
    <xf numFmtId="0" fontId="3" fillId="0" borderId="29" xfId="3" applyFont="1" applyBorder="1" applyAlignment="1">
      <alignment horizontal="center"/>
    </xf>
    <xf numFmtId="0" fontId="3" fillId="0" borderId="51" xfId="3" applyFont="1" applyBorder="1" applyAlignment="1">
      <alignment horizontal="center"/>
    </xf>
    <xf numFmtId="0" fontId="3" fillId="0" borderId="52" xfId="3" applyFont="1" applyBorder="1" applyAlignment="1">
      <alignment horizontal="center"/>
    </xf>
    <xf numFmtId="0" fontId="3" fillId="0" borderId="8" xfId="3" applyFont="1" applyBorder="1" applyAlignment="1">
      <alignment horizontal="center"/>
    </xf>
    <xf numFmtId="0" fontId="3" fillId="0" borderId="7" xfId="3" applyFont="1" applyBorder="1" applyAlignment="1">
      <alignment horizontal="center"/>
    </xf>
    <xf numFmtId="0" fontId="11" fillId="0" borderId="0" xfId="3" applyFont="1" applyAlignment="1">
      <alignment horizontal="center"/>
    </xf>
    <xf numFmtId="0" fontId="11" fillId="0" borderId="5" xfId="3" applyFont="1" applyBorder="1" applyAlignment="1">
      <alignment horizontal="center"/>
    </xf>
    <xf numFmtId="0" fontId="10" fillId="0" borderId="0" xfId="3" applyFont="1" applyAlignment="1">
      <alignment horizontal="center"/>
    </xf>
    <xf numFmtId="0" fontId="3" fillId="0" borderId="19" xfId="3" applyFont="1" applyBorder="1" applyAlignment="1">
      <alignment horizontal="center"/>
    </xf>
    <xf numFmtId="0" fontId="3" fillId="0" borderId="20" xfId="3" applyFont="1" applyBorder="1" applyAlignment="1">
      <alignment horizontal="center"/>
    </xf>
    <xf numFmtId="0" fontId="3" fillId="0" borderId="54" xfId="3" applyFont="1" applyBorder="1" applyAlignment="1">
      <alignment horizontal="center"/>
    </xf>
    <xf numFmtId="0" fontId="3" fillId="0" borderId="43" xfId="3" applyFont="1" applyBorder="1" applyAlignment="1">
      <alignment horizontal="center"/>
    </xf>
    <xf numFmtId="0" fontId="27" fillId="0" borderId="0" xfId="3" applyFont="1" applyAlignment="1">
      <alignment horizontal="center"/>
    </xf>
    <xf numFmtId="0" fontId="3" fillId="0" borderId="36" xfId="3" applyFont="1" applyBorder="1" applyAlignment="1">
      <alignment horizontal="center"/>
    </xf>
    <xf numFmtId="0" fontId="3" fillId="0" borderId="50" xfId="3" applyFont="1" applyBorder="1" applyAlignment="1">
      <alignment horizontal="center"/>
    </xf>
    <xf numFmtId="0" fontId="3" fillId="0" borderId="55" xfId="3" applyFont="1" applyBorder="1" applyAlignment="1">
      <alignment horizontal="center"/>
    </xf>
    <xf numFmtId="0" fontId="3" fillId="0" borderId="50" xfId="3" applyFont="1" applyBorder="1"/>
    <xf numFmtId="0" fontId="3" fillId="0" borderId="75" xfId="3" applyFont="1" applyBorder="1" applyAlignment="1">
      <alignment horizontal="center"/>
    </xf>
    <xf numFmtId="0" fontId="3" fillId="0" borderId="59" xfId="3" applyFont="1" applyBorder="1" applyAlignment="1">
      <alignment horizontal="center"/>
    </xf>
    <xf numFmtId="0" fontId="3" fillId="0" borderId="60" xfId="3" applyFont="1" applyBorder="1" applyAlignment="1">
      <alignment horizontal="center"/>
    </xf>
    <xf numFmtId="0" fontId="24" fillId="0" borderId="21" xfId="0" applyFont="1" applyBorder="1" applyAlignment="1">
      <alignment horizontal="center"/>
    </xf>
    <xf numFmtId="0" fontId="24" fillId="0" borderId="9" xfId="0" applyFont="1" applyBorder="1" applyAlignment="1">
      <alignment horizontal="center"/>
    </xf>
    <xf numFmtId="0" fontId="3" fillId="0" borderId="63" xfId="3" applyFont="1" applyBorder="1" applyAlignment="1">
      <alignment horizontal="center"/>
    </xf>
    <xf numFmtId="0" fontId="3" fillId="0" borderId="48" xfId="3" applyFont="1" applyBorder="1" applyAlignment="1">
      <alignment horizontal="center"/>
    </xf>
    <xf numFmtId="0" fontId="3" fillId="0" borderId="58" xfId="3" applyFont="1" applyBorder="1" applyAlignment="1">
      <alignment horizontal="center"/>
    </xf>
    <xf numFmtId="2" fontId="24" fillId="0" borderId="42" xfId="0" applyNumberFormat="1" applyFont="1" applyBorder="1" applyAlignment="1">
      <alignment horizontal="right"/>
    </xf>
    <xf numFmtId="0" fontId="23" fillId="0" borderId="62" xfId="0" applyFont="1" applyBorder="1" applyAlignment="1">
      <alignment horizontal="center"/>
    </xf>
    <xf numFmtId="0" fontId="3" fillId="0" borderId="33" xfId="3" applyFont="1" applyBorder="1" applyAlignment="1">
      <alignment horizontal="center"/>
    </xf>
    <xf numFmtId="0" fontId="3" fillId="0" borderId="69" xfId="3" applyFont="1" applyBorder="1" applyAlignment="1">
      <alignment horizontal="center"/>
    </xf>
    <xf numFmtId="0" fontId="5" fillId="0" borderId="9" xfId="3" applyFont="1" applyBorder="1" applyAlignment="1">
      <alignment horizontal="center"/>
    </xf>
    <xf numFmtId="0" fontId="3" fillId="0" borderId="0" xfId="3" applyFont="1" applyAlignment="1">
      <alignment horizontal="center" wrapText="1"/>
    </xf>
    <xf numFmtId="0" fontId="2" fillId="0" borderId="0" xfId="3" applyFont="1" applyAlignment="1">
      <alignment horizontal="left"/>
    </xf>
    <xf numFmtId="0" fontId="3" fillId="0" borderId="0" xfId="3" applyFont="1" applyAlignment="1">
      <alignment horizontal="left"/>
    </xf>
    <xf numFmtId="0" fontId="28" fillId="0" borderId="0" xfId="3" applyFont="1" applyAlignment="1">
      <alignment horizontal="center"/>
    </xf>
    <xf numFmtId="0" fontId="24" fillId="0" borderId="2" xfId="0" applyFont="1" applyBorder="1" applyAlignment="1">
      <alignment horizontal="right"/>
    </xf>
    <xf numFmtId="0" fontId="23" fillId="0" borderId="62" xfId="0" applyFont="1" applyBorder="1" applyAlignment="1">
      <alignment horizontal="right"/>
    </xf>
    <xf numFmtId="0" fontId="24" fillId="0" borderId="42" xfId="0" applyFont="1" applyBorder="1" applyAlignment="1">
      <alignment horizontal="right"/>
    </xf>
    <xf numFmtId="2" fontId="24" fillId="0" borderId="2" xfId="0" applyNumberFormat="1" applyFont="1" applyBorder="1" applyAlignment="1">
      <alignment horizontal="right"/>
    </xf>
    <xf numFmtId="0" fontId="3" fillId="5" borderId="0" xfId="3" applyFont="1" applyFill="1"/>
    <xf numFmtId="0" fontId="2" fillId="5" borderId="0" xfId="3" applyFont="1" applyFill="1" applyAlignment="1">
      <alignment horizontal="centerContinuous"/>
    </xf>
    <xf numFmtId="0" fontId="6" fillId="5" borderId="0" xfId="3" applyFont="1" applyFill="1" applyAlignment="1">
      <alignment horizontal="centerContinuous"/>
    </xf>
    <xf numFmtId="0" fontId="5" fillId="5" borderId="41" xfId="3" applyFont="1" applyFill="1" applyBorder="1" applyAlignment="1">
      <alignment horizontal="center" vertical="center" wrapText="1"/>
    </xf>
    <xf numFmtId="0" fontId="5" fillId="5" borderId="0" xfId="3" applyFont="1" applyFill="1"/>
    <xf numFmtId="0" fontId="5" fillId="5" borderId="0" xfId="3" applyFont="1" applyFill="1" applyAlignment="1">
      <alignment horizontal="left" vertical="center"/>
    </xf>
    <xf numFmtId="0" fontId="2" fillId="5" borderId="0" xfId="3" applyFont="1" applyFill="1"/>
    <xf numFmtId="0" fontId="5" fillId="5" borderId="0" xfId="3" applyFont="1" applyFill="1" applyAlignment="1">
      <alignment horizontal="right"/>
    </xf>
    <xf numFmtId="0" fontId="5" fillId="5" borderId="15" xfId="3" applyFont="1" applyFill="1" applyBorder="1"/>
    <xf numFmtId="0" fontId="5" fillId="5" borderId="7" xfId="3" applyFont="1" applyFill="1" applyBorder="1"/>
    <xf numFmtId="0" fontId="5" fillId="5" borderId="20" xfId="3" applyFont="1" applyFill="1" applyBorder="1"/>
    <xf numFmtId="0" fontId="1" fillId="5" borderId="0" xfId="3" applyFill="1"/>
    <xf numFmtId="0" fontId="11" fillId="5" borderId="0" xfId="3" applyFont="1" applyFill="1"/>
    <xf numFmtId="0" fontId="12" fillId="5" borderId="0" xfId="3" applyFont="1" applyFill="1"/>
    <xf numFmtId="0" fontId="7" fillId="5" borderId="0" xfId="3" applyFont="1" applyFill="1" applyAlignment="1">
      <alignment horizontal="centerContinuous"/>
    </xf>
    <xf numFmtId="0" fontId="5" fillId="5" borderId="47" xfId="3" applyFont="1" applyFill="1" applyBorder="1" applyAlignment="1">
      <alignment horizontal="center" vertical="center" wrapText="1"/>
    </xf>
    <xf numFmtId="0" fontId="5" fillId="5" borderId="35" xfId="3" applyFont="1" applyFill="1" applyBorder="1"/>
    <xf numFmtId="0" fontId="5" fillId="5" borderId="2" xfId="3" applyFont="1" applyFill="1" applyBorder="1"/>
    <xf numFmtId="0" fontId="5" fillId="5" borderId="13" xfId="3" applyFont="1" applyFill="1" applyBorder="1"/>
    <xf numFmtId="0" fontId="10" fillId="5" borderId="0" xfId="3" applyFont="1" applyFill="1"/>
    <xf numFmtId="0" fontId="24" fillId="0" borderId="5" xfId="0" applyFont="1" applyBorder="1"/>
    <xf numFmtId="0" fontId="5" fillId="0" borderId="0" xfId="3" applyFont="1" applyAlignment="1">
      <alignment horizontal="left" vertical="top" wrapText="1"/>
    </xf>
    <xf numFmtId="0" fontId="3" fillId="0" borderId="0" xfId="3" applyFont="1" applyAlignment="1">
      <alignment horizontal="left" vertical="center"/>
    </xf>
    <xf numFmtId="0" fontId="3" fillId="5" borderId="0" xfId="3" applyFont="1" applyFill="1" applyAlignment="1">
      <alignment horizontal="left" vertical="center"/>
    </xf>
    <xf numFmtId="0" fontId="1" fillId="0" borderId="0" xfId="3" applyAlignment="1">
      <alignment horizontal="left" vertical="center"/>
    </xf>
    <xf numFmtId="0" fontId="5" fillId="0" borderId="57" xfId="3" applyFont="1" applyBorder="1" applyAlignment="1">
      <alignment horizontal="center" vertical="center"/>
    </xf>
    <xf numFmtId="0" fontId="5" fillId="0" borderId="5" xfId="3" applyFont="1" applyBorder="1" applyAlignment="1">
      <alignment horizontal="center" vertical="center"/>
    </xf>
    <xf numFmtId="0" fontId="5" fillId="0" borderId="19" xfId="3" applyFont="1" applyBorder="1" applyAlignment="1">
      <alignment horizontal="center" vertical="center"/>
    </xf>
    <xf numFmtId="0" fontId="5" fillId="0" borderId="21" xfId="3" applyFont="1" applyBorder="1" applyAlignment="1">
      <alignment horizontal="center" vertical="center"/>
    </xf>
    <xf numFmtId="0" fontId="5" fillId="0" borderId="47" xfId="3" applyFont="1" applyBorder="1" applyAlignment="1">
      <alignment horizontal="center"/>
    </xf>
    <xf numFmtId="0" fontId="5" fillId="0" borderId="26" xfId="3" applyFont="1" applyBorder="1" applyAlignment="1">
      <alignment horizontal="center" vertical="center" wrapText="1"/>
    </xf>
    <xf numFmtId="164" fontId="5" fillId="0" borderId="0" xfId="3" applyNumberFormat="1" applyFont="1" applyAlignment="1">
      <alignment horizontal="center" vertical="center"/>
    </xf>
    <xf numFmtId="0" fontId="5" fillId="0" borderId="67" xfId="3" applyFont="1" applyBorder="1" applyAlignment="1">
      <alignment horizontal="center" vertical="center"/>
    </xf>
    <xf numFmtId="0" fontId="4" fillId="0" borderId="68" xfId="3" applyFont="1" applyBorder="1" applyAlignment="1">
      <alignment horizontal="center" vertical="center"/>
    </xf>
    <xf numFmtId="0" fontId="5" fillId="0" borderId="63" xfId="3" applyFont="1" applyBorder="1" applyAlignment="1">
      <alignment horizontal="center" vertical="center"/>
    </xf>
    <xf numFmtId="0" fontId="6" fillId="0" borderId="68" xfId="3" applyFont="1" applyBorder="1" applyAlignment="1">
      <alignment horizontal="center" vertical="center"/>
    </xf>
    <xf numFmtId="0" fontId="5" fillId="0" borderId="68" xfId="3" applyFont="1" applyBorder="1" applyAlignment="1">
      <alignment horizontal="center" vertical="center" wrapText="1"/>
    </xf>
    <xf numFmtId="0" fontId="5" fillId="0" borderId="68" xfId="3" applyFont="1" applyBorder="1" applyAlignment="1">
      <alignment horizontal="center" vertical="center"/>
    </xf>
    <xf numFmtId="0" fontId="5" fillId="0" borderId="63" xfId="3" applyFont="1" applyBorder="1" applyAlignment="1">
      <alignment horizontal="center" vertical="center" wrapText="1"/>
    </xf>
    <xf numFmtId="0" fontId="4" fillId="0" borderId="63" xfId="3" applyFont="1" applyBorder="1" applyAlignment="1">
      <alignment horizontal="center" vertical="center"/>
    </xf>
    <xf numFmtId="0" fontId="6" fillId="0" borderId="0" xfId="3" applyFont="1" applyAlignment="1">
      <alignment horizontal="center" vertical="center"/>
    </xf>
    <xf numFmtId="0" fontId="9" fillId="0" borderId="17" xfId="3" applyFont="1" applyBorder="1" applyAlignment="1">
      <alignment horizontal="center" vertical="center" wrapText="1"/>
    </xf>
    <xf numFmtId="0" fontId="9" fillId="0" borderId="15" xfId="3" applyFont="1" applyBorder="1" applyAlignment="1">
      <alignment horizontal="center" vertical="center" wrapText="1"/>
    </xf>
    <xf numFmtId="0" fontId="5" fillId="0" borderId="7" xfId="3" applyFont="1" applyBorder="1" applyAlignment="1">
      <alignment horizontal="center" vertical="center"/>
    </xf>
    <xf numFmtId="0" fontId="5" fillId="0" borderId="8" xfId="3" applyFont="1" applyBorder="1" applyAlignment="1">
      <alignment horizontal="center" vertical="center"/>
    </xf>
    <xf numFmtId="0" fontId="1" fillId="0" borderId="0" xfId="4" applyFont="1"/>
    <xf numFmtId="0" fontId="1" fillId="6" borderId="0" xfId="3" applyFill="1"/>
    <xf numFmtId="0" fontId="31" fillId="0" borderId="0" xfId="5"/>
    <xf numFmtId="22" fontId="33" fillId="0" borderId="0" xfId="3" applyNumberFormat="1" applyFont="1"/>
    <xf numFmtId="0" fontId="28" fillId="0" borderId="0" xfId="3" applyFont="1"/>
    <xf numFmtId="0" fontId="1" fillId="0" borderId="0" xfId="3" applyAlignment="1">
      <alignment vertical="center"/>
    </xf>
    <xf numFmtId="0" fontId="1" fillId="6" borderId="0" xfId="3" applyFill="1" applyAlignment="1">
      <alignment vertical="center"/>
    </xf>
    <xf numFmtId="0" fontId="34" fillId="0" borderId="0" xfId="3" applyFont="1" applyAlignment="1">
      <alignment vertical="center"/>
    </xf>
    <xf numFmtId="0" fontId="34" fillId="6" borderId="0" xfId="3" applyFont="1" applyFill="1" applyAlignment="1">
      <alignment vertical="center"/>
    </xf>
    <xf numFmtId="0" fontId="6" fillId="0" borderId="38" xfId="3" applyFont="1" applyBorder="1" applyAlignment="1">
      <alignment horizontal="center"/>
    </xf>
    <xf numFmtId="0" fontId="6" fillId="0" borderId="37" xfId="3" applyFont="1" applyBorder="1" applyAlignment="1">
      <alignment horizontal="center" vertical="center"/>
    </xf>
    <xf numFmtId="0" fontId="6" fillId="0" borderId="37" xfId="3" applyFont="1" applyBorder="1" applyAlignment="1">
      <alignment horizontal="center"/>
    </xf>
    <xf numFmtId="0" fontId="6" fillId="0" borderId="0" xfId="3" applyFont="1"/>
    <xf numFmtId="0" fontId="6" fillId="0" borderId="0" xfId="3" applyFont="1" applyAlignment="1">
      <alignment horizontal="center"/>
    </xf>
    <xf numFmtId="0" fontId="35" fillId="0" borderId="0" xfId="5" applyFont="1" applyAlignment="1">
      <alignment vertical="center"/>
    </xf>
    <xf numFmtId="0" fontId="36" fillId="0" borderId="0" xfId="3" applyFont="1"/>
    <xf numFmtId="0" fontId="31" fillId="6" borderId="0" xfId="5" applyFill="1"/>
    <xf numFmtId="0" fontId="6" fillId="0" borderId="2" xfId="3" applyFont="1" applyBorder="1" applyAlignment="1">
      <alignment horizontal="left" vertical="center" wrapText="1"/>
    </xf>
    <xf numFmtId="0" fontId="6" fillId="0" borderId="2" xfId="3" applyFont="1" applyBorder="1" applyAlignment="1">
      <alignment horizontal="left" vertical="center"/>
    </xf>
    <xf numFmtId="0" fontId="6" fillId="0" borderId="35" xfId="3" applyFont="1" applyBorder="1" applyAlignment="1">
      <alignment horizontal="left" vertical="center"/>
    </xf>
    <xf numFmtId="0" fontId="6" fillId="0" borderId="0" xfId="3" applyFont="1" applyAlignment="1">
      <alignment horizontal="left" vertical="center"/>
    </xf>
    <xf numFmtId="0" fontId="6" fillId="0" borderId="13" xfId="3" applyFont="1" applyBorder="1" applyAlignment="1">
      <alignment horizontal="left" vertical="center" wrapText="1"/>
    </xf>
    <xf numFmtId="0" fontId="6" fillId="0" borderId="0" xfId="3" applyFont="1" applyAlignment="1">
      <alignment horizontal="left" vertical="center" wrapText="1"/>
    </xf>
    <xf numFmtId="0" fontId="38" fillId="0" borderId="0" xfId="5" applyFont="1" applyAlignment="1">
      <alignment vertical="center"/>
    </xf>
    <xf numFmtId="0" fontId="1" fillId="0" borderId="14" xfId="3" applyBorder="1" applyAlignment="1">
      <alignment horizontal="center"/>
    </xf>
    <xf numFmtId="0" fontId="5" fillId="8" borderId="0" xfId="5" applyFont="1" applyFill="1" applyAlignment="1">
      <alignment horizontal="left" vertical="center"/>
    </xf>
    <xf numFmtId="164" fontId="3" fillId="0" borderId="0" xfId="3" applyNumberFormat="1" applyFont="1"/>
    <xf numFmtId="2" fontId="24" fillId="0" borderId="0" xfId="0" applyNumberFormat="1" applyFont="1"/>
    <xf numFmtId="0" fontId="1" fillId="0" borderId="0" xfId="3" applyAlignment="1">
      <alignment horizontal="left"/>
    </xf>
    <xf numFmtId="0" fontId="40" fillId="0" borderId="0" xfId="8"/>
    <xf numFmtId="0" fontId="41" fillId="0" borderId="0" xfId="8" applyFont="1"/>
    <xf numFmtId="0" fontId="42" fillId="0" borderId="0" xfId="8" applyFont="1"/>
    <xf numFmtId="0" fontId="43" fillId="0" borderId="0" xfId="8" applyFont="1"/>
    <xf numFmtId="0" fontId="44" fillId="0" borderId="0" xfId="8" applyFont="1" applyAlignment="1">
      <alignment horizontal="center"/>
    </xf>
    <xf numFmtId="0" fontId="42" fillId="0" borderId="0" xfId="8" applyFont="1" applyAlignment="1">
      <alignment horizontal="center"/>
    </xf>
    <xf numFmtId="0" fontId="46" fillId="0" borderId="77" xfId="8" applyFont="1" applyBorder="1" applyAlignment="1">
      <alignment horizontal="center" vertical="center"/>
    </xf>
    <xf numFmtId="0" fontId="5" fillId="0" borderId="15" xfId="3" applyFont="1" applyBorder="1" applyAlignment="1">
      <alignment horizontal="center" vertical="center"/>
    </xf>
    <xf numFmtId="0" fontId="48" fillId="0" borderId="77" xfId="8" applyFont="1" applyBorder="1" applyAlignment="1">
      <alignment horizontal="left" vertical="center" wrapText="1"/>
    </xf>
    <xf numFmtId="0" fontId="46" fillId="0" borderId="77" xfId="8" applyFont="1" applyBorder="1" applyAlignment="1">
      <alignment horizontal="center" vertical="center" wrapText="1"/>
    </xf>
    <xf numFmtId="0" fontId="47" fillId="0" borderId="0" xfId="0" applyFont="1" applyAlignment="1">
      <alignment horizontal="center"/>
    </xf>
    <xf numFmtId="0" fontId="48" fillId="0" borderId="77" xfId="8" applyFont="1" applyBorder="1" applyAlignment="1">
      <alignment vertical="center" wrapText="1"/>
    </xf>
    <xf numFmtId="0" fontId="24" fillId="0" borderId="5" xfId="0" applyFont="1" applyBorder="1" applyAlignment="1">
      <alignment horizontal="center"/>
    </xf>
    <xf numFmtId="0" fontId="21" fillId="0" borderId="0" xfId="0" applyFont="1"/>
    <xf numFmtId="0" fontId="5" fillId="0" borderId="35" xfId="3" applyFont="1" applyBorder="1" applyAlignment="1">
      <alignment horizontal="center" vertical="center"/>
    </xf>
    <xf numFmtId="0" fontId="52" fillId="0" borderId="0" xfId="12"/>
    <xf numFmtId="0" fontId="1" fillId="0" borderId="0" xfId="3" applyAlignment="1">
      <alignment vertical="top"/>
    </xf>
    <xf numFmtId="0" fontId="52" fillId="0" borderId="0" xfId="12" applyAlignment="1">
      <alignment vertical="top"/>
    </xf>
    <xf numFmtId="2" fontId="3" fillId="0" borderId="32" xfId="3" applyNumberFormat="1" applyFont="1" applyBorder="1" applyAlignment="1">
      <alignment horizontal="center"/>
    </xf>
    <xf numFmtId="2" fontId="3" fillId="0" borderId="52" xfId="3" applyNumberFormat="1" applyFont="1" applyBorder="1" applyAlignment="1">
      <alignment horizontal="center"/>
    </xf>
    <xf numFmtId="2" fontId="3" fillId="0" borderId="20" xfId="3" applyNumberFormat="1" applyFont="1" applyBorder="1" applyAlignment="1">
      <alignment horizontal="center"/>
    </xf>
    <xf numFmtId="0" fontId="53" fillId="0" borderId="0" xfId="0" applyFont="1"/>
    <xf numFmtId="1" fontId="53" fillId="0" borderId="0" xfId="0" applyNumberFormat="1" applyFont="1"/>
    <xf numFmtId="0" fontId="5" fillId="0" borderId="43" xfId="3" applyFont="1" applyBorder="1" applyAlignment="1">
      <alignment horizontal="center" vertical="center"/>
    </xf>
    <xf numFmtId="0" fontId="5" fillId="0" borderId="20" xfId="3" applyFont="1" applyBorder="1" applyAlignment="1">
      <alignment horizontal="center" vertical="center"/>
    </xf>
    <xf numFmtId="0" fontId="54" fillId="0" borderId="0" xfId="8" applyFont="1" applyAlignment="1">
      <alignment horizontal="left" vertical="center"/>
    </xf>
    <xf numFmtId="0" fontId="54" fillId="0" borderId="0" xfId="8" applyFont="1" applyAlignment="1">
      <alignment vertical="center"/>
    </xf>
    <xf numFmtId="0" fontId="56" fillId="0" borderId="0" xfId="8" applyFont="1"/>
    <xf numFmtId="0" fontId="57" fillId="0" borderId="0" xfId="5" applyFont="1" applyAlignment="1">
      <alignment vertical="center"/>
    </xf>
    <xf numFmtId="0" fontId="58" fillId="0" borderId="0" xfId="5" applyFont="1" applyAlignment="1">
      <alignment vertical="center"/>
    </xf>
    <xf numFmtId="0" fontId="59" fillId="0" borderId="0" xfId="5" applyFont="1" applyAlignment="1">
      <alignment vertical="center"/>
    </xf>
    <xf numFmtId="0" fontId="5" fillId="0" borderId="47" xfId="3" applyFont="1" applyBorder="1" applyAlignment="1">
      <alignment horizontal="center" vertical="center" wrapText="1"/>
    </xf>
    <xf numFmtId="0" fontId="5" fillId="0" borderId="5" xfId="3" applyFont="1" applyBorder="1" applyAlignment="1">
      <alignment horizontal="center" vertical="center" wrapText="1"/>
    </xf>
    <xf numFmtId="0" fontId="9" fillId="0" borderId="5" xfId="3" applyFont="1" applyBorder="1" applyAlignment="1">
      <alignment horizontal="center" vertical="center" wrapText="1"/>
    </xf>
    <xf numFmtId="0" fontId="5" fillId="0" borderId="8" xfId="3" applyFont="1" applyBorder="1" applyAlignment="1">
      <alignment horizontal="center" vertical="center" wrapText="1"/>
    </xf>
    <xf numFmtId="0" fontId="5" fillId="0" borderId="39" xfId="3" applyFont="1" applyBorder="1" applyAlignment="1">
      <alignment horizontal="center" vertical="center"/>
    </xf>
    <xf numFmtId="0" fontId="5" fillId="0" borderId="40" xfId="3" applyFont="1" applyBorder="1" applyAlignment="1">
      <alignment horizontal="center" vertical="center"/>
    </xf>
    <xf numFmtId="0" fontId="5" fillId="0" borderId="10" xfId="3" applyFont="1" applyBorder="1" applyAlignment="1">
      <alignment horizontal="center" vertical="center"/>
    </xf>
    <xf numFmtId="0" fontId="5" fillId="0" borderId="17" xfId="3" applyFont="1" applyBorder="1" applyAlignment="1">
      <alignment horizontal="center" vertical="center"/>
    </xf>
    <xf numFmtId="0" fontId="5" fillId="0" borderId="2" xfId="3" applyFont="1" applyBorder="1" applyAlignment="1">
      <alignment horizontal="center"/>
    </xf>
    <xf numFmtId="0" fontId="5" fillId="0" borderId="2" xfId="3" applyFont="1" applyBorder="1" applyAlignment="1">
      <alignment horizontal="center" vertical="center"/>
    </xf>
    <xf numFmtId="0" fontId="5" fillId="0" borderId="53" xfId="3" applyFont="1" applyBorder="1" applyAlignment="1">
      <alignment vertical="center"/>
    </xf>
    <xf numFmtId="0" fontId="5" fillId="0" borderId="12" xfId="3" applyFont="1" applyBorder="1" applyAlignment="1">
      <alignment horizontal="center"/>
    </xf>
    <xf numFmtId="0" fontId="5" fillId="0" borderId="2" xfId="3" applyFont="1" applyBorder="1" applyAlignment="1">
      <alignment horizontal="center" vertical="center" wrapText="1"/>
    </xf>
    <xf numFmtId="0" fontId="5" fillId="0" borderId="35" xfId="3" applyFont="1" applyBorder="1" applyAlignment="1">
      <alignment horizontal="left" vertical="center"/>
    </xf>
    <xf numFmtId="0" fontId="5" fillId="0" borderId="2" xfId="3" applyFont="1" applyBorder="1" applyAlignment="1">
      <alignment horizontal="left" vertical="center"/>
    </xf>
    <xf numFmtId="0" fontId="5" fillId="0" borderId="13" xfId="3" applyFont="1" applyBorder="1" applyAlignment="1">
      <alignment horizontal="center" vertical="center"/>
    </xf>
    <xf numFmtId="0" fontId="5" fillId="0" borderId="1" xfId="3" applyFont="1" applyBorder="1" applyAlignment="1">
      <alignment horizontal="center" vertical="center"/>
    </xf>
    <xf numFmtId="0" fontId="9" fillId="0" borderId="65" xfId="3" applyFont="1" applyBorder="1" applyAlignment="1">
      <alignment horizontal="center" vertical="center" wrapText="1"/>
    </xf>
    <xf numFmtId="0" fontId="5" fillId="0" borderId="9" xfId="3" applyFont="1" applyBorder="1" applyAlignment="1">
      <alignment horizontal="center" vertical="center" wrapText="1"/>
    </xf>
    <xf numFmtId="0" fontId="9" fillId="0" borderId="11" xfId="3" applyFont="1" applyBorder="1" applyAlignment="1">
      <alignment horizontal="center" vertical="center" wrapText="1"/>
    </xf>
    <xf numFmtId="0" fontId="5" fillId="0" borderId="7" xfId="3" applyFont="1" applyBorder="1" applyAlignment="1">
      <alignment horizontal="center" vertical="center" wrapText="1"/>
    </xf>
    <xf numFmtId="0" fontId="4" fillId="0" borderId="19" xfId="3" applyFont="1" applyBorder="1" applyAlignment="1">
      <alignment horizontal="center" vertical="center"/>
    </xf>
    <xf numFmtId="0" fontId="4" fillId="0" borderId="43" xfId="3" applyFont="1" applyBorder="1" applyAlignment="1">
      <alignment horizontal="center" vertical="center"/>
    </xf>
    <xf numFmtId="0" fontId="4" fillId="0" borderId="20" xfId="3" applyFont="1" applyBorder="1" applyAlignment="1">
      <alignment horizontal="center" vertical="center"/>
    </xf>
    <xf numFmtId="0" fontId="5" fillId="0" borderId="2" xfId="3" applyFont="1" applyBorder="1" applyAlignment="1">
      <alignment vertical="center"/>
    </xf>
    <xf numFmtId="0" fontId="5" fillId="0" borderId="36" xfId="3" applyFont="1" applyBorder="1" applyAlignment="1">
      <alignment horizontal="center" vertical="center"/>
    </xf>
    <xf numFmtId="0" fontId="5" fillId="0" borderId="37" xfId="3" applyFont="1" applyBorder="1" applyAlignment="1">
      <alignment horizontal="center" vertical="center"/>
    </xf>
    <xf numFmtId="0" fontId="5" fillId="0" borderId="6" xfId="3" applyFont="1" applyBorder="1" applyAlignment="1">
      <alignment horizontal="center" vertical="center"/>
    </xf>
    <xf numFmtId="0" fontId="5" fillId="0" borderId="39" xfId="3" applyFont="1" applyBorder="1" applyAlignment="1">
      <alignment vertical="center"/>
    </xf>
    <xf numFmtId="0" fontId="5" fillId="0" borderId="37" xfId="3" applyFont="1" applyBorder="1" applyAlignment="1">
      <alignment vertical="center"/>
    </xf>
    <xf numFmtId="0" fontId="4" fillId="0" borderId="5" xfId="3" applyFont="1" applyBorder="1" applyAlignment="1">
      <alignment horizontal="center" vertical="center"/>
    </xf>
    <xf numFmtId="0" fontId="3" fillId="0" borderId="8" xfId="3" applyFont="1" applyBorder="1" applyAlignment="1">
      <alignment vertical="center"/>
    </xf>
    <xf numFmtId="0" fontId="3" fillId="0" borderId="5" xfId="3" applyFont="1" applyBorder="1" applyAlignment="1">
      <alignment vertical="center"/>
    </xf>
    <xf numFmtId="0" fontId="5" fillId="0" borderId="64" xfId="3" applyFont="1" applyBorder="1" applyAlignment="1">
      <alignment vertical="center"/>
    </xf>
    <xf numFmtId="0" fontId="4" fillId="0" borderId="10" xfId="3" applyFont="1" applyBorder="1" applyAlignment="1">
      <alignment horizontal="center" vertical="center"/>
    </xf>
    <xf numFmtId="0" fontId="4" fillId="0" borderId="6" xfId="3" applyFont="1" applyBorder="1" applyAlignment="1">
      <alignment horizontal="center" vertical="center"/>
    </xf>
    <xf numFmtId="0" fontId="4" fillId="0" borderId="40" xfId="3" applyFont="1" applyBorder="1" applyAlignment="1">
      <alignment horizontal="center" vertical="center"/>
    </xf>
    <xf numFmtId="0" fontId="4" fillId="0" borderId="10" xfId="3" applyFont="1" applyBorder="1" applyAlignment="1">
      <alignment horizontal="center"/>
    </xf>
    <xf numFmtId="0" fontId="5" fillId="0" borderId="56" xfId="3" applyFont="1" applyBorder="1" applyAlignment="1">
      <alignment horizontal="center"/>
    </xf>
    <xf numFmtId="0" fontId="5" fillId="0" borderId="21" xfId="3" applyFont="1" applyBorder="1" applyAlignment="1">
      <alignment horizontal="center"/>
    </xf>
    <xf numFmtId="0" fontId="5" fillId="0" borderId="19" xfId="3" applyFont="1" applyBorder="1" applyAlignment="1">
      <alignment horizontal="center"/>
    </xf>
    <xf numFmtId="0" fontId="5" fillId="0" borderId="43" xfId="3" applyFont="1" applyBorder="1" applyAlignment="1">
      <alignment horizontal="center"/>
    </xf>
    <xf numFmtId="0" fontId="5" fillId="0" borderId="20" xfId="3" applyFont="1" applyBorder="1" applyAlignment="1">
      <alignment horizontal="center"/>
    </xf>
    <xf numFmtId="0" fontId="5" fillId="0" borderId="42" xfId="3" applyFont="1" applyBorder="1" applyAlignment="1">
      <alignment horizontal="center" vertical="center" wrapText="1"/>
    </xf>
    <xf numFmtId="0" fontId="5" fillId="0" borderId="0" xfId="3" applyFont="1" applyAlignment="1">
      <alignment vertical="center"/>
    </xf>
    <xf numFmtId="0" fontId="5" fillId="0" borderId="39" xfId="3" applyFont="1" applyBorder="1" applyAlignment="1">
      <alignment horizontal="center"/>
    </xf>
    <xf numFmtId="0" fontId="5" fillId="0" borderId="37" xfId="3" applyFont="1" applyBorder="1"/>
    <xf numFmtId="0" fontId="5" fillId="0" borderId="45" xfId="3" applyFont="1" applyBorder="1" applyAlignment="1">
      <alignment horizontal="center"/>
    </xf>
    <xf numFmtId="0" fontId="5" fillId="0" borderId="46" xfId="3" applyFont="1" applyBorder="1" applyAlignment="1">
      <alignment horizontal="center"/>
    </xf>
    <xf numFmtId="0" fontId="5" fillId="0" borderId="65" xfId="3" applyFont="1" applyBorder="1" applyAlignment="1">
      <alignment horizontal="center"/>
    </xf>
    <xf numFmtId="0" fontId="5" fillId="0" borderId="49" xfId="3" applyFont="1" applyBorder="1" applyAlignment="1">
      <alignment horizontal="left" vertical="center"/>
    </xf>
    <xf numFmtId="0" fontId="5" fillId="0" borderId="22" xfId="3" applyFont="1" applyBorder="1" applyAlignment="1">
      <alignment horizontal="left" vertical="center"/>
    </xf>
    <xf numFmtId="0" fontId="5" fillId="0" borderId="44" xfId="3" applyFont="1" applyBorder="1" applyAlignment="1">
      <alignment horizontal="center" vertical="center" wrapText="1"/>
    </xf>
    <xf numFmtId="0" fontId="9" fillId="0" borderId="7" xfId="3" applyFont="1" applyBorder="1" applyAlignment="1">
      <alignment horizontal="center" vertical="center" wrapText="1"/>
    </xf>
    <xf numFmtId="0" fontId="5" fillId="0" borderId="35" xfId="3" applyFont="1" applyBorder="1" applyAlignment="1">
      <alignment vertical="center"/>
    </xf>
    <xf numFmtId="0" fontId="22" fillId="0" borderId="0" xfId="0" applyFont="1" applyAlignment="1">
      <alignment vertical="center"/>
    </xf>
    <xf numFmtId="0" fontId="23" fillId="0" borderId="0" xfId="0" applyFont="1" applyAlignment="1">
      <alignment horizontal="center" vertical="center"/>
    </xf>
    <xf numFmtId="2" fontId="24" fillId="0" borderId="0" xfId="0" applyNumberFormat="1" applyFont="1" applyAlignment="1">
      <alignment horizontal="center" vertical="center"/>
    </xf>
    <xf numFmtId="0" fontId="24" fillId="0" borderId="39" xfId="0" applyFont="1" applyBorder="1" applyAlignment="1">
      <alignment horizontal="center"/>
    </xf>
    <xf numFmtId="1" fontId="23" fillId="0" borderId="32" xfId="0" applyNumberFormat="1" applyFont="1" applyBorder="1" applyAlignment="1">
      <alignment horizontal="right" vertical="center"/>
    </xf>
    <xf numFmtId="2" fontId="23" fillId="0" borderId="0" xfId="0" applyNumberFormat="1" applyFont="1" applyAlignment="1">
      <alignment horizontal="center" vertical="center"/>
    </xf>
    <xf numFmtId="0" fontId="24" fillId="0" borderId="47" xfId="0" applyFont="1" applyBorder="1" applyAlignment="1">
      <alignment horizontal="center"/>
    </xf>
    <xf numFmtId="2" fontId="23" fillId="0" borderId="57" xfId="0" applyNumberFormat="1" applyFont="1" applyBorder="1" applyAlignment="1">
      <alignment horizontal="center" vertical="center"/>
    </xf>
    <xf numFmtId="0" fontId="24" fillId="0" borderId="38" xfId="0" applyFont="1" applyBorder="1" applyAlignment="1">
      <alignment horizontal="center"/>
    </xf>
    <xf numFmtId="0" fontId="24" fillId="0" borderId="37" xfId="0" applyFont="1" applyBorder="1" applyAlignment="1">
      <alignment horizontal="center"/>
    </xf>
    <xf numFmtId="0" fontId="24" fillId="0" borderId="1" xfId="0" applyFont="1" applyBorder="1" applyAlignment="1">
      <alignment horizontal="center"/>
    </xf>
    <xf numFmtId="0" fontId="24" fillId="0" borderId="26" xfId="0" applyFont="1" applyBorder="1" applyAlignment="1">
      <alignment horizontal="center"/>
    </xf>
    <xf numFmtId="0" fontId="24" fillId="0" borderId="67" xfId="0" applyFont="1" applyBorder="1" applyAlignment="1">
      <alignment horizontal="center"/>
    </xf>
    <xf numFmtId="1" fontId="23" fillId="0" borderId="67" xfId="0" applyNumberFormat="1" applyFont="1" applyBorder="1" applyAlignment="1">
      <alignment horizontal="right" vertical="center"/>
    </xf>
    <xf numFmtId="0" fontId="5" fillId="0" borderId="46" xfId="3" applyFont="1" applyBorder="1" applyAlignment="1">
      <alignment horizontal="center" vertical="center"/>
    </xf>
    <xf numFmtId="1" fontId="24" fillId="0" borderId="8" xfId="0" applyNumberFormat="1" applyFont="1" applyBorder="1" applyAlignment="1">
      <alignment horizontal="right" vertical="center"/>
    </xf>
    <xf numFmtId="1" fontId="24" fillId="0" borderId="5" xfId="0" applyNumberFormat="1" applyFont="1" applyBorder="1" applyAlignment="1">
      <alignment horizontal="right" vertical="center"/>
    </xf>
    <xf numFmtId="0" fontId="23" fillId="0" borderId="47" xfId="0" applyFont="1" applyBorder="1" applyAlignment="1">
      <alignment horizontal="center"/>
    </xf>
    <xf numFmtId="0" fontId="24" fillId="0" borderId="39" xfId="0" applyFont="1" applyBorder="1" applyAlignment="1">
      <alignment horizontal="right"/>
    </xf>
    <xf numFmtId="0" fontId="1" fillId="0" borderId="16" xfId="3" applyBorder="1" applyAlignment="1">
      <alignment horizontal="center"/>
    </xf>
    <xf numFmtId="0" fontId="1" fillId="0" borderId="15" xfId="3" applyBorder="1" applyAlignment="1">
      <alignment horizontal="center"/>
    </xf>
    <xf numFmtId="2" fontId="23" fillId="0" borderId="0" xfId="0" applyNumberFormat="1" applyFont="1" applyAlignment="1">
      <alignment horizontal="center" vertical="center" wrapText="1"/>
    </xf>
    <xf numFmtId="0" fontId="23" fillId="0" borderId="65" xfId="0" applyFont="1" applyBorder="1" applyAlignment="1">
      <alignment horizontal="center" vertical="center" wrapText="1"/>
    </xf>
    <xf numFmtId="0" fontId="23" fillId="0" borderId="0" xfId="0" applyFont="1" applyAlignment="1">
      <alignment horizontal="center" vertical="center" wrapText="1"/>
    </xf>
    <xf numFmtId="0" fontId="24" fillId="0" borderId="44" xfId="0" applyFont="1" applyBorder="1" applyAlignment="1">
      <alignment horizontal="right"/>
    </xf>
    <xf numFmtId="0" fontId="24" fillId="0" borderId="0" xfId="0" applyFont="1" applyAlignment="1">
      <alignment horizontal="right"/>
    </xf>
    <xf numFmtId="0" fontId="23" fillId="0" borderId="44" xfId="0" applyFont="1" applyBorder="1" applyAlignment="1">
      <alignment horizontal="right"/>
    </xf>
    <xf numFmtId="1" fontId="23" fillId="0" borderId="0" xfId="0" applyNumberFormat="1" applyFont="1" applyAlignment="1">
      <alignment horizontal="right" vertical="center"/>
    </xf>
    <xf numFmtId="0" fontId="23" fillId="0" borderId="34"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32" xfId="0" applyFont="1" applyBorder="1" applyAlignment="1">
      <alignment horizontal="center" vertical="center" wrapText="1"/>
    </xf>
    <xf numFmtId="1" fontId="24" fillId="0" borderId="16" xfId="0" applyNumberFormat="1" applyFont="1" applyBorder="1" applyAlignment="1">
      <alignment horizontal="right" vertical="center"/>
    </xf>
    <xf numFmtId="1" fontId="24" fillId="0" borderId="14" xfId="0" applyNumberFormat="1" applyFont="1" applyBorder="1" applyAlignment="1">
      <alignment horizontal="right" vertical="center"/>
    </xf>
    <xf numFmtId="1" fontId="24" fillId="0" borderId="15" xfId="0" applyNumberFormat="1" applyFont="1" applyBorder="1" applyAlignment="1">
      <alignment horizontal="right" vertical="center"/>
    </xf>
    <xf numFmtId="1" fontId="24" fillId="0" borderId="7" xfId="0" applyNumberFormat="1" applyFont="1" applyBorder="1" applyAlignment="1">
      <alignment horizontal="right" vertical="center"/>
    </xf>
    <xf numFmtId="1" fontId="24" fillId="0" borderId="21" xfId="0" applyNumberFormat="1" applyFont="1" applyBorder="1" applyAlignment="1">
      <alignment horizontal="right" vertical="center"/>
    </xf>
    <xf numFmtId="1" fontId="24" fillId="0" borderId="19" xfId="0" applyNumberFormat="1" applyFont="1" applyBorder="1" applyAlignment="1">
      <alignment horizontal="right" vertical="center"/>
    </xf>
    <xf numFmtId="1" fontId="24" fillId="0" borderId="20" xfId="0" applyNumberFormat="1" applyFont="1" applyBorder="1" applyAlignment="1">
      <alignment horizontal="right" vertical="center"/>
    </xf>
    <xf numFmtId="0" fontId="3" fillId="0" borderId="6" xfId="3" applyFont="1" applyBorder="1" applyAlignment="1">
      <alignment horizontal="center"/>
    </xf>
    <xf numFmtId="0" fontId="3" fillId="0" borderId="53" xfId="3" applyFont="1" applyBorder="1" applyAlignment="1">
      <alignment horizontal="center"/>
    </xf>
    <xf numFmtId="0" fontId="5" fillId="0" borderId="13" xfId="3" applyFont="1" applyBorder="1" applyAlignment="1">
      <alignment horizontal="left" vertical="center"/>
    </xf>
    <xf numFmtId="164" fontId="5" fillId="0" borderId="14" xfId="3" applyNumberFormat="1" applyFont="1" applyBorder="1" applyAlignment="1">
      <alignment horizontal="center" vertical="center"/>
    </xf>
    <xf numFmtId="0" fontId="5" fillId="0" borderId="57" xfId="3" applyFont="1" applyBorder="1" applyAlignment="1">
      <alignment horizontal="center" vertical="center" textRotation="90"/>
    </xf>
    <xf numFmtId="0" fontId="5" fillId="0" borderId="68" xfId="3" applyFont="1" applyBorder="1" applyAlignment="1">
      <alignment horizontal="center"/>
    </xf>
    <xf numFmtId="0" fontId="7" fillId="0" borderId="68" xfId="3" applyFont="1" applyBorder="1" applyAlignment="1">
      <alignment horizontal="centerContinuous"/>
    </xf>
    <xf numFmtId="0" fontId="5" fillId="0" borderId="48" xfId="3" applyFont="1" applyBorder="1" applyAlignment="1">
      <alignment horizontal="center" vertical="center"/>
    </xf>
    <xf numFmtId="0" fontId="61" fillId="0" borderId="0" xfId="3" applyFont="1"/>
    <xf numFmtId="0" fontId="61" fillId="0" borderId="0" xfId="4" applyFont="1"/>
    <xf numFmtId="0" fontId="61" fillId="5" borderId="0" xfId="3" applyFont="1" applyFill="1"/>
    <xf numFmtId="0" fontId="61" fillId="0" borderId="0" xfId="3" applyFont="1" applyAlignment="1">
      <alignment horizontal="center"/>
    </xf>
    <xf numFmtId="0" fontId="62" fillId="0" borderId="0" xfId="0" applyFont="1"/>
    <xf numFmtId="0" fontId="2" fillId="6" borderId="0" xfId="3" applyFont="1" applyFill="1"/>
    <xf numFmtId="0" fontId="1" fillId="0" borderId="28" xfId="3" applyBorder="1" applyAlignment="1">
      <alignment horizontal="center" vertical="center"/>
    </xf>
    <xf numFmtId="0" fontId="6" fillId="0" borderId="47" xfId="3" applyFont="1" applyBorder="1" applyAlignment="1">
      <alignment horizontal="center" vertical="center"/>
    </xf>
    <xf numFmtId="0" fontId="1" fillId="0" borderId="27" xfId="3" applyBorder="1" applyAlignment="1">
      <alignment horizontal="center" vertical="center"/>
    </xf>
    <xf numFmtId="0" fontId="5" fillId="0" borderId="37" xfId="3" applyFont="1" applyBorder="1" applyAlignment="1">
      <alignment horizontal="center" vertical="center" wrapText="1"/>
    </xf>
    <xf numFmtId="0" fontId="5" fillId="0" borderId="22" xfId="3" applyFont="1" applyBorder="1" applyAlignment="1">
      <alignment vertical="center"/>
    </xf>
    <xf numFmtId="0" fontId="5" fillId="0" borderId="13" xfId="3" applyFont="1" applyBorder="1" applyAlignment="1">
      <alignment horizontal="center" vertical="center" wrapText="1"/>
    </xf>
    <xf numFmtId="0" fontId="9" fillId="0" borderId="43" xfId="3" applyFont="1" applyBorder="1" applyAlignment="1">
      <alignment horizontal="center" vertical="center" wrapText="1"/>
    </xf>
    <xf numFmtId="0" fontId="9" fillId="0" borderId="20" xfId="3" applyFont="1" applyBorder="1" applyAlignment="1">
      <alignment horizontal="center" vertical="center" wrapText="1"/>
    </xf>
    <xf numFmtId="0" fontId="42" fillId="0" borderId="77" xfId="8" applyFont="1" applyBorder="1" applyAlignment="1">
      <alignment horizontal="center" vertical="center"/>
    </xf>
    <xf numFmtId="0" fontId="24" fillId="0" borderId="5" xfId="0" applyFont="1" applyBorder="1" applyAlignment="1">
      <alignment vertical="center"/>
    </xf>
    <xf numFmtId="0" fontId="63" fillId="0" borderId="77" xfId="0" applyFont="1" applyBorder="1" applyAlignment="1">
      <alignment horizontal="left" vertical="center" wrapText="1"/>
    </xf>
    <xf numFmtId="0" fontId="63" fillId="0" borderId="77" xfId="0" applyFont="1" applyBorder="1" applyAlignment="1">
      <alignment vertical="center" wrapText="1"/>
    </xf>
    <xf numFmtId="0" fontId="41" fillId="0" borderId="77" xfId="0" applyFont="1" applyBorder="1" applyAlignment="1">
      <alignment horizontal="left" vertical="center" wrapText="1"/>
    </xf>
    <xf numFmtId="0" fontId="3" fillId="9" borderId="8" xfId="3" applyFont="1" applyFill="1" applyBorder="1" applyAlignment="1">
      <alignment horizontal="center"/>
    </xf>
    <xf numFmtId="0" fontId="3" fillId="9" borderId="6" xfId="3" applyFont="1" applyFill="1" applyBorder="1" applyAlignment="1">
      <alignment horizontal="center"/>
    </xf>
    <xf numFmtId="0" fontId="3" fillId="9" borderId="53" xfId="3" applyFont="1" applyFill="1" applyBorder="1" applyAlignment="1">
      <alignment horizontal="center"/>
    </xf>
    <xf numFmtId="0" fontId="3" fillId="9" borderId="16" xfId="3" applyFont="1" applyFill="1" applyBorder="1" applyAlignment="1">
      <alignment horizontal="center"/>
    </xf>
    <xf numFmtId="0" fontId="3" fillId="9" borderId="51" xfId="3" applyFont="1" applyFill="1" applyBorder="1" applyAlignment="1">
      <alignment horizontal="center"/>
    </xf>
    <xf numFmtId="0" fontId="3" fillId="9" borderId="52" xfId="3" applyFont="1" applyFill="1" applyBorder="1" applyAlignment="1">
      <alignment horizontal="center"/>
    </xf>
    <xf numFmtId="0" fontId="3" fillId="9" borderId="5" xfId="3" applyFont="1" applyFill="1" applyBorder="1" applyAlignment="1">
      <alignment horizontal="center"/>
    </xf>
    <xf numFmtId="0" fontId="3" fillId="9" borderId="7" xfId="3" applyFont="1" applyFill="1" applyBorder="1" applyAlignment="1">
      <alignment horizontal="center"/>
    </xf>
    <xf numFmtId="0" fontId="3" fillId="9" borderId="0" xfId="3" applyFont="1" applyFill="1" applyAlignment="1">
      <alignment horizontal="center"/>
    </xf>
    <xf numFmtId="0" fontId="3" fillId="9" borderId="0" xfId="3" applyFont="1" applyFill="1"/>
    <xf numFmtId="0" fontId="3" fillId="9" borderId="5" xfId="3" applyFont="1" applyFill="1" applyBorder="1"/>
    <xf numFmtId="0" fontId="1" fillId="9" borderId="0" xfId="3" applyFill="1"/>
    <xf numFmtId="0" fontId="3" fillId="9" borderId="9" xfId="3" applyFont="1" applyFill="1" applyBorder="1" applyAlignment="1">
      <alignment horizontal="center"/>
    </xf>
    <xf numFmtId="0" fontId="3" fillId="9" borderId="10" xfId="3" applyFont="1" applyFill="1" applyBorder="1" applyAlignment="1">
      <alignment horizontal="center"/>
    </xf>
    <xf numFmtId="0" fontId="3" fillId="9" borderId="11" xfId="3" applyFont="1" applyFill="1" applyBorder="1" applyAlignment="1">
      <alignment horizontal="center"/>
    </xf>
    <xf numFmtId="1" fontId="25" fillId="0" borderId="0" xfId="0" applyNumberFormat="1" applyFont="1"/>
    <xf numFmtId="0" fontId="1" fillId="0" borderId="8" xfId="3" applyBorder="1" applyAlignment="1">
      <alignment horizontal="center" vertical="center"/>
    </xf>
    <xf numFmtId="0" fontId="1" fillId="0" borderId="5" xfId="3" applyBorder="1" applyAlignment="1">
      <alignment horizontal="center" vertical="center"/>
    </xf>
    <xf numFmtId="0" fontId="6" fillId="0" borderId="2" xfId="3" applyFont="1" applyBorder="1" applyAlignment="1">
      <alignment horizontal="center" vertical="center"/>
    </xf>
    <xf numFmtId="0" fontId="51" fillId="0" borderId="0" xfId="0" applyFont="1" applyAlignment="1">
      <alignment horizontal="center"/>
    </xf>
    <xf numFmtId="0" fontId="6" fillId="0" borderId="35" xfId="3" applyFont="1" applyBorder="1" applyAlignment="1">
      <alignment horizontal="center"/>
    </xf>
    <xf numFmtId="0" fontId="6" fillId="0" borderId="2" xfId="3" applyFont="1" applyBorder="1" applyAlignment="1">
      <alignment horizontal="center"/>
    </xf>
    <xf numFmtId="0" fontId="6" fillId="0" borderId="13" xfId="3" applyFont="1" applyBorder="1" applyAlignment="1">
      <alignment horizontal="center" vertical="center"/>
    </xf>
    <xf numFmtId="0" fontId="64" fillId="0" borderId="0" xfId="8" applyFont="1"/>
    <xf numFmtId="0" fontId="66" fillId="10" borderId="80" xfId="13" applyFont="1" applyFill="1" applyBorder="1" applyAlignment="1">
      <alignment horizontal="center" vertical="top" wrapText="1"/>
    </xf>
    <xf numFmtId="0" fontId="66" fillId="10" borderId="81" xfId="13" applyFont="1" applyFill="1" applyBorder="1" applyAlignment="1">
      <alignment horizontal="center" vertical="top" wrapText="1"/>
    </xf>
    <xf numFmtId="0" fontId="66" fillId="10" borderId="82" xfId="13" applyFont="1" applyFill="1" applyBorder="1" applyAlignment="1">
      <alignment horizontal="center" vertical="top" wrapText="1"/>
    </xf>
    <xf numFmtId="0" fontId="66" fillId="10" borderId="83" xfId="13" applyFont="1" applyFill="1" applyBorder="1" applyAlignment="1">
      <alignment horizontal="center" vertical="top" wrapText="1"/>
    </xf>
    <xf numFmtId="0" fontId="66" fillId="10" borderId="84" xfId="13" applyFont="1" applyFill="1" applyBorder="1" applyAlignment="1">
      <alignment horizontal="center" vertical="top" wrapText="1"/>
    </xf>
    <xf numFmtId="0" fontId="66" fillId="10" borderId="85" xfId="13" applyFont="1" applyFill="1" applyBorder="1" applyAlignment="1">
      <alignment horizontal="center" vertical="top" wrapText="1"/>
    </xf>
    <xf numFmtId="0" fontId="67" fillId="0" borderId="87" xfId="13" applyFont="1" applyBorder="1" applyAlignment="1">
      <alignment horizontal="center" vertical="center"/>
    </xf>
    <xf numFmtId="0" fontId="67" fillId="0" borderId="77" xfId="13" applyFont="1" applyBorder="1" applyAlignment="1">
      <alignment horizontal="center" vertical="center"/>
    </xf>
    <xf numFmtId="0" fontId="67" fillId="0" borderId="86" xfId="13" applyFont="1" applyBorder="1" applyAlignment="1">
      <alignment horizontal="center" vertical="center"/>
    </xf>
    <xf numFmtId="0" fontId="67" fillId="0" borderId="88" xfId="13" applyFont="1" applyBorder="1" applyAlignment="1">
      <alignment horizontal="center" vertical="center"/>
    </xf>
    <xf numFmtId="0" fontId="67" fillId="0" borderId="76" xfId="13" applyFont="1" applyBorder="1" applyAlignment="1">
      <alignment horizontal="center" vertical="center"/>
    </xf>
    <xf numFmtId="0" fontId="67" fillId="0" borderId="89" xfId="13" applyFont="1" applyBorder="1" applyAlignment="1">
      <alignment horizontal="center" vertical="center"/>
    </xf>
    <xf numFmtId="0" fontId="42" fillId="0" borderId="77" xfId="13" applyFont="1" applyBorder="1" applyAlignment="1">
      <alignment horizontal="center" vertical="center"/>
    </xf>
    <xf numFmtId="0" fontId="67" fillId="0" borderId="80" xfId="13" applyFont="1" applyBorder="1" applyAlignment="1">
      <alignment horizontal="center" vertical="center"/>
    </xf>
    <xf numFmtId="0" fontId="67" fillId="0" borderId="81" xfId="13" applyFont="1" applyBorder="1" applyAlignment="1">
      <alignment horizontal="center" vertical="center"/>
    </xf>
    <xf numFmtId="0" fontId="67" fillId="0" borderId="97" xfId="13" applyFont="1" applyBorder="1" applyAlignment="1">
      <alignment horizontal="center" vertical="center"/>
    </xf>
    <xf numFmtId="0" fontId="67" fillId="0" borderId="82" xfId="13" applyFont="1" applyBorder="1" applyAlignment="1">
      <alignment horizontal="center" vertical="center"/>
    </xf>
    <xf numFmtId="0" fontId="67" fillId="0" borderId="98" xfId="13" applyFont="1" applyBorder="1" applyAlignment="1">
      <alignment horizontal="center" vertical="center"/>
    </xf>
    <xf numFmtId="0" fontId="67" fillId="0" borderId="99" xfId="13" applyFont="1" applyBorder="1" applyAlignment="1">
      <alignment horizontal="center" vertical="center"/>
    </xf>
    <xf numFmtId="0" fontId="67" fillId="0" borderId="100" xfId="13" applyFont="1" applyBorder="1" applyAlignment="1">
      <alignment horizontal="center" vertical="center"/>
    </xf>
    <xf numFmtId="0" fontId="67" fillId="0" borderId="101" xfId="13" applyFont="1" applyBorder="1" applyAlignment="1">
      <alignment horizontal="center" vertical="center"/>
    </xf>
    <xf numFmtId="0" fontId="67" fillId="0" borderId="102" xfId="13" applyFont="1" applyBorder="1" applyAlignment="1">
      <alignment horizontal="center" vertical="center"/>
    </xf>
    <xf numFmtId="0" fontId="67" fillId="0" borderId="105" xfId="13" applyFont="1" applyBorder="1" applyAlignment="1">
      <alignment horizontal="center" vertical="center"/>
    </xf>
    <xf numFmtId="0" fontId="67" fillId="0" borderId="106" xfId="13" applyFont="1" applyBorder="1" applyAlignment="1">
      <alignment horizontal="center" vertical="center"/>
    </xf>
    <xf numFmtId="0" fontId="67" fillId="0" borderId="107" xfId="13" applyFont="1" applyBorder="1" applyAlignment="1">
      <alignment horizontal="center" vertical="center"/>
    </xf>
    <xf numFmtId="0" fontId="67" fillId="0" borderId="108" xfId="13" applyFont="1" applyBorder="1" applyAlignment="1">
      <alignment horizontal="center" vertical="center"/>
    </xf>
    <xf numFmtId="0" fontId="69" fillId="10" borderId="77" xfId="13" applyFont="1" applyFill="1" applyBorder="1" applyAlignment="1">
      <alignment horizontal="left" vertical="top" wrapText="1"/>
    </xf>
    <xf numFmtId="0" fontId="69" fillId="10" borderId="86" xfId="13" applyFont="1" applyFill="1" applyBorder="1" applyAlignment="1">
      <alignment horizontal="left" vertical="top" wrapText="1"/>
    </xf>
    <xf numFmtId="0" fontId="69" fillId="10" borderId="87" xfId="13" applyFont="1" applyFill="1" applyBorder="1" applyAlignment="1">
      <alignment horizontal="left" vertical="top" wrapText="1"/>
    </xf>
    <xf numFmtId="0" fontId="42" fillId="0" borderId="80" xfId="13" applyFont="1" applyBorder="1" applyAlignment="1">
      <alignment horizontal="center" vertical="center"/>
    </xf>
    <xf numFmtId="0" fontId="42" fillId="0" borderId="81" xfId="13" applyFont="1" applyBorder="1" applyAlignment="1">
      <alignment horizontal="center" vertical="center"/>
    </xf>
    <xf numFmtId="0" fontId="42" fillId="0" borderId="82" xfId="13" applyFont="1" applyBorder="1" applyAlignment="1">
      <alignment horizontal="center" vertical="center"/>
    </xf>
    <xf numFmtId="0" fontId="42" fillId="0" borderId="87" xfId="13" applyFont="1" applyBorder="1" applyAlignment="1">
      <alignment horizontal="center" vertical="center"/>
    </xf>
    <xf numFmtId="0" fontId="42" fillId="0" borderId="86" xfId="13" applyFont="1" applyBorder="1" applyAlignment="1">
      <alignment horizontal="center" vertical="center"/>
    </xf>
    <xf numFmtId="0" fontId="65" fillId="0" borderId="0" xfId="13" applyAlignment="1">
      <alignment vertical="center"/>
    </xf>
    <xf numFmtId="0" fontId="67" fillId="0" borderId="109" xfId="13" applyFont="1" applyBorder="1" applyAlignment="1">
      <alignment horizontal="center" vertical="center"/>
    </xf>
    <xf numFmtId="0" fontId="67" fillId="0" borderId="110" xfId="13" applyFont="1" applyBorder="1" applyAlignment="1">
      <alignment horizontal="center" vertical="center"/>
    </xf>
    <xf numFmtId="0" fontId="67" fillId="0" borderId="111" xfId="13" applyFont="1" applyBorder="1" applyAlignment="1">
      <alignment horizontal="center" vertical="center"/>
    </xf>
    <xf numFmtId="0" fontId="67" fillId="0" borderId="112" xfId="13" applyFont="1" applyBorder="1" applyAlignment="1">
      <alignment horizontal="center" vertical="center"/>
    </xf>
    <xf numFmtId="0" fontId="41" fillId="0" borderId="0" xfId="13" applyFont="1" applyAlignment="1">
      <alignment horizontal="center" vertical="center"/>
    </xf>
    <xf numFmtId="0" fontId="5" fillId="0" borderId="62" xfId="3" applyFont="1" applyBorder="1" applyAlignment="1">
      <alignment horizontal="center" vertical="center" wrapText="1"/>
    </xf>
    <xf numFmtId="0" fontId="5" fillId="0" borderId="67" xfId="3" applyFont="1" applyBorder="1" applyAlignment="1">
      <alignment vertical="center"/>
    </xf>
    <xf numFmtId="0" fontId="5" fillId="0" borderId="62" xfId="3" applyFont="1" applyBorder="1" applyAlignment="1">
      <alignment horizontal="center" vertical="center"/>
    </xf>
    <xf numFmtId="0" fontId="5" fillId="0" borderId="0" xfId="3" applyFont="1" applyAlignment="1">
      <alignment horizontal="left" vertical="top" wrapText="1"/>
    </xf>
    <xf numFmtId="0" fontId="2" fillId="0" borderId="67" xfId="3" applyFont="1" applyBorder="1" applyAlignment="1">
      <alignment horizontal="center"/>
    </xf>
    <xf numFmtId="0" fontId="2" fillId="0" borderId="68" xfId="3" applyFont="1" applyBorder="1" applyAlignment="1">
      <alignment horizontal="center"/>
    </xf>
    <xf numFmtId="0" fontId="2" fillId="0" borderId="63" xfId="3" applyFont="1" applyBorder="1" applyAlignment="1">
      <alignment horizontal="center"/>
    </xf>
    <xf numFmtId="0" fontId="3" fillId="0" borderId="5" xfId="3" applyFont="1" applyBorder="1" applyAlignment="1">
      <alignment horizontal="center"/>
    </xf>
    <xf numFmtId="0" fontId="61" fillId="0" borderId="0" xfId="3" applyFont="1" applyAlignment="1">
      <alignment horizontal="center"/>
    </xf>
    <xf numFmtId="0" fontId="61" fillId="0" borderId="12" xfId="3" applyFont="1" applyBorder="1" applyAlignment="1">
      <alignment horizontal="center"/>
    </xf>
    <xf numFmtId="0" fontId="9" fillId="0" borderId="40" xfId="3" applyFont="1" applyBorder="1" applyAlignment="1">
      <alignment horizontal="center" vertical="center" wrapText="1"/>
    </xf>
    <xf numFmtId="0" fontId="9" fillId="0" borderId="53" xfId="3" applyFont="1" applyBorder="1" applyAlignment="1">
      <alignment horizontal="center" vertical="center" wrapText="1"/>
    </xf>
    <xf numFmtId="0" fontId="5" fillId="0" borderId="59" xfId="3" applyFont="1" applyBorder="1" applyAlignment="1">
      <alignment horizontal="center" vertical="center"/>
    </xf>
    <xf numFmtId="0" fontId="5" fillId="0" borderId="28" xfId="3" applyFont="1" applyBorder="1" applyAlignment="1">
      <alignment horizontal="center" vertical="center"/>
    </xf>
    <xf numFmtId="0" fontId="5" fillId="0" borderId="61" xfId="3" applyFont="1" applyBorder="1" applyAlignment="1">
      <alignment horizontal="center" vertical="center"/>
    </xf>
    <xf numFmtId="0" fontId="5" fillId="0" borderId="23" xfId="3" applyFont="1" applyBorder="1" applyAlignment="1">
      <alignment horizontal="center" vertical="center"/>
    </xf>
    <xf numFmtId="0" fontId="5" fillId="0" borderId="18" xfId="3" applyFont="1" applyBorder="1" applyAlignment="1">
      <alignment horizontal="center" vertical="center"/>
    </xf>
    <xf numFmtId="0" fontId="5" fillId="0" borderId="14" xfId="3" applyFont="1" applyBorder="1" applyAlignment="1">
      <alignment horizontal="center" vertical="center"/>
    </xf>
    <xf numFmtId="0" fontId="5" fillId="0" borderId="19" xfId="3" applyFont="1" applyBorder="1" applyAlignment="1">
      <alignment horizontal="center" vertical="center"/>
    </xf>
    <xf numFmtId="0" fontId="5" fillId="0" borderId="5" xfId="3" applyFont="1" applyBorder="1" applyAlignment="1">
      <alignment horizontal="center" vertical="center"/>
    </xf>
    <xf numFmtId="0" fontId="5" fillId="0" borderId="45" xfId="3" applyFont="1" applyBorder="1" applyAlignment="1">
      <alignment horizontal="center" vertical="center" wrapText="1"/>
    </xf>
    <xf numFmtId="0" fontId="5" fillId="0" borderId="27" xfId="3" applyFont="1" applyBorder="1" applyAlignment="1">
      <alignment horizontal="center" vertical="center" wrapText="1"/>
    </xf>
    <xf numFmtId="0" fontId="5" fillId="0" borderId="46" xfId="3" applyFont="1" applyBorder="1" applyAlignment="1">
      <alignment horizontal="center" vertical="center" wrapText="1"/>
    </xf>
    <xf numFmtId="0" fontId="5" fillId="0" borderId="28" xfId="3" applyFont="1" applyBorder="1" applyAlignment="1">
      <alignment horizontal="center" vertical="center" wrapText="1"/>
    </xf>
    <xf numFmtId="0" fontId="2" fillId="0" borderId="0" xfId="3" applyFont="1" applyAlignment="1">
      <alignment horizontal="center"/>
    </xf>
    <xf numFmtId="0" fontId="8" fillId="0" borderId="57" xfId="3" applyFont="1" applyBorder="1" applyAlignment="1">
      <alignment horizontal="center"/>
    </xf>
    <xf numFmtId="0" fontId="8" fillId="0" borderId="0" xfId="3" applyFont="1" applyAlignment="1">
      <alignment horizontal="center"/>
    </xf>
    <xf numFmtId="0" fontId="2" fillId="0" borderId="74" xfId="3" applyFont="1" applyBorder="1" applyAlignment="1">
      <alignment horizontal="center"/>
    </xf>
    <xf numFmtId="0" fontId="2" fillId="0" borderId="69" xfId="3" applyFont="1" applyBorder="1" applyAlignment="1">
      <alignment horizontal="center"/>
    </xf>
    <xf numFmtId="0" fontId="2" fillId="0" borderId="70" xfId="3" applyFont="1" applyBorder="1" applyAlignment="1">
      <alignment horizontal="center"/>
    </xf>
    <xf numFmtId="0" fontId="5" fillId="0" borderId="66" xfId="3" applyFont="1" applyBorder="1" applyAlignment="1">
      <alignment horizontal="center" vertical="center" wrapText="1"/>
    </xf>
    <xf numFmtId="0" fontId="5" fillId="0" borderId="41" xfId="3" applyFont="1" applyBorder="1" applyAlignment="1">
      <alignment horizontal="center" vertical="center" wrapText="1"/>
    </xf>
    <xf numFmtId="0" fontId="5" fillId="0" borderId="47" xfId="3" applyFont="1" applyBorder="1" applyAlignment="1">
      <alignment horizontal="center" vertical="center" wrapText="1"/>
    </xf>
    <xf numFmtId="0" fontId="1" fillId="0" borderId="66" xfId="3" applyBorder="1" applyAlignment="1">
      <alignment horizontal="center" vertical="center" wrapText="1"/>
    </xf>
    <xf numFmtId="0" fontId="3" fillId="0" borderId="41" xfId="3" applyFont="1" applyBorder="1" applyAlignment="1">
      <alignment horizontal="center" vertical="center" wrapText="1"/>
    </xf>
    <xf numFmtId="0" fontId="3" fillId="0" borderId="47" xfId="3" applyFont="1" applyBorder="1" applyAlignment="1">
      <alignment horizontal="center" vertical="center" wrapText="1"/>
    </xf>
    <xf numFmtId="0" fontId="5" fillId="5" borderId="66" xfId="3" applyFont="1" applyFill="1" applyBorder="1" applyAlignment="1">
      <alignment horizontal="center" vertical="center" wrapText="1"/>
    </xf>
    <xf numFmtId="0" fontId="5" fillId="5" borderId="41" xfId="3" applyFont="1" applyFill="1" applyBorder="1" applyAlignment="1">
      <alignment horizontal="center" vertical="center" wrapText="1"/>
    </xf>
    <xf numFmtId="0" fontId="5" fillId="0" borderId="70" xfId="3" applyFont="1" applyBorder="1" applyAlignment="1">
      <alignment horizontal="center" vertical="center" wrapText="1"/>
    </xf>
    <xf numFmtId="0" fontId="5" fillId="0" borderId="71" xfId="3" applyFont="1" applyBorder="1" applyAlignment="1">
      <alignment horizontal="center" vertical="center" wrapText="1"/>
    </xf>
    <xf numFmtId="0" fontId="3" fillId="0" borderId="38" xfId="3" applyFont="1" applyBorder="1" applyAlignment="1">
      <alignment horizontal="center" vertical="center" wrapText="1"/>
    </xf>
    <xf numFmtId="0" fontId="3" fillId="0" borderId="48" xfId="3" applyFont="1" applyBorder="1" applyAlignment="1">
      <alignment horizontal="center" vertical="center" wrapText="1"/>
    </xf>
    <xf numFmtId="0" fontId="3" fillId="0" borderId="50" xfId="3" applyFont="1" applyBorder="1" applyAlignment="1">
      <alignment horizontal="center" vertical="center" wrapText="1"/>
    </xf>
    <xf numFmtId="0" fontId="5" fillId="0" borderId="4" xfId="3" applyFont="1" applyBorder="1" applyAlignment="1">
      <alignment horizontal="center" vertical="center" wrapText="1"/>
    </xf>
    <xf numFmtId="0" fontId="9" fillId="0" borderId="46" xfId="3" applyFont="1" applyBorder="1" applyAlignment="1">
      <alignment horizontal="center" vertical="center" wrapText="1"/>
    </xf>
    <xf numFmtId="0" fontId="5" fillId="0" borderId="59" xfId="3" applyFont="1" applyBorder="1" applyAlignment="1">
      <alignment horizontal="center" vertical="center" wrapText="1"/>
    </xf>
    <xf numFmtId="0" fontId="9" fillId="0" borderId="28" xfId="3" applyFont="1" applyBorder="1" applyAlignment="1">
      <alignment horizontal="center" vertical="center" wrapText="1"/>
    </xf>
    <xf numFmtId="0" fontId="5" fillId="0" borderId="7" xfId="3" applyFont="1" applyBorder="1" applyAlignment="1">
      <alignment horizontal="center" vertical="center"/>
    </xf>
    <xf numFmtId="0" fontId="5" fillId="0" borderId="20" xfId="3" applyFont="1" applyBorder="1" applyAlignment="1">
      <alignment horizontal="center" vertical="center"/>
    </xf>
    <xf numFmtId="0" fontId="0" fillId="0" borderId="5" xfId="0" applyBorder="1" applyAlignment="1">
      <alignment horizontal="center" vertical="center"/>
    </xf>
    <xf numFmtId="0" fontId="5" fillId="0" borderId="15" xfId="3" applyFont="1" applyBorder="1" applyAlignment="1">
      <alignment horizontal="center" vertical="center"/>
    </xf>
    <xf numFmtId="0" fontId="0" fillId="0" borderId="7" xfId="0" applyBorder="1" applyAlignment="1">
      <alignment horizontal="center" vertical="center"/>
    </xf>
    <xf numFmtId="0" fontId="5" fillId="0" borderId="74" xfId="3" applyFont="1" applyBorder="1" applyAlignment="1">
      <alignment horizontal="center" vertical="center"/>
    </xf>
    <xf numFmtId="0" fontId="5" fillId="0" borderId="69" xfId="3" applyFont="1" applyBorder="1" applyAlignment="1">
      <alignment horizontal="center" vertical="center"/>
    </xf>
    <xf numFmtId="0" fontId="5" fillId="0" borderId="60" xfId="3" applyFont="1" applyBorder="1" applyAlignment="1">
      <alignment horizontal="center" vertical="center" wrapText="1"/>
    </xf>
    <xf numFmtId="0" fontId="5" fillId="0" borderId="29" xfId="3" applyFont="1" applyBorder="1" applyAlignment="1">
      <alignment horizontal="center" vertical="center" wrapText="1"/>
    </xf>
    <xf numFmtId="0" fontId="10" fillId="0" borderId="26" xfId="3" applyFont="1" applyBorder="1" applyAlignment="1">
      <alignment horizontal="center" vertical="center"/>
    </xf>
    <xf numFmtId="0" fontId="10" fillId="0" borderId="57" xfId="3" applyFont="1" applyBorder="1" applyAlignment="1">
      <alignment horizontal="center" vertical="center"/>
    </xf>
    <xf numFmtId="0" fontId="3" fillId="0" borderId="70" xfId="3" applyFont="1" applyBorder="1" applyAlignment="1">
      <alignment horizontal="center" vertical="center" wrapText="1"/>
    </xf>
    <xf numFmtId="0" fontId="3" fillId="0" borderId="71" xfId="3" applyFont="1" applyBorder="1" applyAlignment="1">
      <alignment horizontal="center" vertical="center" wrapText="1"/>
    </xf>
    <xf numFmtId="0" fontId="3" fillId="0" borderId="55" xfId="3" applyFont="1" applyBorder="1" applyAlignment="1">
      <alignment horizontal="center" vertical="center" wrapText="1"/>
    </xf>
    <xf numFmtId="0" fontId="4" fillId="0" borderId="74" xfId="3" applyFont="1" applyBorder="1" applyAlignment="1">
      <alignment horizontal="center" vertical="center"/>
    </xf>
    <xf numFmtId="0" fontId="4" fillId="0" borderId="69" xfId="3" applyFont="1" applyBorder="1" applyAlignment="1">
      <alignment horizontal="center" vertical="center"/>
    </xf>
    <xf numFmtId="0" fontId="4" fillId="0" borderId="70" xfId="3" applyFont="1" applyBorder="1" applyAlignment="1">
      <alignment horizontal="center" vertical="center"/>
    </xf>
    <xf numFmtId="0" fontId="4" fillId="0" borderId="26" xfId="3" applyFont="1" applyBorder="1" applyAlignment="1">
      <alignment horizontal="center" vertical="center"/>
    </xf>
    <xf numFmtId="0" fontId="4" fillId="0" borderId="57" xfId="3" applyFont="1" applyBorder="1" applyAlignment="1">
      <alignment horizontal="center" vertical="center"/>
    </xf>
    <xf numFmtId="0" fontId="4" fillId="0" borderId="55" xfId="3" applyFont="1" applyBorder="1" applyAlignment="1">
      <alignment horizontal="center" vertical="center"/>
    </xf>
    <xf numFmtId="0" fontId="5" fillId="0" borderId="14" xfId="3" applyFont="1" applyBorder="1" applyAlignment="1">
      <alignment horizontal="center" vertical="center" wrapText="1"/>
    </xf>
    <xf numFmtId="0" fontId="5" fillId="0" borderId="19" xfId="3" applyFont="1" applyBorder="1" applyAlignment="1">
      <alignment horizontal="center" vertical="center" wrapText="1"/>
    </xf>
    <xf numFmtId="0" fontId="5" fillId="0" borderId="44" xfId="3" applyFont="1" applyBorder="1" applyAlignment="1">
      <alignment horizontal="center" vertical="center"/>
    </xf>
    <xf numFmtId="0" fontId="5" fillId="0" borderId="0" xfId="3" applyFont="1" applyAlignment="1">
      <alignment horizontal="center" vertical="center"/>
    </xf>
    <xf numFmtId="0" fontId="5" fillId="0" borderId="8" xfId="3" applyFont="1" applyBorder="1" applyAlignment="1">
      <alignment horizontal="center" vertical="center"/>
    </xf>
    <xf numFmtId="0" fontId="5" fillId="0" borderId="21" xfId="3" applyFont="1" applyBorder="1" applyAlignment="1">
      <alignment horizontal="center" vertical="center"/>
    </xf>
    <xf numFmtId="0" fontId="5" fillId="0" borderId="31" xfId="3" applyFont="1" applyBorder="1" applyAlignment="1">
      <alignment horizontal="center" vertical="center" wrapText="1"/>
    </xf>
    <xf numFmtId="0" fontId="3" fillId="0" borderId="69" xfId="3" applyFont="1" applyBorder="1" applyAlignment="1">
      <alignment horizontal="center" vertical="center" wrapText="1"/>
    </xf>
    <xf numFmtId="0" fontId="5" fillId="0" borderId="16" xfId="3" applyFont="1" applyBorder="1" applyAlignment="1">
      <alignment horizontal="center" vertical="center"/>
    </xf>
    <xf numFmtId="0" fontId="0" fillId="0" borderId="8" xfId="0" applyBorder="1" applyAlignment="1">
      <alignment horizontal="center" vertical="center"/>
    </xf>
    <xf numFmtId="0" fontId="14" fillId="0" borderId="0" xfId="4" applyFont="1" applyAlignment="1">
      <alignment horizontal="center"/>
    </xf>
    <xf numFmtId="0" fontId="1" fillId="0" borderId="0" xfId="4" applyFont="1" applyAlignment="1">
      <alignment horizontal="left" vertical="top" wrapText="1"/>
    </xf>
    <xf numFmtId="0" fontId="3" fillId="0" borderId="0" xfId="4" applyAlignment="1">
      <alignment horizontal="left" vertical="top" wrapText="1"/>
    </xf>
    <xf numFmtId="0" fontId="5" fillId="0" borderId="4" xfId="3" applyFont="1" applyBorder="1" applyAlignment="1">
      <alignment horizontal="center" vertical="center"/>
    </xf>
    <xf numFmtId="0" fontId="5" fillId="0" borderId="46" xfId="3" applyFont="1" applyBorder="1" applyAlignment="1">
      <alignment horizontal="center" vertical="center"/>
    </xf>
    <xf numFmtId="0" fontId="0" fillId="0" borderId="46" xfId="0" applyBorder="1" applyAlignment="1">
      <alignment horizontal="center" vertical="center"/>
    </xf>
    <xf numFmtId="0" fontId="0" fillId="0" borderId="28" xfId="0" applyBorder="1" applyAlignment="1">
      <alignment horizontal="center" vertical="center"/>
    </xf>
    <xf numFmtId="0" fontId="5" fillId="0" borderId="25" xfId="3" applyFont="1" applyBorder="1" applyAlignment="1">
      <alignment horizontal="center" vertical="center"/>
    </xf>
    <xf numFmtId="0" fontId="5" fillId="0" borderId="73" xfId="3" applyFont="1" applyBorder="1" applyAlignment="1">
      <alignment horizontal="center" vertical="center"/>
    </xf>
    <xf numFmtId="0" fontId="0" fillId="0" borderId="73" xfId="0" applyBorder="1" applyAlignment="1">
      <alignment horizontal="center" vertical="center"/>
    </xf>
    <xf numFmtId="0" fontId="0" fillId="0" borderId="29" xfId="0" applyBorder="1" applyAlignment="1">
      <alignment horizontal="center" vertical="center"/>
    </xf>
    <xf numFmtId="0" fontId="5" fillId="0" borderId="24" xfId="3" applyFont="1" applyBorder="1" applyAlignment="1">
      <alignment horizontal="center" vertical="center"/>
    </xf>
    <xf numFmtId="0" fontId="5" fillId="0" borderId="45" xfId="3" applyFont="1" applyBorder="1" applyAlignment="1">
      <alignment horizontal="center" vertical="center"/>
    </xf>
    <xf numFmtId="0" fontId="0" fillId="0" borderId="45" xfId="0" applyBorder="1" applyAlignment="1">
      <alignment horizontal="center" vertical="center"/>
    </xf>
    <xf numFmtId="0" fontId="0" fillId="0" borderId="27" xfId="0" applyBorder="1" applyAlignment="1">
      <alignment horizontal="center" vertical="center"/>
    </xf>
    <xf numFmtId="0" fontId="4" fillId="0" borderId="66" xfId="3" applyFont="1" applyBorder="1" applyAlignment="1">
      <alignment horizontal="center" vertical="center"/>
    </xf>
    <xf numFmtId="0" fontId="4" fillId="0" borderId="47" xfId="3" applyFont="1" applyBorder="1" applyAlignment="1">
      <alignment horizontal="center" vertical="center"/>
    </xf>
    <xf numFmtId="0" fontId="5" fillId="0" borderId="31" xfId="3" applyFont="1" applyBorder="1" applyAlignment="1">
      <alignment horizontal="center" vertical="center"/>
    </xf>
    <xf numFmtId="0" fontId="5" fillId="0" borderId="10" xfId="3" applyFont="1" applyBorder="1" applyAlignment="1">
      <alignment horizontal="center" vertical="center"/>
    </xf>
    <xf numFmtId="0" fontId="5" fillId="0" borderId="60" xfId="3" applyFont="1" applyBorder="1" applyAlignment="1">
      <alignment horizontal="center" vertical="center"/>
    </xf>
    <xf numFmtId="0" fontId="5" fillId="0" borderId="29" xfId="3" applyFont="1" applyBorder="1" applyAlignment="1">
      <alignment horizontal="center" vertical="center"/>
    </xf>
    <xf numFmtId="0" fontId="3" fillId="0" borderId="0" xfId="3" applyFont="1" applyAlignment="1">
      <alignment horizontal="center"/>
    </xf>
    <xf numFmtId="0" fontId="3" fillId="0" borderId="12" xfId="3" applyFont="1" applyBorder="1" applyAlignment="1">
      <alignment horizontal="center"/>
    </xf>
    <xf numFmtId="0" fontId="5" fillId="0" borderId="73" xfId="3" applyFont="1" applyBorder="1" applyAlignment="1">
      <alignment horizontal="center" vertical="center" wrapText="1"/>
    </xf>
    <xf numFmtId="0" fontId="5" fillId="0" borderId="66" xfId="3" applyFont="1" applyBorder="1" applyAlignment="1">
      <alignment horizontal="center" vertical="center"/>
    </xf>
    <xf numFmtId="0" fontId="0" fillId="0" borderId="10" xfId="0" applyBorder="1" applyAlignment="1">
      <alignment horizontal="center" vertical="center"/>
    </xf>
    <xf numFmtId="0" fontId="1" fillId="0" borderId="38" xfId="3" applyBorder="1" applyAlignment="1">
      <alignment horizontal="center" vertical="center" wrapText="1"/>
    </xf>
    <xf numFmtId="0" fontId="5" fillId="0" borderId="47" xfId="3" applyFont="1" applyBorder="1" applyAlignment="1">
      <alignment horizontal="center" vertical="center"/>
    </xf>
    <xf numFmtId="0" fontId="5" fillId="0" borderId="57" xfId="3" applyFont="1" applyBorder="1" applyAlignment="1">
      <alignment horizontal="center" vertical="center"/>
    </xf>
    <xf numFmtId="0" fontId="5" fillId="0" borderId="26" xfId="3" applyFont="1" applyBorder="1" applyAlignment="1">
      <alignment horizontal="center" vertical="center"/>
    </xf>
    <xf numFmtId="0" fontId="5" fillId="0" borderId="8" xfId="3" applyFont="1" applyBorder="1" applyAlignment="1">
      <alignment horizontal="center" vertical="center" wrapText="1"/>
    </xf>
    <xf numFmtId="0" fontId="5" fillId="0" borderId="21" xfId="3" applyFont="1" applyBorder="1" applyAlignment="1">
      <alignment horizontal="center" vertical="center" wrapText="1"/>
    </xf>
    <xf numFmtId="0" fontId="5" fillId="0" borderId="5" xfId="3" applyFont="1" applyBorder="1" applyAlignment="1">
      <alignment horizontal="center" vertical="center" wrapText="1"/>
    </xf>
    <xf numFmtId="0" fontId="5" fillId="0" borderId="71" xfId="3" applyFont="1" applyBorder="1" applyAlignment="1">
      <alignment horizontal="center" vertical="center"/>
    </xf>
    <xf numFmtId="0" fontId="9" fillId="0" borderId="5" xfId="3" applyFont="1" applyBorder="1" applyAlignment="1">
      <alignment horizontal="center" vertical="center" wrapText="1"/>
    </xf>
    <xf numFmtId="0" fontId="9" fillId="0" borderId="19" xfId="3" applyFont="1" applyBorder="1" applyAlignment="1">
      <alignment horizontal="center" vertical="center" wrapText="1"/>
    </xf>
    <xf numFmtId="0" fontId="3" fillId="0" borderId="66" xfId="3" applyFont="1" applyBorder="1" applyAlignment="1">
      <alignment horizontal="center" vertical="center" wrapText="1"/>
    </xf>
    <xf numFmtId="0" fontId="3" fillId="0" borderId="16" xfId="3" applyFont="1" applyBorder="1" applyAlignment="1">
      <alignment horizontal="center" vertical="center" wrapText="1"/>
    </xf>
    <xf numFmtId="0" fontId="3" fillId="0" borderId="14" xfId="3" applyFont="1" applyBorder="1" applyAlignment="1">
      <alignment horizontal="center" vertical="center" wrapText="1"/>
    </xf>
    <xf numFmtId="0" fontId="3" fillId="0" borderId="15" xfId="3" applyFont="1" applyBorder="1" applyAlignment="1">
      <alignment horizontal="center" vertical="center" wrapText="1"/>
    </xf>
    <xf numFmtId="0" fontId="9" fillId="0" borderId="4" xfId="3" applyFont="1" applyBorder="1" applyAlignment="1">
      <alignment horizontal="center" vertical="center" wrapText="1"/>
    </xf>
    <xf numFmtId="0" fontId="5" fillId="0" borderId="24" xfId="3" applyFont="1" applyBorder="1" applyAlignment="1">
      <alignment horizontal="center" vertical="center" wrapText="1"/>
    </xf>
    <xf numFmtId="0" fontId="24" fillId="0" borderId="5" xfId="0" applyFont="1" applyBorder="1" applyAlignment="1">
      <alignment horizontal="center" vertical="center" wrapText="1"/>
    </xf>
    <xf numFmtId="2" fontId="25" fillId="0" borderId="49" xfId="0" applyNumberFormat="1" applyFont="1" applyBorder="1" applyAlignment="1">
      <alignment horizontal="center"/>
    </xf>
    <xf numFmtId="2" fontId="25" fillId="0" borderId="6" xfId="0" applyNumberFormat="1" applyFont="1" applyBorder="1" applyAlignment="1">
      <alignment horizontal="center"/>
    </xf>
    <xf numFmtId="0" fontId="23" fillId="0" borderId="66"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57" xfId="0" applyFont="1" applyBorder="1" applyAlignment="1">
      <alignment horizontal="center" vertical="center" wrapText="1"/>
    </xf>
    <xf numFmtId="2" fontId="23" fillId="0" borderId="16" xfId="0" applyNumberFormat="1" applyFont="1" applyBorder="1" applyAlignment="1">
      <alignment horizontal="center" vertical="center" wrapText="1"/>
    </xf>
    <xf numFmtId="2" fontId="23" fillId="0" borderId="14" xfId="0" applyNumberFormat="1" applyFont="1" applyBorder="1" applyAlignment="1">
      <alignment horizontal="center" vertical="center" wrapText="1"/>
    </xf>
    <xf numFmtId="2" fontId="23" fillId="0" borderId="15" xfId="0" applyNumberFormat="1" applyFont="1" applyBorder="1" applyAlignment="1">
      <alignment horizontal="center" vertical="center" wrapText="1"/>
    </xf>
    <xf numFmtId="2" fontId="23" fillId="0" borderId="21" xfId="0" applyNumberFormat="1" applyFont="1" applyBorder="1" applyAlignment="1">
      <alignment horizontal="center" vertical="center" wrapText="1"/>
    </xf>
    <xf numFmtId="2" fontId="23" fillId="0" borderId="19" xfId="0" applyNumberFormat="1" applyFont="1" applyBorder="1" applyAlignment="1">
      <alignment horizontal="center" vertical="center" wrapText="1"/>
    </xf>
    <xf numFmtId="2" fontId="23" fillId="0" borderId="20" xfId="0" applyNumberFormat="1" applyFont="1" applyBorder="1" applyAlignment="1">
      <alignment horizontal="center" vertical="center" wrapText="1"/>
    </xf>
    <xf numFmtId="2" fontId="23" fillId="0" borderId="69" xfId="0" applyNumberFormat="1" applyFont="1" applyBorder="1" applyAlignment="1">
      <alignment horizontal="center" vertical="center" wrapText="1"/>
    </xf>
    <xf numFmtId="2" fontId="23" fillId="0" borderId="70" xfId="0" applyNumberFormat="1" applyFont="1" applyBorder="1" applyAlignment="1">
      <alignment horizontal="center" vertical="center" wrapText="1"/>
    </xf>
    <xf numFmtId="2" fontId="23" fillId="0" borderId="57" xfId="0" applyNumberFormat="1" applyFont="1" applyBorder="1" applyAlignment="1">
      <alignment horizontal="center" vertical="center" wrapText="1"/>
    </xf>
    <xf numFmtId="2" fontId="23" fillId="0" borderId="55" xfId="0" applyNumberFormat="1" applyFont="1" applyBorder="1" applyAlignment="1">
      <alignment horizontal="center" vertical="center" wrapText="1"/>
    </xf>
    <xf numFmtId="2" fontId="23" fillId="0" borderId="74" xfId="0" applyNumberFormat="1" applyFont="1" applyBorder="1" applyAlignment="1">
      <alignment horizontal="center" vertical="center" wrapText="1"/>
    </xf>
    <xf numFmtId="2" fontId="23" fillId="0" borderId="26" xfId="0" applyNumberFormat="1" applyFont="1" applyBorder="1" applyAlignment="1">
      <alignment horizontal="center" vertical="center" wrapText="1"/>
    </xf>
    <xf numFmtId="2" fontId="23" fillId="0" borderId="44" xfId="0" applyNumberFormat="1" applyFont="1" applyBorder="1" applyAlignment="1">
      <alignment horizontal="center" vertical="center" wrapText="1"/>
    </xf>
    <xf numFmtId="2" fontId="23" fillId="0" borderId="0" xfId="0" applyNumberFormat="1" applyFont="1" applyAlignment="1">
      <alignment horizontal="center" vertical="center" wrapText="1"/>
    </xf>
    <xf numFmtId="0" fontId="21" fillId="0" borderId="5" xfId="0" applyFont="1" applyBorder="1" applyAlignment="1">
      <alignment horizontal="center" vertical="center"/>
    </xf>
    <xf numFmtId="0" fontId="25" fillId="0" borderId="5" xfId="0" applyFont="1" applyBorder="1" applyAlignment="1">
      <alignment horizontal="center" vertical="center"/>
    </xf>
    <xf numFmtId="0" fontId="24" fillId="0" borderId="0" xfId="0" applyFont="1" applyAlignment="1">
      <alignment horizontal="left" vertical="top" wrapText="1"/>
    </xf>
    <xf numFmtId="0" fontId="25" fillId="0" borderId="5" xfId="0" applyFont="1" applyBorder="1" applyAlignment="1">
      <alignment horizontal="center"/>
    </xf>
    <xf numFmtId="0" fontId="24" fillId="0" borderId="5" xfId="0" applyFont="1" applyBorder="1" applyAlignment="1">
      <alignment horizontal="center"/>
    </xf>
    <xf numFmtId="0" fontId="24" fillId="0" borderId="5" xfId="0" applyFont="1" applyBorder="1" applyAlignment="1">
      <alignment horizontal="center" vertical="center"/>
    </xf>
    <xf numFmtId="0" fontId="24" fillId="3" borderId="40" xfId="0" applyFont="1" applyFill="1" applyBorder="1" applyAlignment="1">
      <alignment horizontal="center"/>
    </xf>
    <xf numFmtId="0" fontId="24" fillId="3" borderId="49" xfId="0" applyFont="1" applyFill="1" applyBorder="1" applyAlignment="1">
      <alignment horizontal="center"/>
    </xf>
    <xf numFmtId="0" fontId="24" fillId="3" borderId="6" xfId="0" applyFont="1" applyFill="1" applyBorder="1" applyAlignment="1">
      <alignment horizontal="center"/>
    </xf>
    <xf numFmtId="2" fontId="25" fillId="0" borderId="40" xfId="0" applyNumberFormat="1" applyFont="1" applyBorder="1" applyAlignment="1">
      <alignment horizontal="center"/>
    </xf>
    <xf numFmtId="0" fontId="25" fillId="0" borderId="40" xfId="0" applyFont="1" applyBorder="1" applyAlignment="1">
      <alignment horizontal="center" vertical="center"/>
    </xf>
    <xf numFmtId="0" fontId="25" fillId="0" borderId="6" xfId="0" applyFont="1" applyBorder="1" applyAlignment="1">
      <alignment horizontal="center" vertical="center"/>
    </xf>
    <xf numFmtId="2" fontId="24" fillId="0" borderId="3" xfId="0" applyNumberFormat="1" applyFont="1" applyBorder="1" applyAlignment="1">
      <alignment horizontal="right" vertical="center"/>
    </xf>
    <xf numFmtId="2" fontId="24" fillId="0" borderId="25" xfId="0" applyNumberFormat="1" applyFont="1" applyBorder="1" applyAlignment="1">
      <alignment horizontal="right" vertical="center"/>
    </xf>
    <xf numFmtId="2" fontId="24" fillId="0" borderId="24" xfId="0" applyNumberFormat="1" applyFont="1" applyBorder="1" applyAlignment="1">
      <alignment horizontal="center" vertical="center"/>
    </xf>
    <xf numFmtId="2" fontId="24" fillId="0" borderId="25" xfId="0" applyNumberFormat="1" applyFont="1" applyBorder="1" applyAlignment="1">
      <alignment horizontal="center" vertical="center"/>
    </xf>
    <xf numFmtId="0" fontId="23" fillId="0" borderId="68" xfId="0" applyFont="1" applyBorder="1"/>
    <xf numFmtId="1" fontId="23" fillId="0" borderId="34" xfId="0" applyNumberFormat="1" applyFont="1" applyBorder="1" applyAlignment="1">
      <alignment horizontal="right" vertical="center"/>
    </xf>
    <xf numFmtId="1" fontId="23" fillId="0" borderId="31" xfId="0" applyNumberFormat="1" applyFont="1" applyBorder="1" applyAlignment="1">
      <alignment horizontal="right" vertical="center"/>
    </xf>
    <xf numFmtId="1" fontId="23" fillId="0" borderId="32" xfId="0" applyNumberFormat="1" applyFont="1" applyBorder="1" applyAlignment="1">
      <alignment horizontal="right" vertical="center"/>
    </xf>
    <xf numFmtId="2" fontId="23" fillId="0" borderId="30" xfId="0" applyNumberFormat="1" applyFont="1" applyBorder="1" applyAlignment="1">
      <alignment horizontal="right" vertical="center"/>
    </xf>
    <xf numFmtId="2" fontId="23" fillId="0" borderId="32" xfId="0" applyNumberFormat="1" applyFont="1" applyBorder="1" applyAlignment="1">
      <alignment horizontal="right" vertical="center"/>
    </xf>
    <xf numFmtId="2" fontId="23" fillId="0" borderId="34" xfId="0" applyNumberFormat="1" applyFont="1" applyBorder="1" applyAlignment="1">
      <alignment horizontal="center" vertical="center"/>
    </xf>
    <xf numFmtId="2" fontId="23" fillId="0" borderId="32" xfId="0" applyNumberFormat="1" applyFont="1" applyBorder="1" applyAlignment="1">
      <alignment horizontal="center" vertical="center"/>
    </xf>
    <xf numFmtId="1" fontId="24" fillId="0" borderId="9" xfId="0" applyNumberFormat="1" applyFont="1" applyBorder="1" applyAlignment="1">
      <alignment horizontal="right" vertical="center"/>
    </xf>
    <xf numFmtId="1" fontId="24" fillId="0" borderId="10" xfId="0" applyNumberFormat="1" applyFont="1" applyBorder="1" applyAlignment="1">
      <alignment horizontal="right" vertical="center"/>
    </xf>
    <xf numFmtId="1" fontId="24" fillId="0" borderId="11" xfId="0" applyNumberFormat="1" applyFont="1" applyBorder="1" applyAlignment="1">
      <alignment horizontal="right" vertical="center"/>
    </xf>
    <xf numFmtId="0" fontId="24" fillId="0" borderId="66" xfId="0" applyFont="1" applyBorder="1" applyAlignment="1">
      <alignment horizontal="center" vertical="center"/>
    </xf>
    <xf numFmtId="0" fontId="0" fillId="0" borderId="42" xfId="0" applyBorder="1" applyAlignment="1">
      <alignment horizontal="center" vertical="center"/>
    </xf>
    <xf numFmtId="1" fontId="24" fillId="0" borderId="24" xfId="0" applyNumberFormat="1" applyFont="1" applyBorder="1" applyAlignment="1">
      <alignment horizontal="right" vertical="center"/>
    </xf>
    <xf numFmtId="1" fontId="24" fillId="0" borderId="4" xfId="0" applyNumberFormat="1" applyFont="1" applyBorder="1" applyAlignment="1">
      <alignment horizontal="right" vertical="center"/>
    </xf>
    <xf numFmtId="1" fontId="24" fillId="0" borderId="25" xfId="0" applyNumberFormat="1" applyFont="1" applyBorder="1" applyAlignment="1">
      <alignment horizontal="right" vertical="center"/>
    </xf>
    <xf numFmtId="0" fontId="24" fillId="0" borderId="48" xfId="0" applyFont="1" applyBorder="1"/>
    <xf numFmtId="2" fontId="24" fillId="0" borderId="74" xfId="0" applyNumberFormat="1" applyFont="1" applyBorder="1" applyAlignment="1">
      <alignment horizontal="right" vertical="center"/>
    </xf>
    <xf numFmtId="2" fontId="24" fillId="0" borderId="70" xfId="0" applyNumberFormat="1" applyFont="1" applyBorder="1" applyAlignment="1">
      <alignment horizontal="right" vertical="center"/>
    </xf>
    <xf numFmtId="0" fontId="0" fillId="0" borderId="1" xfId="0" applyBorder="1" applyAlignment="1">
      <alignment horizontal="right" vertical="center"/>
    </xf>
    <xf numFmtId="0" fontId="0" fillId="0" borderId="52" xfId="0" applyBorder="1" applyAlignment="1">
      <alignment horizontal="right" vertical="center"/>
    </xf>
    <xf numFmtId="2" fontId="24" fillId="0" borderId="74" xfId="0" applyNumberFormat="1" applyFont="1" applyBorder="1" applyAlignment="1">
      <alignment horizontal="center" vertical="center"/>
    </xf>
    <xf numFmtId="2" fontId="24" fillId="0" borderId="70" xfId="0" applyNumberFormat="1" applyFont="1" applyBorder="1" applyAlignment="1">
      <alignment horizontal="center" vertical="center"/>
    </xf>
    <xf numFmtId="0" fontId="0" fillId="0" borderId="1" xfId="0" applyBorder="1" applyAlignment="1">
      <alignment horizontal="center" vertical="center"/>
    </xf>
    <xf numFmtId="0" fontId="0" fillId="0" borderId="52" xfId="0" applyBorder="1" applyAlignment="1">
      <alignment horizontal="center" vertical="center"/>
    </xf>
    <xf numFmtId="0" fontId="24" fillId="0" borderId="64" xfId="0" applyFont="1" applyBorder="1"/>
    <xf numFmtId="2" fontId="23" fillId="0" borderId="67" xfId="0" applyNumberFormat="1" applyFont="1" applyBorder="1" applyAlignment="1">
      <alignment horizontal="center" vertical="center" wrapText="1"/>
    </xf>
    <xf numFmtId="0" fontId="0" fillId="0" borderId="68" xfId="0" applyBorder="1" applyAlignment="1">
      <alignment horizontal="center" vertical="center" wrapText="1"/>
    </xf>
    <xf numFmtId="0" fontId="0" fillId="0" borderId="63" xfId="0" applyBorder="1" applyAlignment="1">
      <alignment horizontal="center" vertical="center" wrapText="1"/>
    </xf>
    <xf numFmtId="0" fontId="23" fillId="0" borderId="74" xfId="0" applyFont="1" applyBorder="1" applyAlignment="1">
      <alignment horizontal="center" vertical="center" wrapText="1"/>
    </xf>
    <xf numFmtId="0" fontId="23" fillId="0" borderId="70"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55" xfId="0" applyFont="1" applyBorder="1" applyAlignment="1">
      <alignment horizontal="center" vertical="center" wrapText="1"/>
    </xf>
    <xf numFmtId="2" fontId="23" fillId="0" borderId="66" xfId="0" applyNumberFormat="1" applyFont="1" applyBorder="1" applyAlignment="1">
      <alignment horizontal="center" vertical="center" wrapText="1"/>
    </xf>
    <xf numFmtId="2" fontId="23" fillId="0" borderId="47" xfId="0" applyNumberFormat="1" applyFont="1" applyBorder="1" applyAlignment="1">
      <alignment horizontal="center" vertical="center" wrapText="1"/>
    </xf>
    <xf numFmtId="0" fontId="24" fillId="0" borderId="67" xfId="0" applyFont="1" applyBorder="1"/>
    <xf numFmtId="0" fontId="24" fillId="0" borderId="68" xfId="0" applyFont="1" applyBorder="1"/>
    <xf numFmtId="1" fontId="24" fillId="0" borderId="27" xfId="0" applyNumberFormat="1" applyFont="1" applyBorder="1" applyAlignment="1">
      <alignment horizontal="right" vertical="center"/>
    </xf>
    <xf numFmtId="1" fontId="24" fillId="0" borderId="28" xfId="0" applyNumberFormat="1" applyFont="1" applyBorder="1" applyAlignment="1">
      <alignment horizontal="right" vertical="center"/>
    </xf>
    <xf numFmtId="1" fontId="24" fillId="0" borderId="29" xfId="0" applyNumberFormat="1" applyFont="1" applyBorder="1" applyAlignment="1">
      <alignment horizontal="right" vertical="center"/>
    </xf>
    <xf numFmtId="2" fontId="24" fillId="0" borderId="30" xfId="0" applyNumberFormat="1" applyFont="1" applyBorder="1" applyAlignment="1">
      <alignment horizontal="right" vertical="center"/>
    </xf>
    <xf numFmtId="2" fontId="24" fillId="0" borderId="32" xfId="0" applyNumberFormat="1" applyFont="1" applyBorder="1" applyAlignment="1">
      <alignment horizontal="right" vertical="center"/>
    </xf>
    <xf numFmtId="2" fontId="24" fillId="0" borderId="34" xfId="0" applyNumberFormat="1" applyFont="1" applyBorder="1" applyAlignment="1">
      <alignment horizontal="center" vertical="center"/>
    </xf>
    <xf numFmtId="2" fontId="24" fillId="0" borderId="32" xfId="0" applyNumberFormat="1" applyFont="1" applyBorder="1" applyAlignment="1">
      <alignment horizontal="center" vertical="center"/>
    </xf>
    <xf numFmtId="0" fontId="23" fillId="0" borderId="67" xfId="0" applyFont="1" applyBorder="1"/>
    <xf numFmtId="1" fontId="23" fillId="0" borderId="27" xfId="0" applyNumberFormat="1" applyFont="1" applyBorder="1" applyAlignment="1">
      <alignment horizontal="center" vertical="center"/>
    </xf>
    <xf numFmtId="1" fontId="23" fillId="0" borderId="28" xfId="0" applyNumberFormat="1" applyFont="1" applyBorder="1" applyAlignment="1">
      <alignment horizontal="center" vertical="center"/>
    </xf>
    <xf numFmtId="2" fontId="23" fillId="0" borderId="31" xfId="0" applyNumberFormat="1" applyFont="1" applyBorder="1" applyAlignment="1">
      <alignment horizontal="center" vertical="center"/>
    </xf>
    <xf numFmtId="0" fontId="24" fillId="0" borderId="37" xfId="0" applyFont="1" applyBorder="1"/>
    <xf numFmtId="0" fontId="24" fillId="0" borderId="49" xfId="0" applyFont="1" applyBorder="1"/>
    <xf numFmtId="1" fontId="24" fillId="0" borderId="8" xfId="0" applyNumberFormat="1" applyFont="1" applyBorder="1" applyAlignment="1">
      <alignment horizontal="right" vertical="center"/>
    </xf>
    <xf numFmtId="1" fontId="24" fillId="0" borderId="5" xfId="0" applyNumberFormat="1" applyFont="1" applyBorder="1" applyAlignment="1">
      <alignment horizontal="right" vertical="center"/>
    </xf>
    <xf numFmtId="2" fontId="24" fillId="0" borderId="5" xfId="0" applyNumberFormat="1" applyFont="1" applyBorder="1" applyAlignment="1">
      <alignment horizontal="right" vertical="center"/>
    </xf>
    <xf numFmtId="2" fontId="24" fillId="0" borderId="7" xfId="0" applyNumberFormat="1" applyFont="1" applyBorder="1" applyAlignment="1">
      <alignment horizontal="right" vertical="center"/>
    </xf>
    <xf numFmtId="0" fontId="24" fillId="0" borderId="61" xfId="0" applyFont="1" applyBorder="1"/>
    <xf numFmtId="0" fontId="24" fillId="0" borderId="23" xfId="0" applyFont="1" applyBorder="1"/>
    <xf numFmtId="2" fontId="24" fillId="0" borderId="4" xfId="0" applyNumberFormat="1" applyFont="1" applyBorder="1" applyAlignment="1">
      <alignment horizontal="right" vertical="center"/>
    </xf>
    <xf numFmtId="0" fontId="24" fillId="0" borderId="38" xfId="0" applyFont="1" applyBorder="1"/>
    <xf numFmtId="2" fontId="24" fillId="0" borderId="10" xfId="0" applyNumberFormat="1" applyFont="1" applyBorder="1" applyAlignment="1">
      <alignment horizontal="right" vertical="center"/>
    </xf>
    <xf numFmtId="2" fontId="24" fillId="0" borderId="11" xfId="0" applyNumberFormat="1" applyFont="1" applyBorder="1" applyAlignment="1">
      <alignment horizontal="right" vertical="center"/>
    </xf>
    <xf numFmtId="0" fontId="23" fillId="0" borderId="74" xfId="0" applyFont="1" applyBorder="1" applyAlignment="1">
      <alignment horizontal="center" vertical="center"/>
    </xf>
    <xf numFmtId="0" fontId="23" fillId="0" borderId="70" xfId="0" applyFont="1" applyBorder="1" applyAlignment="1">
      <alignment horizontal="center" vertical="center"/>
    </xf>
    <xf numFmtId="0" fontId="23" fillId="0" borderId="26" xfId="0" applyFont="1" applyBorder="1" applyAlignment="1">
      <alignment horizontal="center" vertical="center"/>
    </xf>
    <xf numFmtId="0" fontId="23" fillId="0" borderId="55" xfId="0" applyFont="1" applyBorder="1" applyAlignment="1">
      <alignment horizontal="center" vertical="center"/>
    </xf>
    <xf numFmtId="0" fontId="23" fillId="0" borderId="47" xfId="0" applyFont="1" applyBorder="1" applyAlignment="1">
      <alignment horizontal="center"/>
    </xf>
    <xf numFmtId="2" fontId="23" fillId="0" borderId="31" xfId="0" applyNumberFormat="1" applyFont="1" applyBorder="1" applyAlignment="1">
      <alignment horizontal="right" vertical="center"/>
    </xf>
    <xf numFmtId="1" fontId="23" fillId="0" borderId="67" xfId="0" applyNumberFormat="1" applyFont="1" applyBorder="1" applyAlignment="1">
      <alignment horizontal="center" vertical="center"/>
    </xf>
    <xf numFmtId="1" fontId="23" fillId="0" borderId="63" xfId="0" applyNumberFormat="1" applyFont="1" applyBorder="1" applyAlignment="1">
      <alignment horizontal="center" vertical="center"/>
    </xf>
    <xf numFmtId="0" fontId="30" fillId="0" borderId="68" xfId="0" applyFont="1" applyBorder="1"/>
    <xf numFmtId="0" fontId="30" fillId="0" borderId="63" xfId="0" applyFont="1" applyBorder="1"/>
    <xf numFmtId="0" fontId="23" fillId="0" borderId="67" xfId="0" applyFont="1" applyBorder="1" applyAlignment="1">
      <alignment wrapText="1"/>
    </xf>
    <xf numFmtId="0" fontId="30" fillId="0" borderId="68" xfId="0" applyFont="1" applyBorder="1" applyAlignment="1">
      <alignment wrapText="1"/>
    </xf>
    <xf numFmtId="0" fontId="30" fillId="0" borderId="63" xfId="0" applyFont="1" applyBorder="1" applyAlignment="1">
      <alignment wrapText="1"/>
    </xf>
    <xf numFmtId="2" fontId="23" fillId="0" borderId="67" xfId="0" applyNumberFormat="1" applyFont="1" applyBorder="1" applyAlignment="1">
      <alignment horizontal="center" vertical="center"/>
    </xf>
    <xf numFmtId="0" fontId="0" fillId="0" borderId="63" xfId="0" applyBorder="1" applyAlignment="1">
      <alignment horizontal="center" vertical="center"/>
    </xf>
    <xf numFmtId="0" fontId="23" fillId="0" borderId="67" xfId="0" applyFont="1" applyBorder="1" applyAlignment="1">
      <alignment horizontal="center"/>
    </xf>
    <xf numFmtId="0" fontId="0" fillId="0" borderId="68" xfId="0" applyBorder="1" applyAlignment="1">
      <alignment horizontal="center"/>
    </xf>
    <xf numFmtId="0" fontId="0" fillId="0" borderId="63" xfId="0" applyBorder="1" applyAlignment="1">
      <alignment horizontal="center"/>
    </xf>
    <xf numFmtId="0" fontId="24" fillId="0" borderId="39" xfId="0" applyFont="1" applyBorder="1" applyAlignment="1">
      <alignment horizontal="right"/>
    </xf>
    <xf numFmtId="0" fontId="23" fillId="0" borderId="63" xfId="0" applyFont="1" applyBorder="1" applyAlignment="1">
      <alignment horizontal="center"/>
    </xf>
    <xf numFmtId="0" fontId="23" fillId="0" borderId="62" xfId="0" applyFont="1" applyBorder="1" applyAlignment="1">
      <alignment horizontal="right"/>
    </xf>
    <xf numFmtId="0" fontId="24" fillId="0" borderId="38" xfId="0" applyFont="1" applyBorder="1" applyAlignment="1">
      <alignment horizontal="left"/>
    </xf>
    <xf numFmtId="0" fontId="24" fillId="0" borderId="50" xfId="0" applyFont="1" applyBorder="1" applyAlignment="1">
      <alignment horizontal="left"/>
    </xf>
    <xf numFmtId="0" fontId="24" fillId="0" borderId="42" xfId="0" applyFont="1" applyBorder="1" applyAlignment="1">
      <alignment horizontal="right"/>
    </xf>
    <xf numFmtId="0" fontId="24" fillId="0" borderId="37" xfId="0" applyFont="1" applyBorder="1" applyAlignment="1">
      <alignment horizontal="left"/>
    </xf>
    <xf numFmtId="0" fontId="24" fillId="0" borderId="53" xfId="0" applyFont="1" applyBorder="1" applyAlignment="1">
      <alignment horizontal="left"/>
    </xf>
    <xf numFmtId="0" fontId="24" fillId="0" borderId="37" xfId="0" applyFont="1" applyBorder="1" applyAlignment="1">
      <alignment horizontal="right"/>
    </xf>
    <xf numFmtId="0" fontId="24" fillId="0" borderId="53" xfId="0" applyFont="1" applyBorder="1" applyAlignment="1">
      <alignment horizontal="right"/>
    </xf>
    <xf numFmtId="0" fontId="24" fillId="0" borderId="2" xfId="0" applyFont="1" applyBorder="1" applyAlignment="1">
      <alignment horizontal="right"/>
    </xf>
    <xf numFmtId="0" fontId="23" fillId="0" borderId="0" xfId="0" applyFont="1" applyAlignment="1">
      <alignment horizontal="center"/>
    </xf>
    <xf numFmtId="0" fontId="0" fillId="0" borderId="0" xfId="0" applyAlignment="1">
      <alignment horizontal="center"/>
    </xf>
    <xf numFmtId="0" fontId="1" fillId="0" borderId="0" xfId="0" applyFont="1"/>
    <xf numFmtId="0" fontId="0" fillId="0" borderId="0" xfId="0"/>
    <xf numFmtId="0" fontId="1" fillId="0" borderId="0" xfId="0" applyFont="1" applyAlignment="1">
      <alignment horizontal="left" vertical="top" wrapText="1"/>
    </xf>
    <xf numFmtId="0" fontId="23" fillId="0" borderId="16"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20" xfId="0" applyFont="1" applyBorder="1" applyAlignment="1">
      <alignment horizontal="center" vertical="center" wrapText="1"/>
    </xf>
    <xf numFmtId="0" fontId="24" fillId="0" borderId="10" xfId="0" applyFont="1" applyBorder="1" applyAlignment="1">
      <alignment horizontal="left"/>
    </xf>
    <xf numFmtId="1" fontId="24" fillId="0" borderId="10" xfId="0" applyNumberFormat="1" applyFont="1" applyBorder="1" applyAlignment="1">
      <alignment horizontal="center"/>
    </xf>
    <xf numFmtId="1" fontId="24" fillId="0" borderId="11" xfId="0" applyNumberFormat="1" applyFont="1" applyBorder="1" applyAlignment="1">
      <alignment horizontal="center"/>
    </xf>
    <xf numFmtId="0" fontId="24" fillId="0" borderId="5" xfId="0" applyFont="1" applyBorder="1" applyAlignment="1">
      <alignment horizontal="left"/>
    </xf>
    <xf numFmtId="1" fontId="24" fillId="0" borderId="5" xfId="0" applyNumberFormat="1" applyFont="1" applyBorder="1" applyAlignment="1">
      <alignment horizontal="center"/>
    </xf>
    <xf numFmtId="1" fontId="24" fillId="0" borderId="7" xfId="0" applyNumberFormat="1" applyFont="1" applyBorder="1" applyAlignment="1">
      <alignment horizontal="center"/>
    </xf>
    <xf numFmtId="0" fontId="24" fillId="0" borderId="19" xfId="0" applyFont="1" applyBorder="1" applyAlignment="1">
      <alignment horizontal="left"/>
    </xf>
    <xf numFmtId="1" fontId="24" fillId="0" borderId="19" xfId="0" applyNumberFormat="1" applyFont="1" applyBorder="1" applyAlignment="1">
      <alignment horizontal="center"/>
    </xf>
    <xf numFmtId="1" fontId="24" fillId="0" borderId="20" xfId="0" applyNumberFormat="1" applyFont="1" applyBorder="1" applyAlignment="1">
      <alignment horizontal="center"/>
    </xf>
    <xf numFmtId="0" fontId="29" fillId="0" borderId="0" xfId="0" applyFont="1" applyAlignment="1">
      <alignment horizontal="left" wrapText="1"/>
    </xf>
    <xf numFmtId="0" fontId="24" fillId="0" borderId="26" xfId="0" applyFont="1" applyBorder="1" applyAlignment="1">
      <alignment horizontal="left"/>
    </xf>
    <xf numFmtId="0" fontId="24" fillId="0" borderId="55" xfId="0" applyFont="1" applyBorder="1" applyAlignment="1">
      <alignment horizontal="left"/>
    </xf>
    <xf numFmtId="0" fontId="42" fillId="0" borderId="86" xfId="13" applyFont="1" applyBorder="1" applyAlignment="1">
      <alignment horizontal="center" vertical="center"/>
    </xf>
    <xf numFmtId="0" fontId="1" fillId="0" borderId="86" xfId="13" applyFont="1" applyBorder="1" applyAlignment="1">
      <alignment vertical="center"/>
    </xf>
    <xf numFmtId="0" fontId="1" fillId="0" borderId="94" xfId="13" applyFont="1" applyBorder="1" applyAlignment="1">
      <alignment vertical="center"/>
    </xf>
    <xf numFmtId="0" fontId="67" fillId="0" borderId="79" xfId="13" applyFont="1" applyBorder="1" applyAlignment="1">
      <alignment horizontal="center" vertical="center"/>
    </xf>
    <xf numFmtId="0" fontId="68" fillId="0" borderId="78" xfId="13" applyFont="1" applyBorder="1" applyAlignment="1">
      <alignment vertical="center"/>
    </xf>
    <xf numFmtId="0" fontId="42" fillId="0" borderId="77" xfId="13" applyFont="1" applyBorder="1" applyAlignment="1">
      <alignment horizontal="center" vertical="center"/>
    </xf>
    <xf numFmtId="0" fontId="1" fillId="0" borderId="93" xfId="13" applyFont="1" applyBorder="1" applyAlignment="1">
      <alignment vertical="center"/>
    </xf>
    <xf numFmtId="0" fontId="1" fillId="0" borderId="77" xfId="13" applyFont="1" applyBorder="1" applyAlignment="1">
      <alignment vertical="center"/>
    </xf>
    <xf numFmtId="0" fontId="67" fillId="0" borderId="91" xfId="13" applyFont="1" applyBorder="1" applyAlignment="1">
      <alignment horizontal="center" vertical="center"/>
    </xf>
    <xf numFmtId="0" fontId="68" fillId="0" borderId="104" xfId="13" applyFont="1" applyBorder="1" applyAlignment="1">
      <alignment vertical="center"/>
    </xf>
    <xf numFmtId="0" fontId="67" fillId="0" borderId="77" xfId="13" applyFont="1" applyBorder="1" applyAlignment="1">
      <alignment horizontal="center" vertical="center"/>
    </xf>
    <xf numFmtId="0" fontId="68" fillId="0" borderId="79" xfId="13" applyFont="1" applyBorder="1" applyAlignment="1">
      <alignment vertical="center"/>
    </xf>
    <xf numFmtId="0" fontId="67" fillId="0" borderId="90" xfId="13" applyFont="1" applyBorder="1" applyAlignment="1">
      <alignment horizontal="center" vertical="center"/>
    </xf>
    <xf numFmtId="0" fontId="68" fillId="0" borderId="103" xfId="13" applyFont="1" applyBorder="1" applyAlignment="1">
      <alignment vertical="center"/>
    </xf>
    <xf numFmtId="0" fontId="67" fillId="0" borderId="86" xfId="13" applyFont="1" applyBorder="1" applyAlignment="1">
      <alignment horizontal="center" vertical="center"/>
    </xf>
    <xf numFmtId="0" fontId="68" fillId="0" borderId="91" xfId="13" applyFont="1" applyBorder="1" applyAlignment="1">
      <alignment vertical="center"/>
    </xf>
    <xf numFmtId="0" fontId="1" fillId="0" borderId="0" xfId="3"/>
    <xf numFmtId="0" fontId="2" fillId="0" borderId="0" xfId="3" applyFont="1" applyAlignment="1">
      <alignment horizontal="left"/>
    </xf>
    <xf numFmtId="0" fontId="6" fillId="0" borderId="2" xfId="3" applyFont="1" applyBorder="1" applyAlignment="1">
      <alignment horizontal="center" vertical="center"/>
    </xf>
    <xf numFmtId="0" fontId="6" fillId="0" borderId="13" xfId="3" applyFont="1" applyBorder="1" applyAlignment="1">
      <alignment horizontal="center" vertical="center"/>
    </xf>
    <xf numFmtId="0" fontId="42" fillId="0" borderId="90" xfId="13" applyFont="1" applyBorder="1" applyAlignment="1">
      <alignment horizontal="center" vertical="center"/>
    </xf>
    <xf numFmtId="0" fontId="1" fillId="0" borderId="95" xfId="13" applyFont="1" applyBorder="1" applyAlignment="1">
      <alignment vertical="center"/>
    </xf>
    <xf numFmtId="0" fontId="42" fillId="0" borderId="79" xfId="13" applyFont="1" applyBorder="1" applyAlignment="1">
      <alignment horizontal="center" vertical="center"/>
    </xf>
    <xf numFmtId="0" fontId="1" fillId="0" borderId="96" xfId="13" applyFont="1" applyBorder="1" applyAlignment="1">
      <alignment vertical="center"/>
    </xf>
    <xf numFmtId="0" fontId="5" fillId="7" borderId="66" xfId="3" applyFont="1" applyFill="1" applyBorder="1" applyAlignment="1">
      <alignment horizontal="center" vertical="center"/>
    </xf>
    <xf numFmtId="0" fontId="0" fillId="0" borderId="41" xfId="0" applyBorder="1" applyAlignment="1">
      <alignment horizontal="center" vertical="center"/>
    </xf>
    <xf numFmtId="0" fontId="5" fillId="7" borderId="74" xfId="3" applyFont="1" applyFill="1" applyBorder="1" applyAlignment="1">
      <alignment horizontal="center" vertical="center"/>
    </xf>
    <xf numFmtId="0" fontId="5" fillId="7" borderId="44" xfId="3" applyFont="1" applyFill="1" applyBorder="1" applyAlignment="1">
      <alignment horizontal="center" vertical="center"/>
    </xf>
    <xf numFmtId="0" fontId="51" fillId="0" borderId="0" xfId="0" applyFont="1" applyAlignment="1">
      <alignment horizontal="center"/>
    </xf>
    <xf numFmtId="0" fontId="67" fillId="0" borderId="87" xfId="13" applyFont="1" applyBorder="1" applyAlignment="1">
      <alignment horizontal="center" vertical="center"/>
    </xf>
    <xf numFmtId="0" fontId="68" fillId="0" borderId="90" xfId="13" applyFont="1" applyBorder="1" applyAlignment="1">
      <alignment vertical="center"/>
    </xf>
    <xf numFmtId="0" fontId="6" fillId="0" borderId="39" xfId="3" applyFont="1" applyBorder="1" applyAlignment="1">
      <alignment horizontal="center" vertical="center"/>
    </xf>
    <xf numFmtId="0" fontId="6" fillId="0" borderId="42" xfId="3" applyFont="1" applyBorder="1" applyAlignment="1">
      <alignment horizontal="center" vertical="center"/>
    </xf>
    <xf numFmtId="0" fontId="1" fillId="0" borderId="88" xfId="13" applyFont="1" applyBorder="1" applyAlignment="1">
      <alignment vertical="center"/>
    </xf>
    <xf numFmtId="0" fontId="1" fillId="0" borderId="76" xfId="13" applyFont="1" applyBorder="1" applyAlignment="1">
      <alignment vertical="center"/>
    </xf>
    <xf numFmtId="0" fontId="42" fillId="0" borderId="87" xfId="13" applyFont="1" applyBorder="1" applyAlignment="1">
      <alignment horizontal="center" vertical="center"/>
    </xf>
    <xf numFmtId="0" fontId="1" fillId="0" borderId="92" xfId="13" applyFont="1" applyBorder="1" applyAlignment="1">
      <alignment vertical="center"/>
    </xf>
    <xf numFmtId="0" fontId="1" fillId="0" borderId="87" xfId="13" applyFont="1" applyBorder="1" applyAlignment="1">
      <alignment vertical="center"/>
    </xf>
    <xf numFmtId="0" fontId="5" fillId="0" borderId="39" xfId="3" applyFont="1" applyBorder="1" applyAlignment="1">
      <alignment horizontal="center" vertical="center"/>
    </xf>
    <xf numFmtId="0" fontId="5" fillId="7" borderId="47" xfId="3" applyFont="1" applyFill="1" applyBorder="1" applyAlignment="1">
      <alignment horizontal="center" vertical="center"/>
    </xf>
    <xf numFmtId="0" fontId="55" fillId="0" borderId="0" xfId="8" applyFont="1" applyAlignment="1">
      <alignment horizontal="center" vertical="center"/>
    </xf>
    <xf numFmtId="0" fontId="0" fillId="0" borderId="0" xfId="0" applyAlignment="1">
      <alignment horizontal="center" vertical="center"/>
    </xf>
    <xf numFmtId="0" fontId="54" fillId="0" borderId="0" xfId="8" applyFont="1" applyAlignment="1">
      <alignment horizontal="center" vertical="center"/>
    </xf>
    <xf numFmtId="0" fontId="41" fillId="0" borderId="77" xfId="8" applyFont="1" applyBorder="1" applyAlignment="1">
      <alignment horizontal="center" vertical="center"/>
    </xf>
    <xf numFmtId="0" fontId="45" fillId="0" borderId="77" xfId="8" applyFont="1" applyBorder="1"/>
    <xf numFmtId="0" fontId="48" fillId="0" borderId="77" xfId="8" applyFont="1" applyBorder="1" applyAlignment="1">
      <alignment horizontal="left" vertical="center" wrapText="1"/>
    </xf>
    <xf numFmtId="0" fontId="45" fillId="0" borderId="77" xfId="8" applyFont="1" applyBorder="1" applyAlignment="1">
      <alignment vertical="center"/>
    </xf>
    <xf numFmtId="0" fontId="41" fillId="0" borderId="77" xfId="8" applyFont="1" applyBorder="1" applyAlignment="1">
      <alignment horizontal="left" vertical="center" wrapText="1"/>
    </xf>
    <xf numFmtId="0" fontId="45" fillId="0" borderId="77" xfId="8" applyFont="1" applyBorder="1" applyAlignment="1">
      <alignment horizontal="center" vertical="center"/>
    </xf>
    <xf numFmtId="0" fontId="60" fillId="0" borderId="77" xfId="8" applyFont="1" applyBorder="1"/>
    <xf numFmtId="0" fontId="48" fillId="0" borderId="77" xfId="8" applyFont="1" applyBorder="1" applyAlignment="1">
      <alignment vertical="center" wrapText="1"/>
    </xf>
    <xf numFmtId="0" fontId="49" fillId="0" borderId="0" xfId="8" applyFont="1" applyAlignment="1">
      <alignment horizontal="center"/>
    </xf>
    <xf numFmtId="0" fontId="50" fillId="0" borderId="0" xfId="0" applyFont="1" applyAlignment="1">
      <alignment horizontal="center"/>
    </xf>
    <xf numFmtId="0" fontId="41" fillId="0" borderId="79" xfId="8" applyFont="1" applyBorder="1" applyAlignment="1">
      <alignment horizontal="center" vertical="center"/>
    </xf>
    <xf numFmtId="0" fontId="45" fillId="0" borderId="78" xfId="8" applyFont="1" applyBorder="1"/>
    <xf numFmtId="0" fontId="45" fillId="0" borderId="76" xfId="8" applyFont="1" applyBorder="1"/>
    <xf numFmtId="0" fontId="48" fillId="0" borderId="79" xfId="8" applyFont="1" applyBorder="1" applyAlignment="1">
      <alignment horizontal="left" vertical="center" wrapText="1"/>
    </xf>
    <xf numFmtId="0" fontId="45" fillId="0" borderId="78" xfId="8" applyFont="1" applyBorder="1" applyAlignment="1">
      <alignment vertical="center"/>
    </xf>
    <xf numFmtId="0" fontId="45" fillId="0" borderId="76" xfId="8" applyFont="1" applyBorder="1" applyAlignment="1">
      <alignment vertical="center"/>
    </xf>
    <xf numFmtId="0" fontId="41" fillId="0" borderId="79" xfId="8" applyFont="1" applyBorder="1" applyAlignment="1">
      <alignment horizontal="left" vertical="center" wrapText="1"/>
    </xf>
    <xf numFmtId="0" fontId="0" fillId="0" borderId="78" xfId="0" applyBorder="1" applyAlignment="1">
      <alignment vertical="center"/>
    </xf>
    <xf numFmtId="0" fontId="0" fillId="0" borderId="76" xfId="0" applyBorder="1" applyAlignment="1">
      <alignment vertical="center"/>
    </xf>
    <xf numFmtId="0" fontId="0" fillId="0" borderId="78" xfId="0" applyBorder="1"/>
    <xf numFmtId="0" fontId="0" fillId="0" borderId="76" xfId="0" applyBorder="1"/>
    <xf numFmtId="0" fontId="42" fillId="0" borderId="77" xfId="8" applyFont="1" applyBorder="1" applyAlignment="1">
      <alignment horizontal="center" vertical="center"/>
    </xf>
    <xf numFmtId="0" fontId="1" fillId="2" borderId="0" xfId="4" applyFont="1" applyFill="1" applyAlignment="1">
      <alignment horizontal="left" vertical="center" wrapText="1" indent="2"/>
    </xf>
    <xf numFmtId="0" fontId="3" fillId="2" borderId="0" xfId="4" applyFill="1" applyAlignment="1">
      <alignment horizontal="left" vertical="center" wrapText="1" indent="2"/>
    </xf>
    <xf numFmtId="0" fontId="12" fillId="4" borderId="0" xfId="4" applyFont="1" applyFill="1" applyAlignment="1">
      <alignment vertical="center" wrapText="1"/>
    </xf>
    <xf numFmtId="0" fontId="1" fillId="2" borderId="0" xfId="4" applyFont="1" applyFill="1" applyAlignment="1">
      <alignment horizontal="justify" vertical="center" wrapText="1"/>
    </xf>
    <xf numFmtId="0" fontId="0" fillId="0" borderId="0" xfId="0" applyAlignment="1">
      <alignment horizontal="justify" vertical="center" wrapText="1"/>
    </xf>
    <xf numFmtId="0" fontId="0" fillId="0" borderId="0" xfId="0" applyAlignment="1">
      <alignment horizontal="left" vertical="center" wrapText="1" indent="2"/>
    </xf>
    <xf numFmtId="0" fontId="5" fillId="0" borderId="35" xfId="3" applyFont="1" applyFill="1" applyBorder="1" applyAlignment="1">
      <alignment horizontal="center" vertical="center"/>
    </xf>
    <xf numFmtId="0" fontId="5" fillId="0" borderId="50" xfId="3" applyFont="1" applyFill="1" applyBorder="1" applyAlignment="1">
      <alignment vertical="center"/>
    </xf>
    <xf numFmtId="0" fontId="5" fillId="0" borderId="35" xfId="3" applyFont="1" applyFill="1" applyBorder="1" applyAlignment="1">
      <alignment horizontal="center"/>
    </xf>
    <xf numFmtId="0" fontId="5" fillId="0" borderId="16" xfId="3" applyFont="1" applyFill="1" applyBorder="1" applyAlignment="1">
      <alignment horizontal="center" vertical="center"/>
    </xf>
    <xf numFmtId="0" fontId="5" fillId="0" borderId="14" xfId="3" applyFont="1" applyFill="1" applyBorder="1" applyAlignment="1">
      <alignment horizontal="center" vertical="center"/>
    </xf>
    <xf numFmtId="0" fontId="5" fillId="0" borderId="10" xfId="3" applyFont="1" applyFill="1" applyBorder="1" applyAlignment="1">
      <alignment horizontal="center" vertical="center"/>
    </xf>
    <xf numFmtId="0" fontId="5" fillId="0" borderId="5" xfId="3" applyFont="1" applyFill="1" applyBorder="1" applyAlignment="1">
      <alignment horizontal="center" vertical="center"/>
    </xf>
    <xf numFmtId="0" fontId="5" fillId="0" borderId="17" xfId="3" applyFont="1" applyFill="1" applyBorder="1" applyAlignment="1">
      <alignment horizontal="center" vertical="center"/>
    </xf>
    <xf numFmtId="0" fontId="5" fillId="0" borderId="15" xfId="3" applyFont="1" applyFill="1" applyBorder="1" applyAlignment="1">
      <alignment horizontal="center" vertical="center"/>
    </xf>
    <xf numFmtId="0" fontId="5" fillId="0" borderId="2" xfId="3" applyFont="1" applyFill="1" applyBorder="1" applyAlignment="1">
      <alignment horizontal="center" vertical="center"/>
    </xf>
    <xf numFmtId="0" fontId="5" fillId="0" borderId="52" xfId="3" applyFont="1" applyFill="1" applyBorder="1" applyAlignment="1">
      <alignment vertical="center"/>
    </xf>
    <xf numFmtId="0" fontId="5" fillId="0" borderId="9" xfId="3" applyFont="1" applyFill="1" applyBorder="1" applyAlignment="1">
      <alignment horizontal="center" vertical="center"/>
    </xf>
    <xf numFmtId="0" fontId="5" fillId="0" borderId="56" xfId="3" applyFont="1" applyFill="1" applyBorder="1" applyAlignment="1">
      <alignment horizontal="center" vertical="center"/>
    </xf>
    <xf numFmtId="0" fontId="5" fillId="0" borderId="8" xfId="3" applyFont="1" applyFill="1" applyBorder="1" applyAlignment="1">
      <alignment horizontal="center" vertical="center"/>
    </xf>
    <xf numFmtId="0" fontId="5" fillId="0" borderId="40" xfId="3" applyFont="1" applyFill="1" applyBorder="1" applyAlignment="1">
      <alignment horizontal="center" vertical="center"/>
    </xf>
    <xf numFmtId="0" fontId="5" fillId="0" borderId="7" xfId="3" applyFont="1" applyFill="1" applyBorder="1" applyAlignment="1">
      <alignment horizontal="center" vertical="center"/>
    </xf>
    <xf numFmtId="0" fontId="5" fillId="0" borderId="53" xfId="3" applyFont="1" applyFill="1" applyBorder="1" applyAlignment="1">
      <alignment vertical="center"/>
    </xf>
    <xf numFmtId="0" fontId="5" fillId="0" borderId="2" xfId="0" applyFont="1" applyFill="1" applyBorder="1" applyAlignment="1">
      <alignment horizontal="left" vertical="center" wrapText="1"/>
    </xf>
    <xf numFmtId="0" fontId="5" fillId="0" borderId="53" xfId="3" applyFont="1" applyFill="1" applyBorder="1" applyAlignment="1">
      <alignment vertical="center" wrapText="1"/>
    </xf>
    <xf numFmtId="0" fontId="5" fillId="0" borderId="2" xfId="3" applyFont="1" applyFill="1" applyBorder="1" applyAlignment="1">
      <alignment horizontal="center"/>
    </xf>
    <xf numFmtId="0" fontId="5" fillId="0" borderId="2" xfId="3" applyFont="1" applyFill="1" applyBorder="1"/>
    <xf numFmtId="0" fontId="5" fillId="0" borderId="13" xfId="3" applyFont="1" applyFill="1" applyBorder="1" applyAlignment="1">
      <alignment horizontal="center"/>
    </xf>
    <xf numFmtId="0" fontId="5" fillId="0" borderId="12" xfId="3" applyFont="1" applyFill="1" applyBorder="1" applyAlignment="1">
      <alignment horizontal="center"/>
    </xf>
    <xf numFmtId="0" fontId="5" fillId="0" borderId="8" xfId="3" applyFont="1" applyFill="1" applyBorder="1" applyAlignment="1">
      <alignment horizontal="center"/>
    </xf>
    <xf numFmtId="0" fontId="5" fillId="0" borderId="5" xfId="3" applyFont="1" applyFill="1" applyBorder="1" applyAlignment="1">
      <alignment horizontal="center"/>
    </xf>
    <xf numFmtId="0" fontId="5" fillId="0" borderId="40" xfId="3" applyFont="1" applyFill="1" applyBorder="1" applyAlignment="1">
      <alignment horizontal="center"/>
    </xf>
    <xf numFmtId="0" fontId="5" fillId="0" borderId="27" xfId="3" applyFont="1" applyFill="1" applyBorder="1" applyAlignment="1">
      <alignment horizontal="center"/>
    </xf>
    <xf numFmtId="0" fontId="5" fillId="0" borderId="28" xfId="3" applyFont="1" applyFill="1" applyBorder="1" applyAlignment="1">
      <alignment horizontal="center"/>
    </xf>
    <xf numFmtId="0" fontId="5" fillId="0" borderId="72" xfId="3" applyFont="1" applyFill="1" applyBorder="1" applyAlignment="1">
      <alignment horizontal="center"/>
    </xf>
    <xf numFmtId="0" fontId="5" fillId="0" borderId="29" xfId="3" applyFont="1" applyFill="1" applyBorder="1" applyAlignment="1">
      <alignment horizontal="center"/>
    </xf>
    <xf numFmtId="0" fontId="5" fillId="0" borderId="66" xfId="3" applyFont="1" applyFill="1" applyBorder="1" applyAlignment="1">
      <alignment horizontal="center" vertical="center"/>
    </xf>
    <xf numFmtId="0" fontId="5" fillId="0" borderId="69" xfId="3" applyFont="1" applyFill="1" applyBorder="1" applyAlignment="1">
      <alignment horizontal="center" vertical="center"/>
    </xf>
    <xf numFmtId="0" fontId="5" fillId="0" borderId="38" xfId="3" applyFont="1" applyFill="1" applyBorder="1" applyAlignment="1">
      <alignment horizontal="center" vertical="center"/>
    </xf>
    <xf numFmtId="0" fontId="5" fillId="0" borderId="59" xfId="3" applyFont="1" applyFill="1" applyBorder="1" applyAlignment="1">
      <alignment horizontal="center" vertical="center"/>
    </xf>
    <xf numFmtId="0" fontId="5" fillId="0" borderId="59" xfId="3" applyFont="1" applyFill="1" applyBorder="1" applyAlignment="1">
      <alignment horizontal="center" vertical="center" wrapText="1"/>
    </xf>
    <xf numFmtId="0" fontId="5" fillId="0" borderId="60" xfId="3" applyFont="1" applyFill="1" applyBorder="1" applyAlignment="1">
      <alignment horizontal="center" vertical="center" wrapText="1"/>
    </xf>
    <xf numFmtId="0" fontId="10" fillId="0" borderId="47" xfId="3" applyFont="1" applyFill="1" applyBorder="1" applyAlignment="1">
      <alignment horizontal="center" vertical="center"/>
    </xf>
    <xf numFmtId="0" fontId="10" fillId="0" borderId="57" xfId="3" applyFont="1" applyFill="1" applyBorder="1" applyAlignment="1">
      <alignment horizontal="center" vertical="center"/>
    </xf>
    <xf numFmtId="0" fontId="5" fillId="0" borderId="61" xfId="3" applyFont="1" applyFill="1" applyBorder="1" applyAlignment="1">
      <alignment horizontal="center" vertical="center"/>
    </xf>
    <xf numFmtId="0" fontId="5" fillId="0" borderId="23" xfId="3" applyFont="1" applyFill="1" applyBorder="1" applyAlignment="1">
      <alignment horizontal="center" vertical="center"/>
    </xf>
    <xf numFmtId="0" fontId="5" fillId="0" borderId="18" xfId="3" applyFont="1" applyFill="1" applyBorder="1" applyAlignment="1">
      <alignment horizontal="center" vertical="center"/>
    </xf>
    <xf numFmtId="0" fontId="5" fillId="0" borderId="28" xfId="3" applyFont="1" applyFill="1" applyBorder="1" applyAlignment="1">
      <alignment horizontal="center" vertical="center"/>
    </xf>
    <xf numFmtId="0" fontId="5" fillId="0" borderId="28" xfId="3" applyFont="1" applyFill="1" applyBorder="1" applyAlignment="1">
      <alignment horizontal="center" vertical="center" wrapText="1"/>
    </xf>
    <xf numFmtId="0" fontId="5" fillId="0" borderId="29" xfId="3" applyFont="1" applyFill="1" applyBorder="1" applyAlignment="1">
      <alignment horizontal="center" vertical="center" wrapText="1"/>
    </xf>
    <xf numFmtId="0" fontId="5" fillId="0" borderId="0" xfId="3" applyFont="1" applyFill="1"/>
    <xf numFmtId="0" fontId="5" fillId="0" borderId="0" xfId="3" applyFont="1" applyFill="1" applyAlignment="1">
      <alignment horizontal="center"/>
    </xf>
    <xf numFmtId="0" fontId="5" fillId="0" borderId="66" xfId="3" applyFont="1" applyFill="1" applyBorder="1" applyAlignment="1">
      <alignment horizontal="center" vertical="center" wrapText="1"/>
    </xf>
    <xf numFmtId="0" fontId="3" fillId="0" borderId="70" xfId="3" applyFont="1" applyFill="1" applyBorder="1" applyAlignment="1">
      <alignment horizontal="center" vertical="center" wrapText="1"/>
    </xf>
    <xf numFmtId="0" fontId="3" fillId="0" borderId="38" xfId="3" applyFont="1" applyFill="1" applyBorder="1" applyAlignment="1">
      <alignment horizontal="center" vertical="center" wrapText="1"/>
    </xf>
    <xf numFmtId="0" fontId="3" fillId="0" borderId="48" xfId="3" applyFont="1" applyFill="1" applyBorder="1" applyAlignment="1">
      <alignment horizontal="center" vertical="center" wrapText="1"/>
    </xf>
    <xf numFmtId="0" fontId="3" fillId="0" borderId="50" xfId="3" applyFont="1" applyFill="1" applyBorder="1" applyAlignment="1">
      <alignment horizontal="center" vertical="center" wrapText="1"/>
    </xf>
    <xf numFmtId="0" fontId="5" fillId="0" borderId="41" xfId="3" applyFont="1" applyFill="1" applyBorder="1" applyAlignment="1">
      <alignment horizontal="center" vertical="center" wrapText="1"/>
    </xf>
    <xf numFmtId="0" fontId="3" fillId="0" borderId="71" xfId="3" applyFont="1" applyFill="1" applyBorder="1" applyAlignment="1">
      <alignment horizontal="center" vertical="center" wrapText="1"/>
    </xf>
    <xf numFmtId="0" fontId="5" fillId="0" borderId="45" xfId="3" applyFont="1" applyFill="1" applyBorder="1" applyAlignment="1">
      <alignment horizontal="center" vertical="center" wrapText="1"/>
    </xf>
    <xf numFmtId="0" fontId="5" fillId="0" borderId="46" xfId="3" applyFont="1" applyFill="1" applyBorder="1" applyAlignment="1">
      <alignment horizontal="center" vertical="center" wrapText="1"/>
    </xf>
    <xf numFmtId="0" fontId="5" fillId="0" borderId="4" xfId="3" applyFont="1" applyFill="1" applyBorder="1" applyAlignment="1">
      <alignment horizontal="center" vertical="center" wrapText="1"/>
    </xf>
    <xf numFmtId="0" fontId="9" fillId="0" borderId="46" xfId="3" applyFont="1" applyFill="1" applyBorder="1" applyAlignment="1">
      <alignment horizontal="center" vertical="center" wrapText="1"/>
    </xf>
    <xf numFmtId="0" fontId="9" fillId="0" borderId="40" xfId="3" applyFont="1" applyFill="1" applyBorder="1" applyAlignment="1">
      <alignment horizontal="center" vertical="center" wrapText="1"/>
    </xf>
    <xf numFmtId="0" fontId="9" fillId="0" borderId="53" xfId="3" applyFont="1" applyFill="1" applyBorder="1" applyAlignment="1">
      <alignment horizontal="center" vertical="center" wrapText="1"/>
    </xf>
    <xf numFmtId="0" fontId="5" fillId="0" borderId="47" xfId="3" applyFont="1" applyFill="1" applyBorder="1" applyAlignment="1">
      <alignment horizontal="center" vertical="center" wrapText="1"/>
    </xf>
    <xf numFmtId="0" fontId="3" fillId="0" borderId="55" xfId="3" applyFont="1" applyFill="1" applyBorder="1" applyAlignment="1">
      <alignment horizontal="center" vertical="center" wrapText="1"/>
    </xf>
    <xf numFmtId="0" fontId="5" fillId="0" borderId="26" xfId="3" applyFont="1" applyFill="1" applyBorder="1" applyAlignment="1">
      <alignment horizontal="center" vertical="center" wrapText="1"/>
    </xf>
    <xf numFmtId="0" fontId="5" fillId="0" borderId="57" xfId="3" applyFont="1" applyFill="1" applyBorder="1" applyAlignment="1">
      <alignment horizontal="center" vertical="center" wrapText="1"/>
    </xf>
    <xf numFmtId="0" fontId="5" fillId="0" borderId="27" xfId="3" applyFont="1" applyFill="1" applyBorder="1" applyAlignment="1">
      <alignment horizontal="center" vertical="center" wrapText="1"/>
    </xf>
    <xf numFmtId="0" fontId="9" fillId="0" borderId="28" xfId="3" applyFont="1" applyFill="1" applyBorder="1" applyAlignment="1">
      <alignment horizontal="center" vertical="center" wrapText="1"/>
    </xf>
    <xf numFmtId="0" fontId="9" fillId="0" borderId="72" xfId="3" applyFont="1" applyFill="1" applyBorder="1" applyAlignment="1">
      <alignment horizontal="center" vertical="center" wrapText="1"/>
    </xf>
    <xf numFmtId="0" fontId="9" fillId="0" borderId="29" xfId="3" applyFont="1" applyFill="1" applyBorder="1" applyAlignment="1">
      <alignment horizontal="center" vertical="center" wrapText="1"/>
    </xf>
    <xf numFmtId="0" fontId="5" fillId="0" borderId="35" xfId="3" applyFont="1" applyFill="1" applyBorder="1" applyAlignment="1">
      <alignment horizontal="center" vertical="center" wrapText="1"/>
    </xf>
    <xf numFmtId="0" fontId="5" fillId="0" borderId="35" xfId="3" applyFont="1" applyFill="1" applyBorder="1" applyAlignment="1">
      <alignment horizontal="left" vertical="center"/>
    </xf>
    <xf numFmtId="0" fontId="5" fillId="0" borderId="16" xfId="3" applyFont="1" applyFill="1" applyBorder="1" applyAlignment="1">
      <alignment horizontal="center" vertical="center"/>
    </xf>
    <xf numFmtId="0" fontId="5" fillId="0" borderId="14" xfId="3" applyFont="1" applyFill="1" applyBorder="1" applyAlignment="1">
      <alignment horizontal="center" vertical="center"/>
    </xf>
    <xf numFmtId="0" fontId="5" fillId="0" borderId="15" xfId="3" applyFont="1" applyFill="1" applyBorder="1" applyAlignment="1">
      <alignment horizontal="center" vertical="center"/>
    </xf>
    <xf numFmtId="0" fontId="5" fillId="0" borderId="2" xfId="3" applyFont="1" applyFill="1" applyBorder="1" applyAlignment="1">
      <alignment horizontal="left" vertical="center"/>
    </xf>
    <xf numFmtId="0" fontId="5" fillId="0" borderId="8" xfId="3" applyFont="1" applyFill="1" applyBorder="1" applyAlignment="1">
      <alignment horizontal="center" vertical="center"/>
    </xf>
    <xf numFmtId="0" fontId="5" fillId="0" borderId="5" xfId="3" applyFont="1" applyFill="1" applyBorder="1" applyAlignment="1">
      <alignment horizontal="center" vertical="center"/>
    </xf>
    <xf numFmtId="0" fontId="5" fillId="0" borderId="10" xfId="3" applyFont="1" applyFill="1" applyBorder="1" applyAlignment="1">
      <alignment horizontal="center" vertical="center"/>
    </xf>
    <xf numFmtId="0" fontId="5" fillId="0" borderId="7" xfId="3" applyFont="1" applyFill="1" applyBorder="1" applyAlignment="1">
      <alignment horizontal="center" vertical="center"/>
    </xf>
    <xf numFmtId="0" fontId="5" fillId="0" borderId="37" xfId="3" applyFont="1" applyFill="1" applyBorder="1" applyAlignment="1">
      <alignment vertical="center"/>
    </xf>
    <xf numFmtId="0" fontId="5" fillId="0" borderId="37" xfId="3" applyFont="1" applyFill="1" applyBorder="1" applyAlignment="1">
      <alignment vertical="center" wrapText="1"/>
    </xf>
    <xf numFmtId="0" fontId="5" fillId="0" borderId="19" xfId="3" applyFont="1" applyFill="1" applyBorder="1" applyAlignment="1">
      <alignment horizontal="center" vertical="center"/>
    </xf>
    <xf numFmtId="0" fontId="5" fillId="0" borderId="20" xfId="3" applyFont="1" applyFill="1" applyBorder="1" applyAlignment="1">
      <alignment horizontal="center" vertical="center"/>
    </xf>
    <xf numFmtId="0" fontId="5" fillId="0" borderId="48" xfId="3" applyFont="1" applyFill="1" applyBorder="1" applyAlignment="1">
      <alignment vertical="center"/>
    </xf>
    <xf numFmtId="0" fontId="5" fillId="0" borderId="36" xfId="3" applyFont="1" applyFill="1" applyBorder="1" applyAlignment="1">
      <alignment horizontal="center" vertical="center"/>
    </xf>
    <xf numFmtId="0" fontId="5" fillId="0" borderId="23" xfId="3" applyFont="1" applyFill="1" applyBorder="1" applyAlignment="1">
      <alignment vertical="center"/>
    </xf>
    <xf numFmtId="0" fontId="5" fillId="0" borderId="13" xfId="3" applyFont="1" applyFill="1" applyBorder="1" applyAlignment="1">
      <alignment horizontal="center" vertical="center"/>
    </xf>
    <xf numFmtId="0" fontId="5" fillId="0" borderId="13" xfId="3" applyFont="1" applyFill="1" applyBorder="1" applyAlignment="1">
      <alignment horizontal="center" vertical="center" wrapText="1"/>
    </xf>
    <xf numFmtId="0" fontId="5" fillId="0" borderId="6" xfId="3" applyFont="1" applyFill="1" applyBorder="1" applyAlignment="1">
      <alignment horizontal="center" vertical="center"/>
    </xf>
    <xf numFmtId="0" fontId="5" fillId="0" borderId="1" xfId="3" applyFont="1" applyFill="1" applyBorder="1" applyAlignment="1">
      <alignment horizontal="center" vertical="center"/>
    </xf>
    <xf numFmtId="0" fontId="5" fillId="0" borderId="2" xfId="3" applyFont="1" applyFill="1" applyBorder="1" applyAlignment="1">
      <alignment vertical="center"/>
    </xf>
    <xf numFmtId="0" fontId="5" fillId="0" borderId="13" xfId="3" applyFont="1" applyFill="1" applyBorder="1" applyAlignment="1">
      <alignment vertical="center"/>
    </xf>
    <xf numFmtId="0" fontId="5" fillId="0" borderId="47" xfId="3" applyFont="1" applyFill="1" applyBorder="1" applyAlignment="1">
      <alignment horizontal="center" vertical="center"/>
    </xf>
    <xf numFmtId="0" fontId="5" fillId="0" borderId="74" xfId="3" applyFont="1" applyFill="1" applyBorder="1" applyAlignment="1">
      <alignment horizontal="center" vertical="center"/>
    </xf>
    <xf numFmtId="0" fontId="10" fillId="0" borderId="26" xfId="3" applyFont="1" applyFill="1" applyBorder="1" applyAlignment="1">
      <alignment horizontal="center" vertical="center"/>
    </xf>
    <xf numFmtId="0" fontId="3" fillId="0" borderId="66" xfId="3" applyFont="1" applyFill="1" applyBorder="1" applyAlignment="1">
      <alignment horizontal="center" vertical="center" wrapText="1"/>
    </xf>
    <xf numFmtId="0" fontId="5" fillId="0" borderId="74" xfId="3" applyFont="1" applyFill="1" applyBorder="1" applyAlignment="1">
      <alignment horizontal="center" vertical="center" wrapText="1"/>
    </xf>
    <xf numFmtId="0" fontId="3" fillId="0" borderId="41" xfId="3" applyFont="1" applyFill="1" applyBorder="1" applyAlignment="1">
      <alignment horizontal="center" vertical="center" wrapText="1"/>
    </xf>
    <xf numFmtId="0" fontId="5" fillId="0" borderId="44" xfId="3" applyFont="1" applyFill="1" applyBorder="1" applyAlignment="1">
      <alignment horizontal="center" vertical="center" wrapText="1"/>
    </xf>
    <xf numFmtId="0" fontId="5" fillId="0" borderId="62" xfId="3" applyFont="1" applyFill="1" applyBorder="1" applyAlignment="1">
      <alignment horizontal="center" vertical="center" wrapText="1"/>
    </xf>
    <xf numFmtId="0" fontId="5" fillId="0" borderId="64" xfId="3" applyFont="1" applyFill="1" applyBorder="1"/>
    <xf numFmtId="0" fontId="5" fillId="0" borderId="49" xfId="3" applyFont="1" applyFill="1" applyBorder="1" applyAlignment="1">
      <alignment horizontal="left"/>
    </xf>
    <xf numFmtId="0" fontId="5" fillId="0" borderId="53" xfId="0" applyFont="1" applyFill="1" applyBorder="1" applyAlignment="1">
      <alignment horizontal="left"/>
    </xf>
    <xf numFmtId="0" fontId="5" fillId="0" borderId="23" xfId="0" applyFont="1" applyFill="1" applyBorder="1" applyAlignment="1">
      <alignment horizontal="left"/>
    </xf>
    <xf numFmtId="0" fontId="5" fillId="0" borderId="35" xfId="3" applyFont="1" applyFill="1" applyBorder="1" applyAlignment="1">
      <alignment horizontal="left" vertical="center" wrapText="1"/>
    </xf>
    <xf numFmtId="0" fontId="5" fillId="0" borderId="13" xfId="3" applyFont="1" applyFill="1" applyBorder="1"/>
    <xf numFmtId="0" fontId="64" fillId="0" borderId="0" xfId="8" applyFont="1" applyFill="1"/>
    <xf numFmtId="0" fontId="6" fillId="0" borderId="2" xfId="3" applyFont="1" applyFill="1" applyBorder="1" applyAlignment="1">
      <alignment horizontal="left" vertical="center"/>
    </xf>
    <xf numFmtId="0" fontId="6" fillId="0" borderId="2" xfId="3" applyFont="1" applyFill="1" applyBorder="1" applyAlignment="1">
      <alignment horizontal="left" vertical="center" wrapText="1"/>
    </xf>
    <xf numFmtId="0" fontId="6" fillId="0" borderId="13" xfId="3" applyFont="1" applyFill="1" applyBorder="1" applyAlignment="1">
      <alignment horizontal="left" vertical="center"/>
    </xf>
  </cellXfs>
  <cellStyles count="15">
    <cellStyle name="Currency 2" xfId="1" xr:uid="{00000000-0005-0000-0000-000000000000}"/>
    <cellStyle name="Currency 3" xfId="2" xr:uid="{00000000-0005-0000-0000-000001000000}"/>
    <cellStyle name="Currency 3 2" xfId="9" xr:uid="{BC18D758-BB59-447C-BA2F-D45A026550DB}"/>
    <cellStyle name="Hyperlink" xfId="12" builtinId="8"/>
    <cellStyle name="Normal" xfId="0" builtinId="0"/>
    <cellStyle name="Normal 2" xfId="3" xr:uid="{00000000-0005-0000-0000-000003000000}"/>
    <cellStyle name="Normal 3" xfId="4" xr:uid="{00000000-0005-0000-0000-000004000000}"/>
    <cellStyle name="Normal 3 2" xfId="5" xr:uid="{00000000-0005-0000-0000-000005000000}"/>
    <cellStyle name="Normal 3 3" xfId="10" xr:uid="{6147EBEB-0B40-404F-910A-6FD0F2C2793D}"/>
    <cellStyle name="Normal 4" xfId="6" xr:uid="{56A8A6C2-E749-420F-B010-9FC3FBEE8868}"/>
    <cellStyle name="Normal 4 2" xfId="11" xr:uid="{197C4ED9-E6AC-4CC9-AF3C-B76920413845}"/>
    <cellStyle name="Normal 5" xfId="8" xr:uid="{C3A99B06-94BB-4347-83FA-C6AD09F4CBA8}"/>
    <cellStyle name="Normal 5 2" xfId="14" xr:uid="{C92D4CE1-6D80-49C3-84AF-0618D98A7E71}"/>
    <cellStyle name="Normal 6" xfId="13" xr:uid="{EDF1C1FA-9F40-49DE-A462-502B989B836D}"/>
    <cellStyle name="Percent 2" xfId="7" xr:uid="{BB26198D-A1FC-4032-B544-3D80E346A519}"/>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ADF18307-4C07-4FDC-90F0-840327B084DA}">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14</xdr:row>
      <xdr:rowOff>0</xdr:rowOff>
    </xdr:from>
    <xdr:to>
      <xdr:col>2</xdr:col>
      <xdr:colOff>7620</xdr:colOff>
      <xdr:row>14</xdr:row>
      <xdr:rowOff>7620</xdr:rowOff>
    </xdr:to>
    <xdr:pic>
      <xdr:nvPicPr>
        <xdr:cNvPr id="9981" name="Picture 4" descr="http://www.rncis.ro/application1/adf/images/t.gif">
          <a:extLst>
            <a:ext uri="{FF2B5EF4-FFF2-40B4-BE49-F238E27FC236}">
              <a16:creationId xmlns:a16="http://schemas.microsoft.com/office/drawing/2014/main" id="{F44ED433-ACA4-06D6-4C28-5A0C05AFA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7540" y="21717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14</xdr:row>
      <xdr:rowOff>0</xdr:rowOff>
    </xdr:from>
    <xdr:to>
      <xdr:col>3</xdr:col>
      <xdr:colOff>7620</xdr:colOff>
      <xdr:row>14</xdr:row>
      <xdr:rowOff>7620</xdr:rowOff>
    </xdr:to>
    <xdr:pic>
      <xdr:nvPicPr>
        <xdr:cNvPr id="9982" name="Picture 3" descr="http://www.rncis.ro/application1/adf/images/t.gif">
          <a:extLst>
            <a:ext uri="{FF2B5EF4-FFF2-40B4-BE49-F238E27FC236}">
              <a16:creationId xmlns:a16="http://schemas.microsoft.com/office/drawing/2014/main" id="{D654825C-1D06-C297-89E7-8CD1E76C9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4780" y="2171700"/>
          <a:ext cx="7620" cy="7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orneliu-Octav Turcu" id="{1552EFAC-0808-4101-AEE6-9A82EEBBB824}" userId="S::Corneliu.Turcu@usv.ro::f764fb88-60e0-4311-9792-1cf5061540c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C16" dT="2024-06-26T02:27:32.41" personId="{1552EFAC-0808-4101-AEE6-9A82EEBBB824}" id="{77F67EC2-49E8-4B00-9D75-3F76CF145D80}">
    <text>TOTAL obligatorii + optionale</text>
  </threadedComment>
  <threadedComment ref="AD16" dT="2024-06-26T02:27:32.41" personId="{1552EFAC-0808-4101-AEE6-9A82EEBBB824}" id="{763DF6C5-C1B2-460F-8AFD-0C2568060A6F}">
    <text>TOTAL obligatorii + optionale</text>
  </threadedComment>
  <threadedComment ref="AE16" dT="2024-06-26T02:27:32.41" personId="{1552EFAC-0808-4101-AEE6-9A82EEBBB824}" id="{BF52091F-816D-4F96-B56B-8C2BFA265E5B}">
    <text>TOTAL obligatorii + optionale</text>
  </threadedComment>
  <threadedComment ref="AF16" dT="2024-06-26T02:27:32.41" personId="{1552EFAC-0808-4101-AEE6-9A82EEBBB824}" id="{4EA7DCE3-0691-407F-A4A2-AB3A8C983774}">
    <text>TOTAL obligatorii + optionale</text>
  </threadedComment>
  <threadedComment ref="AC17" dT="2024-06-26T02:29:43.69" personId="{1552EFAC-0808-4101-AEE6-9A82EEBBB824}" id="{DA6FD7B7-A891-4760-9D40-24110F4CCC71}">
    <text>TOTAL obligatorii</text>
  </threadedComment>
  <threadedComment ref="AC37" dT="2024-06-26T02:31:53.91" personId="{1552EFAC-0808-4101-AEE6-9A82EEBBB824}" id="{9EB1A7A1-738A-437A-BD09-2E8653088251}">
    <text>TOTAL optionale</text>
  </threadedComment>
  <threadedComment ref="AC53" dT="2024-06-26T02:30:24.36" personId="{1552EFAC-0808-4101-AEE6-9A82EEBBB824}" id="{E57702D1-517C-4CE2-AE71-DF93FC69AB44}">
    <text>TOTAL facultative</text>
  </threadedComment>
</ThreadedComments>
</file>

<file path=xl/threadedComments/threadedComment2.xml><?xml version="1.0" encoding="utf-8"?>
<ThreadedComments xmlns="http://schemas.microsoft.com/office/spreadsheetml/2018/threadedcomments" xmlns:x="http://schemas.openxmlformats.org/spreadsheetml/2006/main">
  <threadedComment ref="AC16" dT="2024-06-26T02:27:45.55" personId="{1552EFAC-0808-4101-AEE6-9A82EEBBB824}" id="{8BB25833-DA62-4E50-AF55-DC397ECAD2FF}">
    <text>TOTAL obligatorii + optionale</text>
  </threadedComment>
  <threadedComment ref="AC17" dT="2024-06-26T02:29:33.06" personId="{1552EFAC-0808-4101-AEE6-9A82EEBBB824}" id="{45A24C69-9DE7-49FE-9078-0BED78F7166F}">
    <text>TOTAL obligatorii</text>
  </threadedComment>
  <threadedComment ref="AC53" dT="2024-06-26T02:30:34.93" personId="{1552EFAC-0808-4101-AEE6-9A82EEBBB824}" id="{FE1243E2-E6C6-4A0C-BC6C-C64F742C12A1}">
    <text>TOTAL facultative</text>
  </threadedComment>
</ThreadedComments>
</file>

<file path=xl/threadedComments/threadedComment3.xml><?xml version="1.0" encoding="utf-8"?>
<ThreadedComments xmlns="http://schemas.microsoft.com/office/spreadsheetml/2018/threadedcomments" xmlns:x="http://schemas.openxmlformats.org/spreadsheetml/2006/main">
  <threadedComment ref="AC16" dT="2024-06-26T02:28:01.01" personId="{1552EFAC-0808-4101-AEE6-9A82EEBBB824}" id="{55AFCD62-CF67-4F16-A43A-6186E22AC5BB}">
    <text>TOTAL obligatorii + optionale</text>
  </threadedComment>
  <threadedComment ref="AC17" dT="2024-06-26T02:29:19.08" personId="{1552EFAC-0808-4101-AEE6-9A82EEBBB824}" id="{FDBD1379-B71B-4903-9231-5B80273D00E8}">
    <text>TOTAL obligatorii</text>
  </threadedComment>
  <threadedComment ref="AC37" dT="2024-06-26T02:31:53.91" personId="{1552EFAC-0808-4101-AEE6-9A82EEBBB824}" id="{6B3FD9ED-13C0-43A9-9707-4758AD20DC87}">
    <text>TOTAL optionale</text>
  </threadedComment>
  <threadedComment ref="AC54" dT="2024-06-26T02:30:44.87" personId="{1552EFAC-0808-4101-AEE6-9A82EEBBB824}" id="{2F9AEEC2-E380-4F4A-A51F-CA8E4CD7EFAE}">
    <text>TOTAL facultative</text>
  </threadedComment>
</ThreadedComments>
</file>

<file path=xl/threadedComments/threadedComment4.xml><?xml version="1.0" encoding="utf-8"?>
<ThreadedComments xmlns="http://schemas.microsoft.com/office/spreadsheetml/2018/threadedcomments" xmlns:x="http://schemas.openxmlformats.org/spreadsheetml/2006/main">
  <threadedComment ref="AC16" dT="2024-06-26T02:28:14.72" personId="{1552EFAC-0808-4101-AEE6-9A82EEBBB824}" id="{FE73453B-E541-40E2-8328-65346BE5AF32}">
    <text>TOTAL obligatorii + optionale</text>
  </threadedComment>
  <threadedComment ref="AC17" dT="2024-06-26T02:29:07.41" personId="{1552EFAC-0808-4101-AEE6-9A82EEBBB824}" id="{BC202AD4-E958-4540-B045-1108F152DDEE}">
    <text>TOTAL obligatorii</text>
  </threadedComment>
  <threadedComment ref="AC36" dT="2024-06-26T02:31:22.78" personId="{1552EFAC-0808-4101-AEE6-9A82EEBBB824}" id="{4F945826-1BD5-4B38-AA27-20811B81A870}">
    <text>TOTAL optionale</text>
  </threadedComment>
  <threadedComment ref="AC55" dT="2024-06-26T02:30:56.19" personId="{1552EFAC-0808-4101-AEE6-9A82EEBBB824}" id="{182ED938-7BF0-4E1C-9864-B10FF4BD758F}">
    <text>TOTAL facultative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microsoft.com/office/2017/10/relationships/threadedComment" Target="../threadedComments/threadedComment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0"/>
  <sheetViews>
    <sheetView topLeftCell="A15" zoomScaleNormal="100" zoomScaleSheetLayoutView="145" workbookViewId="0">
      <selection activeCell="H8" sqref="H8"/>
    </sheetView>
  </sheetViews>
  <sheetFormatPr defaultColWidth="9.140625" defaultRowHeight="12.75"/>
  <cols>
    <col min="1" max="1" width="7.5703125" style="73" customWidth="1"/>
    <col min="2" max="2" width="11.5703125" style="73" customWidth="1"/>
    <col min="3" max="3" width="11.28515625" style="73" customWidth="1"/>
    <col min="4" max="4" width="14.42578125" style="73" customWidth="1"/>
    <col min="5" max="16384" width="9.140625" style="73"/>
  </cols>
  <sheetData>
    <row r="1" spans="1:20">
      <c r="A1" s="72" t="s">
        <v>4</v>
      </c>
      <c r="C1" s="74"/>
      <c r="I1" s="75"/>
      <c r="J1" s="76"/>
      <c r="K1" s="76"/>
      <c r="L1" s="76"/>
      <c r="M1" s="76"/>
      <c r="N1" s="76"/>
      <c r="O1" s="76"/>
      <c r="P1" s="76"/>
      <c r="Q1" s="76"/>
      <c r="R1" s="76"/>
      <c r="S1" s="76"/>
      <c r="T1" s="76"/>
    </row>
    <row r="2" spans="1:20">
      <c r="A2" s="72" t="s">
        <v>5</v>
      </c>
      <c r="C2" s="74"/>
      <c r="I2" s="75"/>
    </row>
    <row r="3" spans="1:20">
      <c r="C3" s="74"/>
      <c r="I3" s="77"/>
    </row>
    <row r="4" spans="1:20">
      <c r="C4" s="74"/>
      <c r="J4" s="78"/>
    </row>
    <row r="5" spans="1:20" ht="18">
      <c r="A5" s="542" t="s">
        <v>100</v>
      </c>
      <c r="B5" s="542"/>
      <c r="C5" s="542"/>
      <c r="D5" s="542"/>
      <c r="E5" s="542"/>
      <c r="F5" s="542"/>
      <c r="G5" s="542"/>
      <c r="H5" s="542"/>
      <c r="I5" s="542"/>
      <c r="J5" s="542"/>
      <c r="K5" s="542"/>
    </row>
    <row r="6" spans="1:20">
      <c r="C6" s="74"/>
    </row>
    <row r="7" spans="1:20">
      <c r="A7" s="73" t="s">
        <v>163</v>
      </c>
      <c r="C7" s="74"/>
    </row>
    <row r="8" spans="1:20">
      <c r="A8" s="73" t="s">
        <v>164</v>
      </c>
      <c r="C8" s="74"/>
    </row>
    <row r="9" spans="1:20" s="10" customFormat="1">
      <c r="A9" s="221" t="s">
        <v>214</v>
      </c>
      <c r="C9" s="11"/>
      <c r="D9" s="14"/>
      <c r="E9" s="14"/>
      <c r="F9" s="14"/>
      <c r="G9" s="14"/>
      <c r="H9" s="14"/>
      <c r="I9" s="14"/>
      <c r="J9" s="14"/>
      <c r="K9" s="14"/>
      <c r="L9" s="14"/>
      <c r="M9" s="14"/>
      <c r="N9" s="14"/>
      <c r="O9" s="14"/>
      <c r="P9" s="14"/>
    </row>
    <row r="10" spans="1:20">
      <c r="A10" s="73" t="s">
        <v>151</v>
      </c>
      <c r="C10" s="74"/>
      <c r="D10" s="77"/>
      <c r="E10" s="77"/>
      <c r="F10" s="77"/>
      <c r="G10" s="77"/>
      <c r="H10" s="77"/>
      <c r="I10" s="77"/>
      <c r="J10" s="77"/>
      <c r="K10" s="77"/>
    </row>
    <row r="11" spans="1:20">
      <c r="A11" s="73" t="s">
        <v>101</v>
      </c>
      <c r="C11" s="74"/>
      <c r="D11" s="79"/>
      <c r="E11" s="79"/>
      <c r="F11" s="79"/>
      <c r="G11" s="79"/>
      <c r="H11" s="79"/>
      <c r="I11" s="79"/>
      <c r="J11" s="79"/>
      <c r="K11" s="79"/>
    </row>
    <row r="12" spans="1:20" s="383" customFormat="1">
      <c r="A12" s="382" t="s">
        <v>479</v>
      </c>
      <c r="B12" s="382"/>
      <c r="C12" s="382"/>
      <c r="D12" s="382"/>
      <c r="E12" s="382"/>
      <c r="F12" s="382"/>
      <c r="G12" s="382"/>
      <c r="H12" s="382"/>
      <c r="I12" s="382"/>
      <c r="J12" s="382"/>
      <c r="K12" s="382"/>
    </row>
    <row r="13" spans="1:20">
      <c r="A13" s="10"/>
      <c r="B13" s="10"/>
      <c r="C13" s="10"/>
      <c r="D13" s="10"/>
      <c r="E13" s="10"/>
      <c r="F13" s="10"/>
      <c r="G13" s="10"/>
      <c r="H13" s="10"/>
      <c r="I13" s="10"/>
      <c r="J13" s="10"/>
      <c r="K13" s="10"/>
    </row>
    <row r="14" spans="1:20" ht="15.75">
      <c r="A14" s="80"/>
      <c r="B14" s="80"/>
      <c r="C14" s="80"/>
      <c r="D14" s="80"/>
      <c r="E14" s="80"/>
      <c r="F14" s="80"/>
      <c r="G14" s="80"/>
      <c r="H14" s="80"/>
      <c r="I14" s="80"/>
      <c r="J14" s="80"/>
      <c r="K14" s="80"/>
    </row>
    <row r="15" spans="1:20">
      <c r="A15" s="73" t="s">
        <v>125</v>
      </c>
    </row>
    <row r="17" spans="1:6" ht="33.75" customHeight="1">
      <c r="A17" s="121" t="s">
        <v>126</v>
      </c>
      <c r="B17" s="543" t="s">
        <v>347</v>
      </c>
      <c r="C17" s="544"/>
      <c r="D17" s="544"/>
      <c r="E17" s="544"/>
      <c r="F17" s="544"/>
    </row>
    <row r="18" spans="1:6">
      <c r="A18" s="122" t="s">
        <v>126</v>
      </c>
      <c r="B18" s="73" t="s">
        <v>68</v>
      </c>
    </row>
    <row r="20" spans="1:6" ht="57.75" customHeight="1">
      <c r="B20" s="544"/>
      <c r="C20" s="544"/>
      <c r="D20" s="544"/>
      <c r="E20" s="544"/>
      <c r="F20" s="544"/>
    </row>
  </sheetData>
  <mergeCells count="3">
    <mergeCell ref="A5:K5"/>
    <mergeCell ref="B17:F17"/>
    <mergeCell ref="B20:F20"/>
  </mergeCells>
  <phoneticPr fontId="20" type="noConversion"/>
  <pageMargins left="0.9055118110236221" right="0.47244094488188981" top="0.82677165354330717" bottom="0.6692913385826772" header="0" footer="0"/>
  <pageSetup paperSize="9" scale="80" orientation="portrait" r:id="rId1"/>
  <headerFooter alignWithMargins="0">
    <oddFooter>&amp;R1/9</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2E488-00FD-4B0C-8F54-47FCB3403BDE}">
  <sheetPr>
    <pageSetUpPr fitToPage="1"/>
  </sheetPr>
  <dimension ref="A1:BP1004"/>
  <sheetViews>
    <sheetView view="pageBreakPreview" topLeftCell="A14" zoomScale="84" zoomScaleNormal="85" zoomScaleSheetLayoutView="84" workbookViewId="0">
      <selection activeCell="B6" sqref="B6"/>
    </sheetView>
  </sheetViews>
  <sheetFormatPr defaultColWidth="14.42578125" defaultRowHeight="15" customHeight="1"/>
  <cols>
    <col min="1" max="1" width="6.5703125" style="250" customWidth="1"/>
    <col min="2" max="2" width="37" style="250" customWidth="1"/>
    <col min="3" max="3" width="42.42578125" style="250" customWidth="1"/>
    <col min="4" max="4" width="29.5703125" style="250" customWidth="1"/>
    <col min="5" max="5" width="48.28515625" style="250" customWidth="1"/>
    <col min="6" max="6" width="18.7109375" style="250" customWidth="1"/>
    <col min="7" max="7" width="20.42578125" style="250" customWidth="1"/>
    <col min="8" max="8" width="21" style="250" customWidth="1"/>
    <col min="9" max="9" width="20.42578125" style="250" customWidth="1"/>
    <col min="10" max="10" width="21" style="250" customWidth="1"/>
    <col min="11" max="11" width="21.5703125" style="250" customWidth="1"/>
    <col min="12" max="12" width="22" style="250" customWidth="1"/>
    <col min="13" max="18" width="22.140625" style="250" customWidth="1"/>
    <col min="19" max="19" width="18.85546875" style="250" customWidth="1"/>
    <col min="20" max="20" width="18.7109375" style="250" customWidth="1"/>
    <col min="21" max="26" width="8.7109375" style="250" customWidth="1"/>
    <col min="27" max="16384" width="14.42578125" style="250"/>
  </cols>
  <sheetData>
    <row r="1" spans="1:68" s="1" customFormat="1">
      <c r="A1" s="9" t="s">
        <v>4</v>
      </c>
      <c r="B1" s="10"/>
      <c r="C1"/>
      <c r="E1" s="12"/>
      <c r="H1" s="10"/>
      <c r="I1" s="10"/>
      <c r="J1" s="10"/>
      <c r="K1" s="10"/>
      <c r="L1" s="10"/>
      <c r="M1" s="10"/>
      <c r="N1" s="10"/>
      <c r="O1" s="10"/>
      <c r="P1" s="10"/>
      <c r="Q1" s="13"/>
      <c r="R1" s="10"/>
      <c r="S1" s="10"/>
      <c r="T1" s="10"/>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row>
    <row r="2" spans="1:68" s="1" customFormat="1">
      <c r="A2" s="9" t="s">
        <v>5</v>
      </c>
      <c r="B2" s="10"/>
      <c r="C2"/>
      <c r="H2" s="10"/>
      <c r="I2" s="10"/>
      <c r="J2" s="10"/>
      <c r="K2" s="10"/>
      <c r="L2" s="10"/>
      <c r="M2" s="10"/>
      <c r="N2" s="10"/>
      <c r="O2" s="10"/>
      <c r="P2" s="10"/>
      <c r="Q2" s="13"/>
      <c r="R2" s="10"/>
      <c r="S2" s="10"/>
      <c r="T2" s="10"/>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row>
    <row r="3" spans="1:68" s="10" customFormat="1">
      <c r="A3" t="s">
        <v>234</v>
      </c>
      <c r="B3"/>
      <c r="C3"/>
      <c r="D3"/>
      <c r="E3"/>
      <c r="F3"/>
      <c r="G3"/>
      <c r="H3"/>
      <c r="I3"/>
      <c r="AE3" s="222"/>
    </row>
    <row r="4" spans="1:68" s="10" customFormat="1">
      <c r="A4" t="s">
        <v>235</v>
      </c>
      <c r="B4"/>
      <c r="C4"/>
      <c r="D4"/>
      <c r="E4"/>
      <c r="F4"/>
      <c r="G4"/>
      <c r="H4"/>
      <c r="I4"/>
      <c r="AE4" s="222"/>
    </row>
    <row r="5" spans="1:68" s="10" customFormat="1">
      <c r="A5" t="s">
        <v>236</v>
      </c>
      <c r="B5"/>
      <c r="C5"/>
      <c r="D5"/>
      <c r="E5"/>
      <c r="F5"/>
      <c r="G5"/>
      <c r="H5"/>
      <c r="I5"/>
      <c r="J5" s="169"/>
      <c r="K5" s="169"/>
      <c r="L5" s="169"/>
      <c r="M5" s="169"/>
      <c r="N5" s="9"/>
      <c r="O5" s="9"/>
      <c r="P5" s="9"/>
      <c r="Q5" s="9"/>
      <c r="R5" s="9"/>
      <c r="S5" s="9"/>
      <c r="T5" s="9"/>
      <c r="U5" s="9"/>
      <c r="V5" s="9"/>
      <c r="W5" s="9"/>
      <c r="X5" s="9"/>
      <c r="Y5" s="9"/>
      <c r="AE5" s="222"/>
    </row>
    <row r="6" spans="1:68" s="10" customFormat="1">
      <c r="A6" t="s">
        <v>237</v>
      </c>
      <c r="B6"/>
      <c r="C6"/>
      <c r="D6"/>
      <c r="E6"/>
      <c r="F6"/>
      <c r="G6"/>
      <c r="H6"/>
      <c r="I6"/>
      <c r="J6" s="9"/>
      <c r="K6" s="9"/>
      <c r="L6" s="9"/>
      <c r="M6" s="9"/>
      <c r="N6" s="9"/>
      <c r="O6" s="9"/>
      <c r="P6" s="9"/>
      <c r="Q6" s="9"/>
      <c r="R6" s="9"/>
      <c r="S6" s="9"/>
      <c r="T6" s="9"/>
      <c r="U6" s="9"/>
      <c r="V6" s="9"/>
      <c r="W6" s="9"/>
      <c r="X6" s="9"/>
      <c r="Y6" s="9"/>
      <c r="AE6" s="222"/>
    </row>
    <row r="7" spans="1:68" s="10" customFormat="1" ht="12.75">
      <c r="A7" s="10" t="s">
        <v>215</v>
      </c>
      <c r="J7" s="9"/>
      <c r="K7" s="9"/>
      <c r="L7" s="9"/>
      <c r="M7" s="9"/>
      <c r="N7" s="9"/>
      <c r="O7" s="9"/>
      <c r="P7" s="9"/>
      <c r="Q7" s="224"/>
      <c r="R7" s="9"/>
      <c r="S7" s="224"/>
      <c r="T7" s="9"/>
      <c r="U7" s="9"/>
      <c r="V7" s="9"/>
      <c r="W7" s="224"/>
      <c r="X7" s="224"/>
      <c r="Y7" s="9"/>
      <c r="AE7" s="222"/>
    </row>
    <row r="8" spans="1:68" s="10" customFormat="1" ht="12.75">
      <c r="A8" s="249" t="s">
        <v>258</v>
      </c>
      <c r="B8" s="249"/>
      <c r="C8" s="249"/>
      <c r="D8" s="249"/>
      <c r="E8" s="249"/>
      <c r="F8" s="249"/>
      <c r="G8" s="249"/>
      <c r="H8" s="249"/>
      <c r="I8" s="249"/>
      <c r="J8" s="9"/>
      <c r="K8" s="9"/>
      <c r="L8" s="9"/>
      <c r="M8" s="9"/>
      <c r="N8" s="9"/>
      <c r="O8" s="9"/>
      <c r="P8" s="9"/>
      <c r="Q8" s="9"/>
      <c r="R8" s="9"/>
      <c r="S8" s="9"/>
      <c r="T8" s="9"/>
      <c r="U8" s="9"/>
      <c r="V8" s="9"/>
      <c r="W8" s="9"/>
      <c r="X8" s="9"/>
      <c r="Y8" s="225"/>
      <c r="AE8" s="222"/>
    </row>
    <row r="9" spans="1:68">
      <c r="A9" s="253"/>
      <c r="B9" s="252"/>
      <c r="C9" s="252"/>
      <c r="D9" s="252"/>
      <c r="E9" s="252"/>
      <c r="F9" s="252"/>
      <c r="G9" s="252"/>
      <c r="H9" s="252"/>
      <c r="I9" s="252"/>
      <c r="J9" s="252"/>
      <c r="K9" s="252"/>
      <c r="L9" s="252"/>
      <c r="M9" s="252"/>
      <c r="N9" s="252"/>
      <c r="O9" s="252"/>
      <c r="P9" s="252"/>
      <c r="Q9" s="252"/>
      <c r="R9" s="252"/>
      <c r="T9" s="252"/>
      <c r="Y9" s="255"/>
      <c r="Z9" s="255"/>
    </row>
    <row r="10" spans="1:68" ht="23.25">
      <c r="A10" s="784" t="s">
        <v>315</v>
      </c>
      <c r="B10" s="785"/>
      <c r="C10" s="785"/>
      <c r="D10" s="785"/>
      <c r="E10" s="785"/>
      <c r="F10" s="252"/>
      <c r="G10" s="252"/>
      <c r="H10" s="252"/>
      <c r="I10" s="252"/>
      <c r="J10" s="252"/>
      <c r="K10" s="252"/>
      <c r="L10" s="252"/>
      <c r="M10" s="252"/>
      <c r="N10" s="252"/>
      <c r="O10" s="252"/>
      <c r="P10" s="252"/>
      <c r="Q10" s="252"/>
      <c r="R10" s="252"/>
      <c r="T10" s="252"/>
      <c r="Y10" s="255"/>
      <c r="Z10" s="255"/>
    </row>
    <row r="11" spans="1:68">
      <c r="A11" s="253"/>
      <c r="B11" s="252"/>
      <c r="C11" s="252"/>
      <c r="D11" s="252"/>
      <c r="E11" s="252"/>
      <c r="F11" s="252"/>
      <c r="G11" s="252"/>
      <c r="H11" s="252"/>
      <c r="I11" s="252"/>
      <c r="J11" s="252"/>
      <c r="K11" s="252"/>
      <c r="L11" s="252"/>
      <c r="M11" s="252"/>
      <c r="N11" s="252"/>
      <c r="O11" s="252"/>
      <c r="P11" s="252"/>
      <c r="Q11" s="252"/>
      <c r="R11" s="252"/>
      <c r="T11" s="252"/>
      <c r="Y11" s="255"/>
      <c r="Z11" s="255"/>
    </row>
    <row r="12" spans="1:68">
      <c r="A12" s="252"/>
      <c r="B12" s="252"/>
      <c r="C12" s="252"/>
      <c r="D12" s="252"/>
      <c r="E12" s="252"/>
      <c r="F12" s="252"/>
      <c r="G12" s="252"/>
      <c r="H12" s="252"/>
      <c r="I12" s="252"/>
      <c r="J12" s="252"/>
      <c r="K12" s="252"/>
      <c r="L12" s="252"/>
      <c r="M12" s="252"/>
      <c r="N12" s="252"/>
      <c r="O12" s="252"/>
      <c r="P12" s="252"/>
      <c r="Q12" s="252"/>
      <c r="R12" s="252"/>
      <c r="T12" s="252"/>
      <c r="Y12" s="255"/>
      <c r="Z12" s="255"/>
    </row>
    <row r="13" spans="1:68" ht="31.5">
      <c r="A13" s="259" t="s">
        <v>13</v>
      </c>
      <c r="B13" s="256" t="s">
        <v>267</v>
      </c>
      <c r="C13" s="256" t="s">
        <v>266</v>
      </c>
      <c r="D13" s="259" t="s">
        <v>265</v>
      </c>
      <c r="E13" s="259" t="s">
        <v>264</v>
      </c>
      <c r="F13" s="252"/>
      <c r="G13" s="252"/>
      <c r="H13" s="252"/>
      <c r="I13" s="252"/>
      <c r="J13" s="252"/>
      <c r="K13" s="252"/>
      <c r="L13" s="252"/>
      <c r="M13" s="252"/>
      <c r="N13" s="252"/>
      <c r="O13" s="252"/>
      <c r="P13" s="252"/>
      <c r="Q13" s="252"/>
      <c r="R13" s="252"/>
      <c r="T13" s="252"/>
      <c r="Y13" s="255"/>
      <c r="Z13" s="255"/>
    </row>
    <row r="14" spans="1:68" ht="47.45" customHeight="1">
      <c r="A14" s="786">
        <v>1</v>
      </c>
      <c r="B14" s="789" t="s">
        <v>397</v>
      </c>
      <c r="C14" s="258" t="s">
        <v>398</v>
      </c>
      <c r="D14" s="789" t="s">
        <v>402</v>
      </c>
      <c r="E14" s="789" t="s">
        <v>409</v>
      </c>
      <c r="F14" s="252"/>
      <c r="G14" s="252"/>
      <c r="H14" s="252"/>
      <c r="I14" s="252"/>
      <c r="J14" s="252"/>
      <c r="K14" s="252"/>
      <c r="L14" s="252"/>
      <c r="M14" s="252"/>
      <c r="N14" s="252"/>
      <c r="O14" s="252"/>
      <c r="P14" s="252"/>
      <c r="Q14" s="252"/>
      <c r="R14" s="252"/>
      <c r="T14" s="252"/>
      <c r="Y14" s="255"/>
      <c r="Z14" s="255"/>
    </row>
    <row r="15" spans="1:68" ht="55.15" customHeight="1">
      <c r="A15" s="787"/>
      <c r="B15" s="790"/>
      <c r="C15" s="258" t="s">
        <v>399</v>
      </c>
      <c r="D15" s="790"/>
      <c r="E15" s="787"/>
      <c r="F15" s="252"/>
      <c r="G15" s="252"/>
      <c r="H15" s="252"/>
      <c r="I15" s="252"/>
      <c r="J15" s="252"/>
      <c r="K15" s="252"/>
      <c r="L15" s="252"/>
      <c r="M15" s="252"/>
      <c r="N15" s="252"/>
      <c r="O15" s="252"/>
      <c r="P15" s="252"/>
      <c r="Q15" s="252"/>
      <c r="R15" s="252"/>
      <c r="T15" s="252"/>
      <c r="Y15" s="255"/>
      <c r="Z15" s="255"/>
    </row>
    <row r="16" spans="1:68" ht="59.45" customHeight="1">
      <c r="A16" s="787"/>
      <c r="B16" s="790"/>
      <c r="C16" s="258" t="s">
        <v>400</v>
      </c>
      <c r="D16" s="790"/>
      <c r="E16" s="787"/>
      <c r="F16" s="252"/>
      <c r="G16" s="252"/>
      <c r="H16" s="252"/>
      <c r="I16" s="252"/>
      <c r="J16" s="252"/>
      <c r="K16" s="252"/>
      <c r="L16" s="252"/>
      <c r="M16" s="252"/>
      <c r="N16" s="252"/>
      <c r="O16" s="252"/>
      <c r="P16" s="252"/>
      <c r="Q16" s="252"/>
      <c r="R16" s="252"/>
      <c r="T16" s="252"/>
      <c r="Y16" s="255"/>
      <c r="Z16" s="255"/>
    </row>
    <row r="17" spans="1:26" ht="58.15" customHeight="1">
      <c r="A17" s="788"/>
      <c r="B17" s="791"/>
      <c r="C17" s="258" t="s">
        <v>401</v>
      </c>
      <c r="D17" s="790"/>
      <c r="E17" s="787"/>
      <c r="F17" s="252"/>
      <c r="G17" s="252"/>
      <c r="H17" s="252"/>
      <c r="I17" s="252"/>
      <c r="J17" s="252"/>
      <c r="K17" s="252"/>
      <c r="L17" s="252"/>
      <c r="M17" s="252"/>
      <c r="N17" s="252"/>
      <c r="O17" s="252"/>
      <c r="P17" s="252"/>
      <c r="Q17" s="252"/>
      <c r="R17" s="252"/>
      <c r="T17" s="252"/>
      <c r="Y17" s="255"/>
      <c r="Z17" s="255"/>
    </row>
    <row r="18" spans="1:26" ht="76.5">
      <c r="A18" s="797">
        <v>2</v>
      </c>
      <c r="B18" s="783" t="s">
        <v>403</v>
      </c>
      <c r="C18" s="261" t="s">
        <v>404</v>
      </c>
      <c r="D18" s="793"/>
      <c r="E18" s="795"/>
      <c r="F18" s="252"/>
      <c r="G18" s="252"/>
      <c r="H18" s="252"/>
      <c r="I18" s="252"/>
      <c r="J18" s="252"/>
      <c r="K18" s="252"/>
      <c r="L18" s="252"/>
      <c r="M18" s="252"/>
      <c r="N18" s="252"/>
      <c r="O18" s="252"/>
      <c r="P18" s="252"/>
      <c r="Q18" s="252"/>
      <c r="R18" s="252"/>
      <c r="T18" s="252"/>
      <c r="Y18" s="255"/>
      <c r="Z18" s="255"/>
    </row>
    <row r="19" spans="1:26" ht="38.25">
      <c r="A19" s="777"/>
      <c r="B19" s="779"/>
      <c r="C19" s="261" t="s">
        <v>405</v>
      </c>
      <c r="D19" s="793"/>
      <c r="E19" s="795"/>
      <c r="F19" s="252"/>
      <c r="G19" s="252"/>
      <c r="H19" s="252"/>
      <c r="I19" s="252"/>
      <c r="J19" s="252"/>
      <c r="K19" s="252"/>
      <c r="L19" s="252"/>
      <c r="M19" s="252"/>
      <c r="N19" s="252"/>
      <c r="O19" s="252"/>
      <c r="P19" s="252"/>
      <c r="Q19" s="252"/>
      <c r="R19" s="252"/>
      <c r="T19" s="252"/>
      <c r="Y19" s="255"/>
      <c r="Z19" s="255"/>
    </row>
    <row r="20" spans="1:26" ht="102">
      <c r="A20" s="777"/>
      <c r="B20" s="779"/>
      <c r="C20" s="261" t="s">
        <v>406</v>
      </c>
      <c r="D20" s="793"/>
      <c r="E20" s="795"/>
      <c r="F20" s="252"/>
      <c r="G20" s="252"/>
      <c r="H20" s="252"/>
      <c r="I20" s="252"/>
      <c r="J20" s="252"/>
      <c r="K20" s="252"/>
      <c r="L20" s="252"/>
      <c r="M20" s="252"/>
      <c r="N20" s="252"/>
      <c r="O20" s="252"/>
      <c r="P20" s="252"/>
      <c r="Q20" s="252"/>
      <c r="R20" s="252"/>
      <c r="T20" s="252"/>
      <c r="Y20" s="255"/>
      <c r="Z20" s="255"/>
    </row>
    <row r="21" spans="1:26" ht="38.25">
      <c r="A21" s="777"/>
      <c r="B21" s="779"/>
      <c r="C21" s="261" t="s">
        <v>407</v>
      </c>
      <c r="D21" s="793"/>
      <c r="E21" s="795"/>
      <c r="F21" s="252"/>
      <c r="G21" s="252"/>
      <c r="H21" s="252"/>
      <c r="I21" s="252"/>
      <c r="J21" s="252"/>
      <c r="K21" s="252"/>
      <c r="L21" s="252"/>
      <c r="M21" s="252"/>
      <c r="N21" s="252"/>
      <c r="O21" s="252"/>
      <c r="P21" s="252"/>
      <c r="Q21" s="252"/>
      <c r="R21" s="252"/>
      <c r="T21" s="252"/>
      <c r="Y21" s="255"/>
      <c r="Z21" s="255"/>
    </row>
    <row r="22" spans="1:26" ht="51">
      <c r="A22" s="777"/>
      <c r="B22" s="779"/>
      <c r="C22" s="261" t="s">
        <v>408</v>
      </c>
      <c r="D22" s="794"/>
      <c r="E22" s="796"/>
      <c r="F22" s="252"/>
      <c r="G22" s="252"/>
      <c r="H22" s="252"/>
      <c r="I22" s="252"/>
      <c r="J22" s="252"/>
      <c r="K22" s="252"/>
      <c r="L22" s="252"/>
      <c r="M22" s="252"/>
      <c r="N22" s="252"/>
      <c r="O22" s="252"/>
      <c r="P22" s="252"/>
      <c r="Q22" s="252"/>
      <c r="R22" s="252"/>
      <c r="T22" s="252"/>
      <c r="Y22" s="255"/>
      <c r="Z22" s="255"/>
    </row>
    <row r="23" spans="1:26" ht="66" customHeight="1">
      <c r="A23" s="776">
        <v>3</v>
      </c>
      <c r="B23" s="789" t="s">
        <v>280</v>
      </c>
      <c r="C23" s="258" t="s">
        <v>281</v>
      </c>
      <c r="D23" s="789" t="s">
        <v>283</v>
      </c>
      <c r="E23" s="780"/>
      <c r="F23" s="252"/>
      <c r="G23" s="252"/>
      <c r="H23" s="252"/>
      <c r="I23" s="252"/>
      <c r="J23" s="252"/>
      <c r="K23" s="252"/>
      <c r="L23" s="252"/>
      <c r="M23" s="252"/>
      <c r="N23" s="252"/>
      <c r="O23" s="252"/>
      <c r="P23" s="252"/>
      <c r="Q23" s="252"/>
      <c r="R23" s="252"/>
      <c r="T23" s="252"/>
      <c r="Y23" s="255"/>
      <c r="Z23" s="255"/>
    </row>
    <row r="24" spans="1:26" ht="51">
      <c r="A24" s="777"/>
      <c r="B24" s="790"/>
      <c r="C24" s="258" t="s">
        <v>292</v>
      </c>
      <c r="D24" s="790"/>
      <c r="E24" s="777"/>
      <c r="F24" s="252"/>
      <c r="G24" s="252"/>
      <c r="H24" s="252"/>
      <c r="I24" s="252"/>
      <c r="J24" s="252"/>
      <c r="K24" s="252"/>
      <c r="L24" s="252"/>
      <c r="M24" s="252"/>
      <c r="N24" s="252"/>
      <c r="O24" s="252"/>
      <c r="P24" s="252"/>
      <c r="Q24" s="252"/>
      <c r="R24" s="252"/>
      <c r="T24" s="252"/>
      <c r="Y24" s="255"/>
      <c r="Z24" s="255"/>
    </row>
    <row r="25" spans="1:26" ht="63.75">
      <c r="A25" s="777"/>
      <c r="B25" s="791"/>
      <c r="C25" s="258" t="s">
        <v>282</v>
      </c>
      <c r="D25" s="791"/>
      <c r="E25" s="777"/>
      <c r="F25" s="252"/>
      <c r="G25" s="252"/>
      <c r="H25" s="252"/>
      <c r="I25" s="252"/>
      <c r="J25" s="252"/>
      <c r="K25" s="252"/>
      <c r="L25" s="252"/>
      <c r="M25" s="252"/>
      <c r="N25" s="252"/>
      <c r="O25" s="252"/>
      <c r="P25" s="252"/>
      <c r="Q25" s="252"/>
      <c r="R25" s="252"/>
      <c r="T25" s="252"/>
      <c r="Y25" s="255"/>
      <c r="Z25" s="255"/>
    </row>
    <row r="26" spans="1:26" ht="39.6" customHeight="1">
      <c r="A26" s="776">
        <v>4</v>
      </c>
      <c r="B26" s="783" t="s">
        <v>284</v>
      </c>
      <c r="C26" s="261" t="s">
        <v>285</v>
      </c>
      <c r="D26" s="778" t="s">
        <v>286</v>
      </c>
      <c r="E26" s="780"/>
      <c r="F26" s="252"/>
      <c r="G26" s="252"/>
      <c r="H26" s="252"/>
      <c r="I26" s="252"/>
      <c r="J26" s="252"/>
      <c r="K26" s="252"/>
      <c r="L26" s="252"/>
      <c r="M26" s="252"/>
      <c r="N26" s="252"/>
      <c r="O26" s="252"/>
      <c r="P26" s="252"/>
      <c r="Q26" s="252"/>
      <c r="R26" s="252"/>
      <c r="T26" s="252"/>
      <c r="Y26" s="255"/>
      <c r="Z26" s="255"/>
    </row>
    <row r="27" spans="1:26" ht="63.75">
      <c r="A27" s="777"/>
      <c r="B27" s="779"/>
      <c r="C27" s="261" t="s">
        <v>332</v>
      </c>
      <c r="D27" s="779"/>
      <c r="E27" s="777"/>
      <c r="F27" s="252"/>
      <c r="G27" s="252"/>
      <c r="H27" s="252"/>
      <c r="I27" s="252"/>
      <c r="J27" s="252"/>
      <c r="K27" s="252"/>
      <c r="L27" s="252"/>
      <c r="M27" s="252"/>
      <c r="N27" s="252"/>
      <c r="O27" s="252"/>
      <c r="P27" s="252"/>
      <c r="Q27" s="252"/>
      <c r="R27" s="252"/>
      <c r="T27" s="252"/>
      <c r="Y27" s="255"/>
      <c r="Z27" s="255"/>
    </row>
    <row r="28" spans="1:26" ht="53.45" customHeight="1">
      <c r="A28" s="777"/>
      <c r="B28" s="779"/>
      <c r="C28" s="261" t="s">
        <v>331</v>
      </c>
      <c r="D28" s="779"/>
      <c r="E28" s="777"/>
      <c r="F28" s="252"/>
      <c r="G28" s="252"/>
      <c r="H28" s="252"/>
      <c r="I28" s="252"/>
      <c r="J28" s="252"/>
      <c r="K28" s="252"/>
      <c r="L28" s="252"/>
      <c r="M28" s="252"/>
      <c r="N28" s="252"/>
      <c r="O28" s="252"/>
      <c r="P28" s="252"/>
      <c r="Q28" s="252"/>
      <c r="R28" s="252"/>
      <c r="T28" s="252"/>
      <c r="Y28" s="255"/>
      <c r="Z28" s="255"/>
    </row>
    <row r="29" spans="1:26" ht="52.9" customHeight="1">
      <c r="A29" s="776">
        <v>5</v>
      </c>
      <c r="B29" s="778" t="s">
        <v>287</v>
      </c>
      <c r="C29" s="261" t="s">
        <v>288</v>
      </c>
      <c r="D29" s="778" t="s">
        <v>291</v>
      </c>
      <c r="E29" s="780"/>
      <c r="F29" s="252"/>
      <c r="G29" s="252"/>
      <c r="H29" s="252"/>
      <c r="I29" s="252"/>
      <c r="J29" s="252"/>
      <c r="K29" s="252"/>
      <c r="L29" s="252"/>
      <c r="M29" s="252"/>
      <c r="N29" s="252"/>
      <c r="O29" s="252"/>
      <c r="P29" s="252"/>
      <c r="Q29" s="252"/>
      <c r="R29" s="252"/>
      <c r="T29" s="252"/>
      <c r="Y29" s="255"/>
      <c r="Z29" s="255"/>
    </row>
    <row r="30" spans="1:26" ht="76.5">
      <c r="A30" s="777"/>
      <c r="B30" s="779"/>
      <c r="C30" s="261" t="s">
        <v>289</v>
      </c>
      <c r="D30" s="779"/>
      <c r="E30" s="777"/>
      <c r="F30" s="252"/>
      <c r="G30" s="252"/>
      <c r="H30" s="252"/>
      <c r="I30" s="252"/>
      <c r="J30" s="252"/>
      <c r="K30" s="252"/>
      <c r="L30" s="252"/>
      <c r="M30" s="252"/>
      <c r="N30" s="252"/>
      <c r="O30" s="252"/>
      <c r="P30" s="252"/>
      <c r="Q30" s="252"/>
      <c r="R30" s="252"/>
      <c r="T30" s="252"/>
      <c r="Y30" s="255"/>
      <c r="Z30" s="255"/>
    </row>
    <row r="31" spans="1:26" ht="38.25">
      <c r="A31" s="777"/>
      <c r="B31" s="779"/>
      <c r="C31" s="261" t="s">
        <v>290</v>
      </c>
      <c r="D31" s="779"/>
      <c r="E31" s="777"/>
      <c r="F31" s="252"/>
      <c r="G31" s="252"/>
      <c r="H31" s="252"/>
      <c r="I31" s="252"/>
      <c r="J31" s="252"/>
      <c r="K31" s="252"/>
      <c r="L31" s="252"/>
      <c r="M31" s="252"/>
      <c r="N31" s="252"/>
      <c r="O31" s="252"/>
      <c r="P31" s="252"/>
      <c r="Q31" s="252"/>
      <c r="R31" s="252"/>
      <c r="T31" s="252"/>
      <c r="Y31" s="255"/>
      <c r="Z31" s="255"/>
    </row>
    <row r="32" spans="1:26" ht="15.6" customHeight="1">
      <c r="A32" s="252"/>
      <c r="B32" s="252"/>
      <c r="C32" s="252"/>
      <c r="D32" s="252"/>
      <c r="E32" s="252"/>
      <c r="F32" s="252"/>
      <c r="G32" s="252"/>
      <c r="H32" s="252"/>
      <c r="I32" s="252"/>
      <c r="J32" s="252"/>
      <c r="K32" s="252"/>
      <c r="L32" s="252"/>
      <c r="M32" s="252"/>
      <c r="N32" s="252"/>
      <c r="O32" s="252"/>
      <c r="P32" s="252"/>
      <c r="Q32" s="252"/>
      <c r="R32" s="252"/>
      <c r="T32" s="252"/>
      <c r="Y32" s="255"/>
      <c r="Z32" s="255"/>
    </row>
    <row r="33" spans="1:43" s="10" customFormat="1">
      <c r="A33" s="773" t="s">
        <v>351</v>
      </c>
      <c r="B33" s="774"/>
      <c r="C33" s="774"/>
      <c r="D33" s="774"/>
      <c r="E33" s="774"/>
      <c r="F33" s="244"/>
      <c r="G33" s="235"/>
      <c r="H33" s="235"/>
      <c r="I33" s="235"/>
      <c r="J33" s="235"/>
      <c r="K33" s="235"/>
      <c r="L33" s="235"/>
      <c r="M33" s="235"/>
      <c r="N33" s="235"/>
      <c r="O33" s="235"/>
      <c r="P33" s="235"/>
      <c r="Q33" s="235"/>
      <c r="R33" s="235"/>
      <c r="S33" s="235"/>
      <c r="T33" s="235"/>
      <c r="U33" s="235"/>
      <c r="V33" s="235"/>
      <c r="W33" s="235"/>
      <c r="X33" s="235"/>
      <c r="Y33" s="236"/>
      <c r="AE33" s="222"/>
    </row>
    <row r="34" spans="1:43" s="233" customFormat="1">
      <c r="A34" s="775" t="s">
        <v>352</v>
      </c>
      <c r="B34" s="711"/>
      <c r="C34" s="711"/>
      <c r="D34" s="711"/>
      <c r="E34" s="711"/>
      <c r="F34" s="235"/>
      <c r="G34" s="235"/>
      <c r="H34" s="235"/>
      <c r="I34" s="235"/>
      <c r="J34" s="235"/>
      <c r="K34" s="235"/>
      <c r="L34" s="235"/>
      <c r="M34" s="235"/>
      <c r="N34" s="235"/>
      <c r="O34" s="235"/>
      <c r="P34" s="235"/>
      <c r="Q34" s="235"/>
      <c r="R34" s="235"/>
      <c r="S34" s="235"/>
      <c r="T34" s="235"/>
      <c r="U34" s="235"/>
      <c r="V34" s="235"/>
      <c r="W34" s="235"/>
      <c r="X34" s="235"/>
      <c r="Y34" s="223"/>
      <c r="Z34" s="223"/>
      <c r="AA34" s="223"/>
      <c r="AB34" s="223"/>
      <c r="AC34" s="223"/>
      <c r="AD34" s="223"/>
      <c r="AE34" s="237"/>
      <c r="AF34" s="223"/>
      <c r="AG34" s="223"/>
      <c r="AH34" s="223"/>
      <c r="AI34" s="223"/>
      <c r="AJ34" s="223"/>
      <c r="AK34" s="223"/>
      <c r="AL34" s="223"/>
      <c r="AM34" s="223"/>
      <c r="AN34" s="223"/>
      <c r="AO34" s="223"/>
      <c r="AP34" s="223"/>
      <c r="AQ34" s="223"/>
    </row>
    <row r="35" spans="1:43" ht="15.75" customHeight="1">
      <c r="A35" s="252"/>
      <c r="B35" s="252"/>
      <c r="C35" s="252"/>
      <c r="D35" s="252"/>
      <c r="E35" s="252"/>
      <c r="F35" s="252"/>
      <c r="G35" s="252"/>
      <c r="H35" s="252"/>
      <c r="I35" s="252"/>
      <c r="J35" s="252"/>
      <c r="K35" s="252"/>
      <c r="L35" s="252"/>
      <c r="M35" s="252"/>
      <c r="N35" s="252"/>
      <c r="O35" s="252"/>
      <c r="P35" s="252"/>
      <c r="Q35" s="252"/>
      <c r="R35" s="252"/>
      <c r="T35" s="252"/>
      <c r="Y35" s="255"/>
      <c r="Z35" s="255"/>
    </row>
    <row r="36" spans="1:43" ht="15.75" customHeight="1">
      <c r="A36" s="252"/>
      <c r="B36" s="252"/>
      <c r="C36" s="252"/>
      <c r="D36" s="252"/>
      <c r="E36" s="252"/>
      <c r="F36" s="252"/>
      <c r="G36" s="252"/>
      <c r="H36" s="252"/>
      <c r="I36" s="252"/>
      <c r="J36" s="252"/>
      <c r="K36" s="252"/>
      <c r="L36" s="252"/>
      <c r="M36" s="252"/>
      <c r="N36" s="252"/>
      <c r="O36" s="252"/>
      <c r="P36" s="252"/>
      <c r="Q36" s="252"/>
      <c r="R36" s="252"/>
      <c r="T36" s="252"/>
      <c r="Y36" s="255"/>
      <c r="Z36" s="255"/>
    </row>
    <row r="37" spans="1:43" ht="15.75" customHeight="1">
      <c r="A37" s="252"/>
      <c r="B37" s="252"/>
      <c r="C37" s="252"/>
      <c r="D37" s="252"/>
      <c r="E37" s="252"/>
      <c r="F37" s="252"/>
      <c r="G37" s="252"/>
      <c r="H37" s="252"/>
      <c r="I37" s="252"/>
      <c r="J37" s="252"/>
      <c r="K37" s="252"/>
      <c r="L37" s="252"/>
      <c r="M37" s="252"/>
      <c r="N37" s="252"/>
      <c r="O37" s="252"/>
      <c r="P37" s="252"/>
      <c r="Q37" s="252"/>
      <c r="R37" s="252"/>
      <c r="T37" s="252"/>
      <c r="Y37" s="255"/>
      <c r="Z37" s="255"/>
    </row>
    <row r="38" spans="1:43" ht="15.75" customHeight="1">
      <c r="A38" s="252"/>
      <c r="C38" s="252"/>
      <c r="D38" s="252"/>
      <c r="E38" s="252"/>
      <c r="F38" s="252"/>
      <c r="G38" s="252"/>
      <c r="H38" s="252"/>
      <c r="I38" s="252"/>
      <c r="J38" s="252"/>
      <c r="K38" s="252"/>
      <c r="L38" s="252"/>
      <c r="M38" s="252"/>
      <c r="N38" s="252"/>
      <c r="O38" s="252"/>
      <c r="P38" s="252"/>
      <c r="Q38" s="252"/>
      <c r="R38" s="252"/>
      <c r="T38" s="252"/>
      <c r="Y38" s="255"/>
      <c r="Z38" s="255"/>
    </row>
    <row r="39" spans="1:43" ht="15.75" customHeight="1">
      <c r="A39" s="252"/>
      <c r="B39" s="252"/>
      <c r="C39" s="252"/>
      <c r="D39" s="252"/>
      <c r="E39" s="252"/>
      <c r="F39" s="252"/>
      <c r="G39" s="252"/>
      <c r="H39" s="252"/>
      <c r="I39" s="252"/>
      <c r="J39" s="252"/>
      <c r="K39" s="252"/>
      <c r="L39" s="252"/>
      <c r="M39" s="252"/>
      <c r="N39" s="252"/>
      <c r="O39" s="252"/>
      <c r="P39" s="252"/>
      <c r="Q39" s="252"/>
      <c r="R39" s="252"/>
      <c r="T39" s="252"/>
      <c r="Y39" s="255"/>
      <c r="Z39" s="255"/>
    </row>
    <row r="40" spans="1:43" ht="15.75" customHeight="1">
      <c r="A40" s="252"/>
      <c r="B40" s="252"/>
      <c r="C40" s="252"/>
      <c r="D40" s="252"/>
      <c r="E40" s="252"/>
      <c r="F40" s="252"/>
      <c r="G40" s="252"/>
      <c r="H40" s="252"/>
      <c r="I40" s="252"/>
      <c r="J40" s="252"/>
      <c r="K40" s="252"/>
      <c r="L40" s="252"/>
      <c r="M40" s="252"/>
      <c r="N40" s="252"/>
      <c r="O40" s="252"/>
      <c r="P40" s="252"/>
      <c r="Q40" s="252"/>
      <c r="R40" s="252"/>
      <c r="T40" s="252"/>
      <c r="Y40" s="255"/>
      <c r="Z40" s="255"/>
    </row>
    <row r="41" spans="1:43" ht="15.75" customHeight="1">
      <c r="A41" s="252"/>
      <c r="B41" s="252"/>
      <c r="C41" s="252"/>
      <c r="D41" s="252"/>
      <c r="E41" s="252"/>
      <c r="F41" s="252"/>
      <c r="G41" s="252"/>
      <c r="H41" s="252"/>
      <c r="I41" s="252"/>
      <c r="J41" s="252"/>
      <c r="K41" s="252"/>
      <c r="L41" s="252"/>
      <c r="M41" s="252"/>
      <c r="N41" s="252"/>
      <c r="O41" s="252"/>
      <c r="P41" s="252"/>
      <c r="Q41" s="252"/>
      <c r="R41" s="252"/>
      <c r="T41" s="252"/>
      <c r="Y41" s="255"/>
      <c r="Z41" s="255"/>
    </row>
    <row r="42" spans="1:43" ht="15.75" customHeight="1">
      <c r="A42" s="252"/>
      <c r="B42" s="252"/>
      <c r="C42" s="252"/>
      <c r="D42" s="252"/>
      <c r="E42" s="252"/>
      <c r="F42" s="252"/>
      <c r="G42" s="252"/>
      <c r="H42" s="252"/>
      <c r="I42" s="252"/>
      <c r="J42" s="252"/>
      <c r="K42" s="252"/>
      <c r="L42" s="252"/>
      <c r="M42" s="252"/>
      <c r="N42" s="252"/>
      <c r="O42" s="252"/>
      <c r="P42" s="252"/>
      <c r="Q42" s="252"/>
      <c r="R42" s="252"/>
      <c r="T42" s="252"/>
      <c r="Y42" s="255"/>
      <c r="Z42" s="255"/>
    </row>
    <row r="43" spans="1:43" ht="15.75" customHeight="1">
      <c r="A43" s="252"/>
      <c r="B43" s="252"/>
      <c r="C43" s="252"/>
      <c r="D43" s="252"/>
      <c r="E43" s="252"/>
      <c r="F43" s="252"/>
      <c r="G43" s="252"/>
      <c r="H43" s="252"/>
      <c r="I43" s="252"/>
      <c r="J43" s="252"/>
      <c r="K43" s="252"/>
      <c r="L43" s="252"/>
      <c r="M43" s="252"/>
      <c r="N43" s="252"/>
      <c r="O43" s="252"/>
      <c r="P43" s="252"/>
      <c r="Q43" s="252"/>
      <c r="R43" s="252"/>
      <c r="T43" s="252"/>
      <c r="Y43" s="255"/>
      <c r="Z43" s="255"/>
    </row>
    <row r="44" spans="1:43" ht="15.75" customHeight="1">
      <c r="A44" s="252"/>
      <c r="B44" s="252"/>
      <c r="C44" s="252"/>
      <c r="D44" s="252"/>
      <c r="E44" s="252"/>
      <c r="F44" s="252"/>
      <c r="G44" s="252"/>
      <c r="H44" s="252"/>
      <c r="I44" s="252"/>
      <c r="J44" s="252"/>
      <c r="K44" s="252"/>
      <c r="L44" s="252"/>
      <c r="M44" s="252"/>
      <c r="N44" s="252"/>
      <c r="O44" s="252"/>
      <c r="P44" s="252"/>
      <c r="Q44" s="252"/>
      <c r="R44" s="252"/>
      <c r="T44" s="252"/>
      <c r="Y44" s="255"/>
      <c r="Z44" s="255"/>
    </row>
    <row r="45" spans="1:43" ht="15.75" customHeight="1">
      <c r="A45" s="252"/>
      <c r="B45" s="252"/>
      <c r="C45" s="252"/>
      <c r="D45" s="252"/>
      <c r="E45" s="252"/>
      <c r="F45" s="252"/>
      <c r="G45" s="252"/>
      <c r="H45" s="252"/>
      <c r="I45" s="252"/>
      <c r="J45" s="252"/>
      <c r="K45" s="252"/>
      <c r="L45" s="252"/>
      <c r="M45" s="252"/>
      <c r="N45" s="252"/>
      <c r="O45" s="252"/>
      <c r="P45" s="252"/>
      <c r="Q45" s="252"/>
      <c r="R45" s="252"/>
      <c r="T45" s="252"/>
      <c r="Y45" s="255"/>
      <c r="Z45" s="255"/>
    </row>
    <row r="46" spans="1:43" ht="15.75" customHeight="1">
      <c r="A46" s="252"/>
      <c r="B46" s="252"/>
      <c r="C46" s="252"/>
      <c r="D46" s="252"/>
      <c r="E46" s="252"/>
      <c r="F46" s="252"/>
      <c r="G46" s="252"/>
      <c r="H46" s="252"/>
      <c r="I46" s="252"/>
      <c r="J46" s="252"/>
      <c r="K46" s="252"/>
      <c r="L46" s="252"/>
      <c r="M46" s="252"/>
      <c r="N46" s="252"/>
      <c r="O46" s="252"/>
      <c r="P46" s="252"/>
      <c r="Q46" s="252"/>
      <c r="R46" s="252"/>
      <c r="T46" s="252"/>
      <c r="Y46" s="255"/>
      <c r="Z46" s="255"/>
    </row>
    <row r="47" spans="1:43" ht="15.75" customHeight="1">
      <c r="A47" s="252"/>
      <c r="B47" s="252"/>
      <c r="C47" s="252"/>
      <c r="D47" s="252"/>
      <c r="E47" s="252"/>
      <c r="F47" s="252"/>
      <c r="G47" s="252"/>
      <c r="H47" s="252"/>
      <c r="I47" s="252"/>
      <c r="J47" s="252"/>
      <c r="K47" s="252"/>
      <c r="L47" s="252"/>
      <c r="M47" s="252"/>
      <c r="N47" s="252"/>
      <c r="O47" s="252"/>
      <c r="P47" s="252"/>
      <c r="Q47" s="252"/>
      <c r="R47" s="252"/>
      <c r="T47" s="252"/>
      <c r="Y47" s="255"/>
      <c r="Z47" s="255"/>
    </row>
    <row r="48" spans="1:43" ht="15.75" customHeight="1">
      <c r="A48" s="252"/>
      <c r="B48" s="252"/>
      <c r="C48" s="252"/>
      <c r="D48" s="252"/>
      <c r="E48" s="252"/>
      <c r="F48" s="252"/>
      <c r="G48" s="252"/>
      <c r="H48" s="252"/>
      <c r="I48" s="252"/>
      <c r="J48" s="252"/>
      <c r="K48" s="252"/>
      <c r="L48" s="252"/>
      <c r="M48" s="252"/>
      <c r="N48" s="252"/>
      <c r="O48" s="252"/>
      <c r="P48" s="252"/>
      <c r="Q48" s="252"/>
      <c r="R48" s="252"/>
      <c r="T48" s="252"/>
      <c r="Y48" s="255"/>
      <c r="Z48" s="255"/>
    </row>
    <row r="49" spans="1:26" ht="15.75" customHeight="1">
      <c r="A49" s="252"/>
      <c r="B49" s="252"/>
      <c r="C49" s="252"/>
      <c r="D49" s="252"/>
      <c r="E49" s="252"/>
      <c r="F49" s="252"/>
      <c r="G49" s="252"/>
      <c r="H49" s="252"/>
      <c r="I49" s="252"/>
      <c r="J49" s="252"/>
      <c r="K49" s="252"/>
      <c r="L49" s="252"/>
      <c r="M49" s="252"/>
      <c r="N49" s="252"/>
      <c r="O49" s="252"/>
      <c r="P49" s="252"/>
      <c r="Q49" s="252"/>
      <c r="R49" s="252"/>
      <c r="T49" s="252"/>
      <c r="Y49" s="255"/>
      <c r="Z49" s="255"/>
    </row>
    <row r="50" spans="1:26" ht="15.75" customHeight="1">
      <c r="A50" s="252"/>
      <c r="B50" s="252"/>
      <c r="C50" s="252"/>
      <c r="D50" s="252"/>
      <c r="E50" s="252"/>
      <c r="F50" s="252"/>
      <c r="G50" s="252"/>
      <c r="H50" s="252"/>
      <c r="I50" s="252"/>
      <c r="J50" s="252"/>
      <c r="K50" s="252"/>
      <c r="L50" s="252"/>
      <c r="M50" s="252"/>
      <c r="N50" s="252"/>
      <c r="O50" s="252"/>
      <c r="P50" s="252"/>
      <c r="Q50" s="252"/>
      <c r="R50" s="252"/>
      <c r="T50" s="252"/>
      <c r="Y50" s="255"/>
      <c r="Z50" s="255"/>
    </row>
    <row r="51" spans="1:26" ht="15.75" customHeight="1">
      <c r="A51" s="252"/>
      <c r="B51" s="252"/>
      <c r="C51" s="252"/>
      <c r="D51" s="252"/>
      <c r="E51" s="252"/>
      <c r="F51" s="252"/>
      <c r="G51" s="252"/>
      <c r="H51" s="252"/>
      <c r="I51" s="252"/>
      <c r="J51" s="252"/>
      <c r="K51" s="252"/>
      <c r="L51" s="252"/>
      <c r="M51" s="252"/>
      <c r="N51" s="252"/>
      <c r="O51" s="252"/>
      <c r="P51" s="252"/>
      <c r="Q51" s="252"/>
      <c r="R51" s="252"/>
      <c r="T51" s="252"/>
      <c r="Y51" s="255"/>
      <c r="Z51" s="255"/>
    </row>
    <row r="52" spans="1:26" ht="15.75" customHeight="1">
      <c r="A52" s="252"/>
      <c r="B52" s="252"/>
      <c r="C52" s="252"/>
      <c r="D52" s="252"/>
      <c r="E52" s="252"/>
      <c r="F52" s="252"/>
      <c r="G52" s="252"/>
      <c r="H52" s="252"/>
      <c r="I52" s="252"/>
      <c r="J52" s="252"/>
      <c r="K52" s="252"/>
      <c r="L52" s="252"/>
      <c r="M52" s="252"/>
      <c r="N52" s="252"/>
      <c r="O52" s="252"/>
      <c r="P52" s="252"/>
      <c r="Q52" s="252"/>
      <c r="R52" s="252"/>
      <c r="T52" s="252"/>
      <c r="Y52" s="255"/>
      <c r="Z52" s="255"/>
    </row>
    <row r="53" spans="1:26" ht="15.75" customHeight="1">
      <c r="A53" s="252"/>
      <c r="B53" s="252"/>
      <c r="C53" s="252"/>
      <c r="D53" s="252"/>
      <c r="E53" s="252"/>
      <c r="F53" s="252"/>
      <c r="G53" s="252"/>
      <c r="H53" s="252"/>
      <c r="I53" s="252"/>
      <c r="J53" s="252"/>
      <c r="K53" s="252"/>
      <c r="L53" s="252"/>
      <c r="M53" s="252"/>
      <c r="N53" s="252"/>
      <c r="O53" s="252"/>
      <c r="P53" s="252"/>
      <c r="Q53" s="252"/>
      <c r="R53" s="252"/>
      <c r="T53" s="252"/>
      <c r="Y53" s="255"/>
      <c r="Z53" s="255"/>
    </row>
    <row r="54" spans="1:26" ht="15.75" customHeight="1">
      <c r="A54" s="252"/>
      <c r="B54" s="252"/>
      <c r="C54" s="252"/>
      <c r="D54" s="252"/>
      <c r="E54" s="252"/>
      <c r="F54" s="252"/>
      <c r="G54" s="252"/>
      <c r="H54" s="252"/>
      <c r="I54" s="252"/>
      <c r="J54" s="252"/>
      <c r="K54" s="252"/>
      <c r="L54" s="252"/>
      <c r="M54" s="252"/>
      <c r="N54" s="252"/>
      <c r="O54" s="252"/>
      <c r="P54" s="252"/>
      <c r="Q54" s="252"/>
      <c r="R54" s="252"/>
      <c r="T54" s="252"/>
      <c r="Y54" s="255"/>
      <c r="Z54" s="255"/>
    </row>
    <row r="55" spans="1:26" ht="15.75" customHeight="1">
      <c r="A55" s="252"/>
      <c r="B55" s="252"/>
      <c r="C55" s="252"/>
      <c r="D55" s="252"/>
      <c r="E55" s="252"/>
      <c r="F55" s="252"/>
      <c r="G55" s="252"/>
      <c r="H55" s="252"/>
      <c r="I55" s="252"/>
      <c r="J55" s="252"/>
      <c r="K55" s="252"/>
      <c r="L55" s="252"/>
      <c r="M55" s="252"/>
      <c r="N55" s="252"/>
      <c r="O55" s="252"/>
      <c r="P55" s="252"/>
      <c r="Q55" s="252"/>
      <c r="R55" s="252"/>
      <c r="T55" s="252"/>
      <c r="Y55" s="255"/>
      <c r="Z55" s="255"/>
    </row>
    <row r="56" spans="1:26" ht="15.75" customHeight="1">
      <c r="A56" s="252"/>
      <c r="B56" s="252"/>
      <c r="C56" s="252"/>
      <c r="D56" s="252"/>
      <c r="E56" s="252"/>
      <c r="F56" s="252"/>
      <c r="G56" s="252"/>
      <c r="H56" s="252"/>
      <c r="I56" s="252"/>
      <c r="J56" s="252"/>
      <c r="K56" s="252"/>
      <c r="L56" s="252"/>
      <c r="M56" s="252"/>
      <c r="N56" s="252"/>
      <c r="O56" s="252"/>
      <c r="P56" s="252"/>
      <c r="Q56" s="252"/>
      <c r="R56" s="252"/>
      <c r="T56" s="252"/>
      <c r="Y56" s="255"/>
      <c r="Z56" s="255"/>
    </row>
    <row r="57" spans="1:26" ht="15.75" customHeight="1">
      <c r="A57" s="252"/>
      <c r="B57" s="252"/>
      <c r="C57" s="252"/>
      <c r="D57" s="252"/>
      <c r="E57" s="252"/>
      <c r="F57" s="252"/>
      <c r="G57" s="252"/>
      <c r="H57" s="252"/>
      <c r="I57" s="252"/>
      <c r="J57" s="252"/>
      <c r="K57" s="252"/>
      <c r="L57" s="252"/>
      <c r="M57" s="252"/>
      <c r="N57" s="252"/>
      <c r="O57" s="252"/>
      <c r="P57" s="252"/>
      <c r="Q57" s="252"/>
      <c r="R57" s="252"/>
      <c r="T57" s="252"/>
      <c r="Y57" s="255"/>
      <c r="Z57" s="255"/>
    </row>
    <row r="58" spans="1:26" ht="15.75" customHeight="1">
      <c r="A58" s="252"/>
      <c r="B58" s="252"/>
      <c r="C58" s="252"/>
      <c r="D58" s="252"/>
      <c r="E58" s="252"/>
      <c r="F58" s="252"/>
      <c r="G58" s="252"/>
      <c r="H58" s="252"/>
      <c r="I58" s="252"/>
      <c r="J58" s="252"/>
      <c r="K58" s="252"/>
      <c r="L58" s="252"/>
      <c r="M58" s="252"/>
      <c r="N58" s="252"/>
      <c r="O58" s="252"/>
      <c r="P58" s="252"/>
      <c r="Q58" s="252"/>
      <c r="R58" s="252"/>
      <c r="T58" s="252"/>
      <c r="Y58" s="255"/>
      <c r="Z58" s="255"/>
    </row>
    <row r="59" spans="1:26" ht="15.75" customHeight="1">
      <c r="A59" s="252"/>
      <c r="B59" s="252"/>
      <c r="C59" s="252"/>
      <c r="D59" s="252"/>
      <c r="E59" s="252"/>
      <c r="F59" s="252"/>
      <c r="G59" s="252"/>
      <c r="H59" s="252"/>
      <c r="I59" s="252"/>
      <c r="J59" s="252"/>
      <c r="K59" s="252"/>
      <c r="L59" s="252"/>
      <c r="M59" s="252"/>
      <c r="N59" s="252"/>
      <c r="O59" s="252"/>
      <c r="P59" s="252"/>
      <c r="Q59" s="252"/>
      <c r="R59" s="252"/>
      <c r="T59" s="252"/>
      <c r="Y59" s="255"/>
      <c r="Z59" s="255"/>
    </row>
    <row r="60" spans="1:26" ht="15.75" customHeight="1">
      <c r="A60" s="252"/>
      <c r="B60" s="252"/>
      <c r="C60" s="252"/>
      <c r="D60" s="252"/>
      <c r="E60" s="252"/>
      <c r="F60" s="252"/>
      <c r="G60" s="252"/>
      <c r="H60" s="252"/>
      <c r="I60" s="252"/>
      <c r="J60" s="252"/>
      <c r="K60" s="252"/>
      <c r="L60" s="252"/>
      <c r="M60" s="252"/>
      <c r="N60" s="252"/>
      <c r="O60" s="252"/>
      <c r="P60" s="252"/>
      <c r="Q60" s="252"/>
      <c r="R60" s="252"/>
      <c r="T60" s="252"/>
      <c r="Y60" s="255"/>
      <c r="Z60" s="255"/>
    </row>
    <row r="61" spans="1:26" ht="15.75" customHeight="1">
      <c r="A61" s="252"/>
      <c r="B61" s="252"/>
      <c r="C61" s="252"/>
      <c r="D61" s="252"/>
      <c r="E61" s="252"/>
      <c r="F61" s="252"/>
      <c r="G61" s="252"/>
      <c r="H61" s="252"/>
      <c r="I61" s="252"/>
      <c r="J61" s="252"/>
      <c r="K61" s="252"/>
      <c r="L61" s="252"/>
      <c r="M61" s="252"/>
      <c r="N61" s="252"/>
      <c r="O61" s="252"/>
      <c r="P61" s="252"/>
      <c r="Q61" s="252"/>
      <c r="R61" s="252"/>
      <c r="T61" s="252"/>
      <c r="Y61" s="255"/>
      <c r="Z61" s="255"/>
    </row>
    <row r="62" spans="1:26" ht="15.75" customHeight="1">
      <c r="A62" s="252"/>
      <c r="B62" s="252"/>
      <c r="C62" s="252"/>
      <c r="D62" s="252"/>
      <c r="E62" s="252"/>
      <c r="F62" s="252"/>
      <c r="G62" s="252"/>
      <c r="H62" s="252"/>
      <c r="I62" s="252"/>
      <c r="J62" s="252"/>
      <c r="K62" s="252"/>
      <c r="L62" s="252"/>
      <c r="M62" s="252"/>
      <c r="N62" s="252"/>
      <c r="O62" s="252"/>
      <c r="P62" s="252"/>
      <c r="Q62" s="252"/>
      <c r="R62" s="252"/>
      <c r="T62" s="252"/>
      <c r="Y62" s="255"/>
      <c r="Z62" s="255"/>
    </row>
    <row r="63" spans="1:26" ht="15.75" customHeight="1">
      <c r="A63" s="252"/>
      <c r="B63" s="252"/>
      <c r="C63" s="252"/>
      <c r="D63" s="252"/>
      <c r="E63" s="252"/>
      <c r="F63" s="252"/>
      <c r="G63" s="252"/>
      <c r="H63" s="252"/>
      <c r="I63" s="252"/>
      <c r="J63" s="252"/>
      <c r="K63" s="252"/>
      <c r="L63" s="252"/>
      <c r="M63" s="252"/>
      <c r="N63" s="252"/>
      <c r="O63" s="252"/>
      <c r="P63" s="252"/>
      <c r="Q63" s="252"/>
      <c r="R63" s="252"/>
      <c r="T63" s="252"/>
      <c r="Y63" s="255"/>
      <c r="Z63" s="255"/>
    </row>
    <row r="64" spans="1:26" ht="15.75" customHeight="1">
      <c r="A64" s="252"/>
      <c r="B64" s="252"/>
      <c r="C64" s="252"/>
      <c r="D64" s="252"/>
      <c r="E64" s="252"/>
      <c r="F64" s="252"/>
      <c r="G64" s="252"/>
      <c r="H64" s="252"/>
      <c r="I64" s="252"/>
      <c r="J64" s="252"/>
      <c r="K64" s="252"/>
      <c r="L64" s="252"/>
      <c r="M64" s="252"/>
      <c r="N64" s="252"/>
      <c r="O64" s="252"/>
      <c r="P64" s="252"/>
      <c r="Q64" s="252"/>
      <c r="R64" s="252"/>
      <c r="T64" s="252"/>
      <c r="Y64" s="255"/>
      <c r="Z64" s="255"/>
    </row>
    <row r="65" spans="1:26" ht="15.75" customHeight="1">
      <c r="A65" s="252"/>
      <c r="B65" s="252"/>
      <c r="C65" s="252"/>
      <c r="D65" s="252"/>
      <c r="E65" s="252"/>
      <c r="F65" s="252"/>
      <c r="G65" s="252"/>
      <c r="H65" s="252"/>
      <c r="I65" s="252"/>
      <c r="J65" s="252"/>
      <c r="K65" s="252"/>
      <c r="L65" s="252"/>
      <c r="M65" s="252"/>
      <c r="N65" s="252"/>
      <c r="O65" s="252"/>
      <c r="P65" s="252"/>
      <c r="Q65" s="252"/>
      <c r="R65" s="252"/>
      <c r="T65" s="252"/>
      <c r="Y65" s="255"/>
      <c r="Z65" s="255"/>
    </row>
    <row r="66" spans="1:26" ht="15.75" customHeight="1">
      <c r="A66" s="252"/>
      <c r="B66" s="252"/>
      <c r="C66" s="252"/>
      <c r="D66" s="252"/>
      <c r="E66" s="252"/>
      <c r="F66" s="252"/>
      <c r="G66" s="252"/>
      <c r="H66" s="252"/>
      <c r="I66" s="252"/>
      <c r="J66" s="252"/>
      <c r="K66" s="252"/>
      <c r="L66" s="252"/>
      <c r="M66" s="252"/>
      <c r="N66" s="252"/>
      <c r="O66" s="252"/>
      <c r="P66" s="252"/>
      <c r="Q66" s="252"/>
      <c r="R66" s="252"/>
      <c r="T66" s="252"/>
      <c r="Y66" s="255"/>
      <c r="Z66" s="255"/>
    </row>
    <row r="67" spans="1:26" ht="15.75" customHeight="1">
      <c r="A67" s="252"/>
      <c r="B67" s="252"/>
      <c r="C67" s="252"/>
      <c r="D67" s="252"/>
      <c r="E67" s="252"/>
      <c r="F67" s="252"/>
      <c r="G67" s="252"/>
      <c r="H67" s="252"/>
      <c r="I67" s="252"/>
      <c r="J67" s="252"/>
      <c r="K67" s="252"/>
      <c r="L67" s="252"/>
      <c r="M67" s="252"/>
      <c r="N67" s="252"/>
      <c r="O67" s="252"/>
      <c r="P67" s="252"/>
      <c r="Q67" s="252"/>
      <c r="R67" s="252"/>
      <c r="T67" s="252"/>
      <c r="Y67" s="255"/>
      <c r="Z67" s="255"/>
    </row>
    <row r="68" spans="1:26" ht="15.75" customHeight="1">
      <c r="A68" s="252"/>
      <c r="B68" s="252"/>
      <c r="C68" s="252"/>
      <c r="D68" s="252"/>
      <c r="E68" s="252"/>
      <c r="F68" s="252"/>
      <c r="G68" s="252"/>
      <c r="H68" s="252"/>
      <c r="I68" s="252"/>
      <c r="J68" s="252"/>
      <c r="K68" s="252"/>
      <c r="L68" s="252"/>
      <c r="M68" s="252"/>
      <c r="N68" s="252"/>
      <c r="O68" s="252"/>
      <c r="P68" s="252"/>
      <c r="Q68" s="252"/>
      <c r="R68" s="252"/>
      <c r="T68" s="252"/>
      <c r="Y68" s="255"/>
      <c r="Z68" s="255"/>
    </row>
    <row r="69" spans="1:26" ht="15.75" customHeight="1">
      <c r="A69" s="252"/>
      <c r="B69" s="252"/>
      <c r="C69" s="252"/>
      <c r="D69" s="252"/>
      <c r="E69" s="252"/>
      <c r="F69" s="252"/>
      <c r="G69" s="252"/>
      <c r="H69" s="252"/>
      <c r="I69" s="252"/>
      <c r="J69" s="252"/>
      <c r="K69" s="252"/>
      <c r="L69" s="252"/>
      <c r="M69" s="252"/>
      <c r="N69" s="252"/>
      <c r="O69" s="252"/>
      <c r="P69" s="252"/>
      <c r="Q69" s="252"/>
      <c r="R69" s="252"/>
      <c r="T69" s="252"/>
      <c r="Y69" s="255"/>
      <c r="Z69" s="255"/>
    </row>
    <row r="70" spans="1:26" ht="15.75" customHeight="1">
      <c r="A70" s="252"/>
      <c r="B70" s="252"/>
      <c r="C70" s="252"/>
      <c r="D70" s="252"/>
      <c r="E70" s="252"/>
      <c r="F70" s="252"/>
      <c r="G70" s="252"/>
      <c r="H70" s="252"/>
      <c r="I70" s="252"/>
      <c r="J70" s="252"/>
      <c r="K70" s="252"/>
      <c r="L70" s="252"/>
      <c r="M70" s="252"/>
      <c r="N70" s="252"/>
      <c r="O70" s="252"/>
      <c r="P70" s="252"/>
      <c r="Q70" s="252"/>
      <c r="R70" s="252"/>
      <c r="T70" s="252"/>
      <c r="Y70" s="255"/>
      <c r="Z70" s="255"/>
    </row>
    <row r="71" spans="1:26" ht="15.75" customHeight="1">
      <c r="A71" s="252"/>
      <c r="B71" s="252"/>
      <c r="C71" s="252"/>
      <c r="D71" s="252"/>
      <c r="E71" s="252"/>
      <c r="F71" s="252"/>
      <c r="G71" s="252"/>
      <c r="H71" s="252"/>
      <c r="I71" s="252"/>
      <c r="J71" s="252"/>
      <c r="K71" s="252"/>
      <c r="L71" s="252"/>
      <c r="M71" s="252"/>
      <c r="N71" s="252"/>
      <c r="O71" s="252"/>
      <c r="P71" s="252"/>
      <c r="Q71" s="252"/>
      <c r="R71" s="252"/>
      <c r="T71" s="252"/>
      <c r="Y71" s="255"/>
      <c r="Z71" s="255"/>
    </row>
    <row r="72" spans="1:26" ht="15.75" customHeight="1">
      <c r="A72" s="252"/>
      <c r="B72" s="252"/>
      <c r="C72" s="252"/>
      <c r="D72" s="252"/>
      <c r="E72" s="252"/>
      <c r="F72" s="252"/>
      <c r="G72" s="252"/>
      <c r="H72" s="252"/>
      <c r="I72" s="252"/>
      <c r="J72" s="252"/>
      <c r="K72" s="252"/>
      <c r="L72" s="252"/>
      <c r="M72" s="252"/>
      <c r="N72" s="252"/>
      <c r="O72" s="252"/>
      <c r="P72" s="252"/>
      <c r="Q72" s="252"/>
      <c r="R72" s="252"/>
      <c r="T72" s="252"/>
      <c r="Y72" s="255"/>
      <c r="Z72" s="255"/>
    </row>
    <row r="73" spans="1:26" ht="15.75" customHeight="1">
      <c r="A73" s="252"/>
      <c r="B73" s="252"/>
      <c r="C73" s="252"/>
      <c r="D73" s="252"/>
      <c r="E73" s="252"/>
      <c r="F73" s="252"/>
      <c r="G73" s="252"/>
      <c r="H73" s="252"/>
      <c r="I73" s="252"/>
      <c r="J73" s="252"/>
      <c r="K73" s="252"/>
      <c r="L73" s="252"/>
      <c r="M73" s="252"/>
      <c r="N73" s="252"/>
      <c r="O73" s="252"/>
      <c r="P73" s="252"/>
      <c r="Q73" s="252"/>
      <c r="R73" s="252"/>
      <c r="T73" s="252"/>
      <c r="Y73" s="255"/>
      <c r="Z73" s="255"/>
    </row>
    <row r="74" spans="1:26" ht="15.75" customHeight="1">
      <c r="A74" s="252"/>
      <c r="B74" s="252"/>
      <c r="C74" s="252"/>
      <c r="D74" s="252"/>
      <c r="E74" s="252"/>
      <c r="F74" s="252"/>
      <c r="G74" s="252"/>
      <c r="H74" s="252"/>
      <c r="I74" s="252"/>
      <c r="J74" s="252"/>
      <c r="K74" s="252"/>
      <c r="L74" s="252"/>
      <c r="M74" s="252"/>
      <c r="N74" s="252"/>
      <c r="O74" s="252"/>
      <c r="P74" s="252"/>
      <c r="Q74" s="252"/>
      <c r="R74" s="252"/>
      <c r="T74" s="252"/>
      <c r="Y74" s="255"/>
      <c r="Z74" s="255"/>
    </row>
    <row r="75" spans="1:26" ht="15.75" customHeight="1">
      <c r="A75" s="252"/>
      <c r="B75" s="252"/>
      <c r="C75" s="252"/>
      <c r="D75" s="252"/>
      <c r="E75" s="252"/>
      <c r="F75" s="252"/>
      <c r="G75" s="252"/>
      <c r="H75" s="252"/>
      <c r="I75" s="252"/>
      <c r="J75" s="252"/>
      <c r="K75" s="252"/>
      <c r="L75" s="252"/>
      <c r="M75" s="252"/>
      <c r="N75" s="252"/>
      <c r="O75" s="252"/>
      <c r="P75" s="252"/>
      <c r="Q75" s="252"/>
      <c r="R75" s="252"/>
      <c r="T75" s="252"/>
      <c r="Y75" s="255"/>
      <c r="Z75" s="255"/>
    </row>
    <row r="76" spans="1:26" ht="15.75" customHeight="1">
      <c r="A76" s="252"/>
      <c r="B76" s="252"/>
      <c r="C76" s="252"/>
      <c r="D76" s="252"/>
      <c r="E76" s="252"/>
      <c r="F76" s="252"/>
      <c r="G76" s="252"/>
      <c r="H76" s="252"/>
      <c r="I76" s="252"/>
      <c r="J76" s="252"/>
      <c r="K76" s="252"/>
      <c r="L76" s="252"/>
      <c r="M76" s="252"/>
      <c r="N76" s="252"/>
      <c r="O76" s="252"/>
      <c r="P76" s="252"/>
      <c r="Q76" s="252"/>
      <c r="R76" s="252"/>
      <c r="T76" s="252"/>
      <c r="Y76" s="255"/>
      <c r="Z76" s="255"/>
    </row>
    <row r="77" spans="1:26" ht="15.75" customHeight="1">
      <c r="A77" s="252"/>
      <c r="B77" s="252"/>
      <c r="C77" s="252"/>
      <c r="D77" s="252"/>
      <c r="E77" s="252"/>
      <c r="F77" s="252"/>
      <c r="G77" s="252"/>
      <c r="H77" s="252"/>
      <c r="I77" s="252"/>
      <c r="J77" s="252"/>
      <c r="K77" s="252"/>
      <c r="L77" s="252"/>
      <c r="M77" s="252"/>
      <c r="N77" s="252"/>
      <c r="O77" s="252"/>
      <c r="P77" s="252"/>
      <c r="Q77" s="252"/>
      <c r="R77" s="252"/>
      <c r="T77" s="252"/>
      <c r="Y77" s="255"/>
      <c r="Z77" s="255"/>
    </row>
    <row r="78" spans="1:26" ht="15.75" customHeight="1">
      <c r="A78" s="252"/>
      <c r="B78" s="252"/>
      <c r="C78" s="252"/>
      <c r="D78" s="252"/>
      <c r="E78" s="252"/>
      <c r="F78" s="252"/>
      <c r="G78" s="252"/>
      <c r="H78" s="252"/>
      <c r="I78" s="252"/>
      <c r="J78" s="252"/>
      <c r="K78" s="252"/>
      <c r="L78" s="252"/>
      <c r="M78" s="252"/>
      <c r="N78" s="252"/>
      <c r="O78" s="252"/>
      <c r="P78" s="252"/>
      <c r="Q78" s="252"/>
      <c r="R78" s="252"/>
      <c r="T78" s="252"/>
      <c r="Y78" s="255"/>
      <c r="Z78" s="255"/>
    </row>
    <row r="79" spans="1:26" ht="15.75" customHeight="1">
      <c r="A79" s="252"/>
      <c r="B79" s="252"/>
      <c r="C79" s="252"/>
      <c r="D79" s="252"/>
      <c r="E79" s="252"/>
      <c r="F79" s="252"/>
      <c r="G79" s="252"/>
      <c r="H79" s="252"/>
      <c r="I79" s="252"/>
      <c r="J79" s="252"/>
      <c r="K79" s="252"/>
      <c r="L79" s="252"/>
      <c r="M79" s="252"/>
      <c r="N79" s="252"/>
      <c r="O79" s="252"/>
      <c r="P79" s="252"/>
      <c r="Q79" s="252"/>
      <c r="R79" s="252"/>
      <c r="T79" s="252"/>
      <c r="Y79" s="255"/>
      <c r="Z79" s="255"/>
    </row>
    <row r="80" spans="1:26" ht="15.75" customHeight="1">
      <c r="A80" s="252"/>
      <c r="B80" s="252"/>
      <c r="C80" s="252"/>
      <c r="D80" s="252"/>
      <c r="E80" s="252"/>
      <c r="F80" s="252"/>
      <c r="G80" s="252"/>
      <c r="H80" s="252"/>
      <c r="I80" s="252"/>
      <c r="J80" s="252"/>
      <c r="K80" s="252"/>
      <c r="L80" s="252"/>
      <c r="M80" s="252"/>
      <c r="N80" s="252"/>
      <c r="O80" s="252"/>
      <c r="P80" s="252"/>
      <c r="Q80" s="252"/>
      <c r="R80" s="252"/>
      <c r="T80" s="252"/>
      <c r="Y80" s="255"/>
      <c r="Z80" s="255"/>
    </row>
    <row r="81" spans="1:26" ht="15.75" customHeight="1">
      <c r="A81" s="252"/>
      <c r="B81" s="252"/>
      <c r="C81" s="252"/>
      <c r="D81" s="252"/>
      <c r="E81" s="252"/>
      <c r="F81" s="252"/>
      <c r="G81" s="252"/>
      <c r="H81" s="252"/>
      <c r="I81" s="252"/>
      <c r="J81" s="252"/>
      <c r="K81" s="252"/>
      <c r="L81" s="252"/>
      <c r="M81" s="252"/>
      <c r="N81" s="252"/>
      <c r="O81" s="252"/>
      <c r="P81" s="252"/>
      <c r="Q81" s="252"/>
      <c r="R81" s="252"/>
      <c r="T81" s="252"/>
      <c r="Y81" s="255"/>
      <c r="Z81" s="255"/>
    </row>
    <row r="82" spans="1:26" ht="15.75" customHeight="1">
      <c r="A82" s="252"/>
      <c r="B82" s="252"/>
      <c r="C82" s="252"/>
      <c r="D82" s="252"/>
      <c r="E82" s="252"/>
      <c r="F82" s="252"/>
      <c r="G82" s="252"/>
      <c r="H82" s="252"/>
      <c r="I82" s="252"/>
      <c r="J82" s="252"/>
      <c r="K82" s="252"/>
      <c r="L82" s="252"/>
      <c r="M82" s="252"/>
      <c r="N82" s="252"/>
      <c r="O82" s="252"/>
      <c r="P82" s="252"/>
      <c r="Q82" s="252"/>
      <c r="R82" s="252"/>
      <c r="T82" s="252"/>
      <c r="Y82" s="255"/>
      <c r="Z82" s="255"/>
    </row>
    <row r="83" spans="1:26" ht="15.75" customHeight="1">
      <c r="A83" s="252"/>
      <c r="B83" s="252"/>
      <c r="C83" s="252"/>
      <c r="D83" s="252"/>
      <c r="E83" s="252"/>
      <c r="F83" s="252"/>
      <c r="G83" s="252"/>
      <c r="H83" s="252"/>
      <c r="I83" s="252"/>
      <c r="J83" s="252"/>
      <c r="K83" s="252"/>
      <c r="L83" s="252"/>
      <c r="M83" s="252"/>
      <c r="N83" s="252"/>
      <c r="O83" s="252"/>
      <c r="P83" s="252"/>
      <c r="Q83" s="252"/>
      <c r="R83" s="252"/>
      <c r="T83" s="252"/>
      <c r="Y83" s="255"/>
      <c r="Z83" s="255"/>
    </row>
    <row r="84" spans="1:26" ht="15.75" customHeight="1">
      <c r="A84" s="252"/>
      <c r="B84" s="252"/>
      <c r="C84" s="252"/>
      <c r="D84" s="252"/>
      <c r="E84" s="252"/>
      <c r="F84" s="252"/>
      <c r="G84" s="252"/>
      <c r="H84" s="252"/>
      <c r="I84" s="252"/>
      <c r="J84" s="252"/>
      <c r="K84" s="252"/>
      <c r="L84" s="252"/>
      <c r="M84" s="252"/>
      <c r="N84" s="252"/>
      <c r="O84" s="252"/>
      <c r="P84" s="252"/>
      <c r="Q84" s="252"/>
      <c r="R84" s="252"/>
      <c r="T84" s="252"/>
      <c r="Y84" s="255"/>
      <c r="Z84" s="255"/>
    </row>
    <row r="85" spans="1:26" ht="15.75" customHeight="1">
      <c r="A85" s="252"/>
      <c r="B85" s="252"/>
      <c r="C85" s="252"/>
      <c r="D85" s="252"/>
      <c r="E85" s="252"/>
      <c r="F85" s="252"/>
      <c r="G85" s="252"/>
      <c r="H85" s="252"/>
      <c r="I85" s="252"/>
      <c r="J85" s="252"/>
      <c r="K85" s="252"/>
      <c r="L85" s="252"/>
      <c r="M85" s="252"/>
      <c r="N85" s="252"/>
      <c r="O85" s="252"/>
      <c r="P85" s="252"/>
      <c r="Q85" s="252"/>
      <c r="R85" s="252"/>
      <c r="T85" s="252"/>
      <c r="Y85" s="255"/>
      <c r="Z85" s="255"/>
    </row>
    <row r="86" spans="1:26" ht="15.75" customHeight="1">
      <c r="A86" s="252"/>
      <c r="B86" s="252"/>
      <c r="C86" s="252"/>
      <c r="D86" s="252"/>
      <c r="E86" s="252"/>
      <c r="F86" s="252"/>
      <c r="G86" s="252"/>
      <c r="H86" s="252"/>
      <c r="I86" s="252"/>
      <c r="J86" s="252"/>
      <c r="K86" s="252"/>
      <c r="L86" s="252"/>
      <c r="M86" s="252"/>
      <c r="N86" s="252"/>
      <c r="O86" s="252"/>
      <c r="P86" s="252"/>
      <c r="Q86" s="252"/>
      <c r="R86" s="252"/>
      <c r="T86" s="252"/>
      <c r="Y86" s="255"/>
      <c r="Z86" s="255"/>
    </row>
    <row r="87" spans="1:26" ht="15.75" customHeight="1">
      <c r="A87" s="252"/>
      <c r="B87" s="252"/>
      <c r="C87" s="252"/>
      <c r="D87" s="252"/>
      <c r="E87" s="252"/>
      <c r="F87" s="252"/>
      <c r="G87" s="252"/>
      <c r="H87" s="252"/>
      <c r="I87" s="252"/>
      <c r="J87" s="252"/>
      <c r="K87" s="252"/>
      <c r="L87" s="252"/>
      <c r="M87" s="252"/>
      <c r="N87" s="252"/>
      <c r="O87" s="252"/>
      <c r="P87" s="252"/>
      <c r="Q87" s="252"/>
      <c r="R87" s="252"/>
      <c r="T87" s="252"/>
      <c r="Y87" s="255"/>
      <c r="Z87" s="255"/>
    </row>
    <row r="88" spans="1:26" ht="15.75" customHeight="1">
      <c r="A88" s="252"/>
      <c r="B88" s="252"/>
      <c r="C88" s="252"/>
      <c r="D88" s="252"/>
      <c r="E88" s="252"/>
      <c r="F88" s="252"/>
      <c r="G88" s="252"/>
      <c r="H88" s="252"/>
      <c r="I88" s="252"/>
      <c r="J88" s="252"/>
      <c r="K88" s="252"/>
      <c r="L88" s="252"/>
      <c r="M88" s="252"/>
      <c r="N88" s="252"/>
      <c r="O88" s="252"/>
      <c r="P88" s="252"/>
      <c r="Q88" s="252"/>
      <c r="R88" s="252"/>
      <c r="T88" s="252"/>
      <c r="Y88" s="255"/>
      <c r="Z88" s="255"/>
    </row>
    <row r="89" spans="1:26" ht="15.75" customHeight="1">
      <c r="A89" s="252"/>
      <c r="B89" s="252"/>
      <c r="C89" s="252"/>
      <c r="D89" s="252"/>
      <c r="E89" s="252"/>
      <c r="F89" s="252"/>
      <c r="G89" s="252"/>
      <c r="H89" s="252"/>
      <c r="I89" s="252"/>
      <c r="J89" s="252"/>
      <c r="K89" s="252"/>
      <c r="L89" s="252"/>
      <c r="M89" s="252"/>
      <c r="N89" s="252"/>
      <c r="O89" s="252"/>
      <c r="P89" s="252"/>
      <c r="Q89" s="252"/>
      <c r="R89" s="252"/>
      <c r="T89" s="252"/>
      <c r="Y89" s="255"/>
      <c r="Z89" s="255"/>
    </row>
    <row r="90" spans="1:26" ht="15.75" customHeight="1">
      <c r="A90" s="252"/>
      <c r="B90" s="252"/>
      <c r="C90" s="252"/>
      <c r="D90" s="252"/>
      <c r="E90" s="252"/>
      <c r="F90" s="252"/>
      <c r="G90" s="252"/>
      <c r="H90" s="252"/>
      <c r="I90" s="252"/>
      <c r="J90" s="252"/>
      <c r="K90" s="252"/>
      <c r="L90" s="252"/>
      <c r="M90" s="252"/>
      <c r="N90" s="252"/>
      <c r="O90" s="252"/>
      <c r="P90" s="252"/>
      <c r="Q90" s="252"/>
      <c r="R90" s="252"/>
      <c r="T90" s="252"/>
      <c r="Y90" s="255"/>
      <c r="Z90" s="255"/>
    </row>
    <row r="91" spans="1:26" ht="15.75" customHeight="1">
      <c r="A91" s="252"/>
      <c r="B91" s="252"/>
      <c r="C91" s="252"/>
      <c r="D91" s="252"/>
      <c r="E91" s="252"/>
      <c r="F91" s="252"/>
      <c r="G91" s="252"/>
      <c r="H91" s="252"/>
      <c r="I91" s="252"/>
      <c r="J91" s="252"/>
      <c r="K91" s="252"/>
      <c r="L91" s="252"/>
      <c r="M91" s="252"/>
      <c r="N91" s="252"/>
      <c r="O91" s="252"/>
      <c r="P91" s="252"/>
      <c r="Q91" s="252"/>
      <c r="R91" s="252"/>
      <c r="T91" s="252"/>
      <c r="Y91" s="255"/>
      <c r="Z91" s="255"/>
    </row>
    <row r="92" spans="1:26" ht="15.75" customHeight="1">
      <c r="A92" s="252"/>
      <c r="B92" s="252"/>
      <c r="C92" s="252"/>
      <c r="D92" s="252"/>
      <c r="E92" s="252"/>
      <c r="F92" s="252"/>
      <c r="G92" s="252"/>
      <c r="H92" s="252"/>
      <c r="I92" s="252"/>
      <c r="J92" s="252"/>
      <c r="K92" s="252"/>
      <c r="L92" s="252"/>
      <c r="M92" s="252"/>
      <c r="N92" s="252"/>
      <c r="O92" s="252"/>
      <c r="P92" s="252"/>
      <c r="Q92" s="252"/>
      <c r="R92" s="252"/>
      <c r="T92" s="252"/>
      <c r="Y92" s="255"/>
      <c r="Z92" s="255"/>
    </row>
    <row r="93" spans="1:26" ht="15.75" customHeight="1">
      <c r="A93" s="252"/>
      <c r="B93" s="252"/>
      <c r="C93" s="252"/>
      <c r="D93" s="252"/>
      <c r="E93" s="252"/>
      <c r="F93" s="252"/>
      <c r="G93" s="252"/>
      <c r="H93" s="252"/>
      <c r="I93" s="252"/>
      <c r="J93" s="252"/>
      <c r="K93" s="252"/>
      <c r="L93" s="252"/>
      <c r="M93" s="252"/>
      <c r="N93" s="252"/>
      <c r="O93" s="252"/>
      <c r="P93" s="252"/>
      <c r="Q93" s="252"/>
      <c r="R93" s="252"/>
      <c r="T93" s="252"/>
      <c r="Y93" s="255"/>
      <c r="Z93" s="255"/>
    </row>
    <row r="94" spans="1:26" ht="15.75" customHeight="1">
      <c r="A94" s="252"/>
      <c r="B94" s="252"/>
      <c r="C94" s="252"/>
      <c r="D94" s="252"/>
      <c r="E94" s="252"/>
      <c r="F94" s="252"/>
      <c r="G94" s="252"/>
      <c r="H94" s="252"/>
      <c r="I94" s="252"/>
      <c r="J94" s="252"/>
      <c r="K94" s="252"/>
      <c r="L94" s="252"/>
      <c r="M94" s="252"/>
      <c r="N94" s="252"/>
      <c r="O94" s="252"/>
      <c r="P94" s="252"/>
      <c r="Q94" s="252"/>
      <c r="R94" s="252"/>
      <c r="T94" s="252"/>
      <c r="Y94" s="255"/>
      <c r="Z94" s="255"/>
    </row>
    <row r="95" spans="1:26" ht="15.75" customHeight="1">
      <c r="A95" s="252"/>
      <c r="B95" s="252"/>
      <c r="C95" s="252"/>
      <c r="D95" s="252"/>
      <c r="E95" s="252"/>
      <c r="F95" s="252"/>
      <c r="G95" s="252"/>
      <c r="H95" s="252"/>
      <c r="I95" s="252"/>
      <c r="J95" s="252"/>
      <c r="K95" s="252"/>
      <c r="L95" s="252"/>
      <c r="M95" s="252"/>
      <c r="N95" s="252"/>
      <c r="O95" s="252"/>
      <c r="P95" s="252"/>
      <c r="Q95" s="252"/>
      <c r="R95" s="252"/>
      <c r="T95" s="252"/>
      <c r="Y95" s="255"/>
      <c r="Z95" s="255"/>
    </row>
    <row r="96" spans="1:26" ht="15.75" customHeight="1">
      <c r="A96" s="252"/>
      <c r="B96" s="252"/>
      <c r="C96" s="252"/>
      <c r="D96" s="252"/>
      <c r="E96" s="252"/>
      <c r="F96" s="252"/>
      <c r="G96" s="252"/>
      <c r="H96" s="252"/>
      <c r="I96" s="252"/>
      <c r="J96" s="252"/>
      <c r="K96" s="252"/>
      <c r="L96" s="252"/>
      <c r="M96" s="252"/>
      <c r="N96" s="252"/>
      <c r="O96" s="252"/>
      <c r="P96" s="252"/>
      <c r="Q96" s="252"/>
      <c r="R96" s="252"/>
      <c r="T96" s="252"/>
      <c r="Y96" s="255"/>
      <c r="Z96" s="255"/>
    </row>
    <row r="97" spans="1:26" ht="15.75" customHeight="1">
      <c r="A97" s="252"/>
      <c r="B97" s="252"/>
      <c r="C97" s="252"/>
      <c r="D97" s="252"/>
      <c r="E97" s="252"/>
      <c r="F97" s="252"/>
      <c r="G97" s="252"/>
      <c r="H97" s="252"/>
      <c r="I97" s="252"/>
      <c r="J97" s="252"/>
      <c r="K97" s="252"/>
      <c r="L97" s="252"/>
      <c r="M97" s="252"/>
      <c r="N97" s="252"/>
      <c r="O97" s="252"/>
      <c r="P97" s="252"/>
      <c r="Q97" s="252"/>
      <c r="R97" s="252"/>
      <c r="T97" s="252"/>
      <c r="Y97" s="255"/>
      <c r="Z97" s="255"/>
    </row>
    <row r="98" spans="1:26" ht="15.75" customHeight="1">
      <c r="A98" s="252"/>
      <c r="B98" s="252"/>
      <c r="C98" s="252"/>
      <c r="D98" s="252"/>
      <c r="E98" s="252"/>
      <c r="F98" s="252"/>
      <c r="G98" s="252"/>
      <c r="H98" s="252"/>
      <c r="I98" s="252"/>
      <c r="J98" s="252"/>
      <c r="K98" s="252"/>
      <c r="L98" s="252"/>
      <c r="M98" s="252"/>
      <c r="N98" s="252"/>
      <c r="O98" s="252"/>
      <c r="P98" s="252"/>
      <c r="Q98" s="252"/>
      <c r="R98" s="252"/>
      <c r="T98" s="252"/>
      <c r="Y98" s="255"/>
      <c r="Z98" s="255"/>
    </row>
    <row r="99" spans="1:26" ht="15.75" customHeight="1">
      <c r="A99" s="252"/>
      <c r="B99" s="252"/>
      <c r="C99" s="252"/>
      <c r="D99" s="252"/>
      <c r="E99" s="252"/>
      <c r="F99" s="252"/>
      <c r="G99" s="252"/>
      <c r="H99" s="252"/>
      <c r="I99" s="252"/>
      <c r="J99" s="252"/>
      <c r="K99" s="252"/>
      <c r="L99" s="252"/>
      <c r="M99" s="252"/>
      <c r="N99" s="252"/>
      <c r="O99" s="252"/>
      <c r="P99" s="252"/>
      <c r="Q99" s="252"/>
      <c r="R99" s="252"/>
      <c r="T99" s="252"/>
      <c r="Y99" s="255"/>
      <c r="Z99" s="255"/>
    </row>
    <row r="100" spans="1:26" ht="15.75" customHeight="1">
      <c r="A100" s="252"/>
      <c r="B100" s="252"/>
      <c r="C100" s="252"/>
      <c r="D100" s="252"/>
      <c r="E100" s="252"/>
      <c r="F100" s="252"/>
      <c r="G100" s="252"/>
      <c r="H100" s="252"/>
      <c r="I100" s="252"/>
      <c r="J100" s="252"/>
      <c r="K100" s="252"/>
      <c r="L100" s="252"/>
      <c r="M100" s="252"/>
      <c r="N100" s="252"/>
      <c r="O100" s="252"/>
      <c r="P100" s="252"/>
      <c r="Q100" s="252"/>
      <c r="R100" s="252"/>
      <c r="T100" s="252"/>
      <c r="Y100" s="255"/>
      <c r="Z100" s="255"/>
    </row>
    <row r="101" spans="1:26" ht="15.75" customHeight="1">
      <c r="A101" s="252"/>
      <c r="B101" s="252"/>
      <c r="C101" s="252"/>
      <c r="D101" s="252"/>
      <c r="E101" s="252"/>
      <c r="F101" s="252"/>
      <c r="G101" s="252"/>
      <c r="H101" s="252"/>
      <c r="I101" s="252"/>
      <c r="J101" s="252"/>
      <c r="K101" s="252"/>
      <c r="L101" s="252"/>
      <c r="M101" s="252"/>
      <c r="N101" s="252"/>
      <c r="O101" s="252"/>
      <c r="P101" s="252"/>
      <c r="Q101" s="252"/>
      <c r="R101" s="252"/>
      <c r="T101" s="252"/>
      <c r="Y101" s="255"/>
      <c r="Z101" s="255"/>
    </row>
    <row r="102" spans="1:26" ht="15.75" customHeight="1">
      <c r="A102" s="252"/>
      <c r="B102" s="252"/>
      <c r="C102" s="252"/>
      <c r="D102" s="252"/>
      <c r="E102" s="252"/>
      <c r="F102" s="252"/>
      <c r="G102" s="252"/>
      <c r="H102" s="252"/>
      <c r="I102" s="252"/>
      <c r="J102" s="252"/>
      <c r="K102" s="252"/>
      <c r="L102" s="252"/>
      <c r="M102" s="252"/>
      <c r="N102" s="252"/>
      <c r="O102" s="252"/>
      <c r="P102" s="252"/>
      <c r="Q102" s="252"/>
      <c r="R102" s="252"/>
      <c r="T102" s="252"/>
      <c r="Y102" s="255"/>
      <c r="Z102" s="255"/>
    </row>
    <row r="103" spans="1:26" ht="15.75" customHeight="1">
      <c r="A103" s="252"/>
      <c r="B103" s="252"/>
      <c r="C103" s="252"/>
      <c r="D103" s="252"/>
      <c r="E103" s="252"/>
      <c r="F103" s="252"/>
      <c r="G103" s="252"/>
      <c r="H103" s="252"/>
      <c r="I103" s="252"/>
      <c r="J103" s="252"/>
      <c r="K103" s="252"/>
      <c r="L103" s="252"/>
      <c r="M103" s="252"/>
      <c r="N103" s="252"/>
      <c r="O103" s="252"/>
      <c r="P103" s="252"/>
      <c r="Q103" s="252"/>
      <c r="R103" s="252"/>
      <c r="T103" s="252"/>
      <c r="Y103" s="255"/>
      <c r="Z103" s="255"/>
    </row>
    <row r="104" spans="1:26" ht="15.75" customHeight="1">
      <c r="A104" s="252"/>
      <c r="B104" s="252"/>
      <c r="C104" s="252"/>
      <c r="D104" s="252"/>
      <c r="E104" s="252"/>
      <c r="F104" s="252"/>
      <c r="G104" s="252"/>
      <c r="H104" s="252"/>
      <c r="I104" s="252"/>
      <c r="J104" s="252"/>
      <c r="K104" s="252"/>
      <c r="L104" s="252"/>
      <c r="M104" s="252"/>
      <c r="N104" s="252"/>
      <c r="O104" s="252"/>
      <c r="P104" s="252"/>
      <c r="Q104" s="252"/>
      <c r="R104" s="252"/>
      <c r="T104" s="252"/>
      <c r="Y104" s="255"/>
      <c r="Z104" s="255"/>
    </row>
    <row r="105" spans="1:26" ht="15.75" customHeight="1">
      <c r="A105" s="252"/>
      <c r="B105" s="252"/>
      <c r="C105" s="252"/>
      <c r="D105" s="252"/>
      <c r="E105" s="252"/>
      <c r="F105" s="252"/>
      <c r="G105" s="252"/>
      <c r="H105" s="252"/>
      <c r="I105" s="252"/>
      <c r="J105" s="252"/>
      <c r="K105" s="252"/>
      <c r="L105" s="252"/>
      <c r="M105" s="252"/>
      <c r="N105" s="252"/>
      <c r="O105" s="252"/>
      <c r="P105" s="252"/>
      <c r="Q105" s="252"/>
      <c r="R105" s="252"/>
      <c r="T105" s="252"/>
      <c r="Y105" s="255"/>
      <c r="Z105" s="255"/>
    </row>
    <row r="106" spans="1:26" ht="15.75" customHeight="1">
      <c r="A106" s="252"/>
      <c r="B106" s="252"/>
      <c r="C106" s="252"/>
      <c r="D106" s="252"/>
      <c r="E106" s="252"/>
      <c r="F106" s="252"/>
      <c r="G106" s="252"/>
      <c r="H106" s="252"/>
      <c r="I106" s="252"/>
      <c r="J106" s="252"/>
      <c r="K106" s="252"/>
      <c r="L106" s="252"/>
      <c r="M106" s="252"/>
      <c r="N106" s="252"/>
      <c r="O106" s="252"/>
      <c r="P106" s="252"/>
      <c r="Q106" s="252"/>
      <c r="R106" s="252"/>
      <c r="T106" s="252"/>
      <c r="Y106" s="255"/>
      <c r="Z106" s="255"/>
    </row>
    <row r="107" spans="1:26" ht="15.75" customHeight="1">
      <c r="A107" s="252"/>
      <c r="B107" s="252"/>
      <c r="C107" s="252"/>
      <c r="D107" s="252"/>
      <c r="E107" s="252"/>
      <c r="F107" s="252"/>
      <c r="G107" s="252"/>
      <c r="H107" s="252"/>
      <c r="I107" s="252"/>
      <c r="J107" s="252"/>
      <c r="K107" s="252"/>
      <c r="L107" s="252"/>
      <c r="M107" s="252"/>
      <c r="N107" s="252"/>
      <c r="O107" s="252"/>
      <c r="P107" s="252"/>
      <c r="Q107" s="252"/>
      <c r="R107" s="252"/>
      <c r="T107" s="252"/>
      <c r="Y107" s="255"/>
      <c r="Z107" s="255"/>
    </row>
    <row r="108" spans="1:26" ht="15.75" customHeight="1">
      <c r="A108" s="252"/>
      <c r="B108" s="252"/>
      <c r="C108" s="252"/>
      <c r="D108" s="252"/>
      <c r="E108" s="252"/>
      <c r="F108" s="252"/>
      <c r="G108" s="252"/>
      <c r="H108" s="252"/>
      <c r="I108" s="252"/>
      <c r="J108" s="252"/>
      <c r="K108" s="252"/>
      <c r="L108" s="252"/>
      <c r="M108" s="252"/>
      <c r="N108" s="252"/>
      <c r="O108" s="252"/>
      <c r="P108" s="252"/>
      <c r="Q108" s="252"/>
      <c r="R108" s="252"/>
      <c r="T108" s="252"/>
      <c r="Y108" s="255"/>
      <c r="Z108" s="255"/>
    </row>
    <row r="109" spans="1:26" ht="15.75" customHeight="1">
      <c r="A109" s="252"/>
      <c r="B109" s="252"/>
      <c r="C109" s="252"/>
      <c r="D109" s="252"/>
      <c r="E109" s="252"/>
      <c r="F109" s="252"/>
      <c r="G109" s="252"/>
      <c r="H109" s="252"/>
      <c r="I109" s="252"/>
      <c r="J109" s="252"/>
      <c r="K109" s="252"/>
      <c r="L109" s="252"/>
      <c r="M109" s="252"/>
      <c r="N109" s="252"/>
      <c r="O109" s="252"/>
      <c r="P109" s="252"/>
      <c r="Q109" s="252"/>
      <c r="R109" s="252"/>
      <c r="S109" s="252"/>
      <c r="Y109" s="255"/>
      <c r="Z109" s="255"/>
    </row>
    <row r="110" spans="1:26" ht="15.75" customHeight="1">
      <c r="A110" s="252"/>
      <c r="B110" s="252"/>
      <c r="C110" s="252"/>
      <c r="D110" s="252"/>
      <c r="E110" s="252"/>
      <c r="F110" s="252"/>
      <c r="G110" s="252"/>
      <c r="H110" s="252"/>
      <c r="I110" s="252"/>
      <c r="J110" s="252"/>
      <c r="K110" s="252"/>
      <c r="L110" s="252"/>
      <c r="M110" s="252"/>
      <c r="N110" s="252"/>
      <c r="O110" s="252"/>
      <c r="P110" s="252"/>
      <c r="Q110" s="252"/>
      <c r="R110" s="252"/>
      <c r="Y110" s="255"/>
      <c r="Z110" s="255"/>
    </row>
    <row r="111" spans="1:26" ht="15.75" customHeight="1">
      <c r="A111" s="252"/>
      <c r="B111" s="252"/>
      <c r="C111" s="252"/>
      <c r="D111" s="252"/>
      <c r="E111" s="252"/>
      <c r="F111" s="252"/>
      <c r="G111" s="252"/>
      <c r="H111" s="252"/>
      <c r="I111" s="252"/>
      <c r="J111" s="252"/>
      <c r="K111" s="252"/>
      <c r="L111" s="252"/>
      <c r="M111" s="252"/>
      <c r="N111" s="252"/>
      <c r="O111" s="252"/>
      <c r="P111" s="252"/>
      <c r="Q111" s="252"/>
      <c r="R111" s="252"/>
      <c r="Y111" s="255"/>
      <c r="Z111" s="255"/>
    </row>
    <row r="112" spans="1:26" ht="15.75" customHeight="1">
      <c r="A112" s="252"/>
      <c r="B112" s="252"/>
      <c r="C112" s="252"/>
      <c r="D112" s="252"/>
      <c r="E112" s="252"/>
      <c r="F112" s="252"/>
      <c r="G112" s="252"/>
      <c r="H112" s="252"/>
      <c r="I112" s="252"/>
      <c r="J112" s="252"/>
      <c r="K112" s="252"/>
      <c r="L112" s="252"/>
      <c r="M112" s="252"/>
      <c r="N112" s="252"/>
      <c r="O112" s="252"/>
      <c r="P112" s="252"/>
      <c r="Q112" s="252"/>
      <c r="R112" s="252"/>
      <c r="Y112" s="255"/>
      <c r="Z112" s="255"/>
    </row>
    <row r="113" spans="1:26" ht="15.75" customHeight="1">
      <c r="A113" s="252"/>
      <c r="B113" s="252"/>
      <c r="C113" s="252"/>
      <c r="D113" s="252"/>
      <c r="E113" s="252"/>
      <c r="F113" s="252"/>
      <c r="G113" s="252"/>
      <c r="H113" s="252"/>
      <c r="I113" s="252"/>
      <c r="J113" s="252"/>
      <c r="K113" s="252"/>
      <c r="L113" s="252"/>
      <c r="M113" s="252"/>
      <c r="N113" s="252"/>
      <c r="O113" s="252"/>
      <c r="P113" s="252"/>
      <c r="Q113" s="252"/>
      <c r="R113" s="252"/>
      <c r="Y113" s="255"/>
      <c r="Z113" s="255"/>
    </row>
    <row r="114" spans="1:26" ht="15.75" customHeight="1">
      <c r="A114" s="252"/>
      <c r="B114" s="252"/>
      <c r="C114" s="252"/>
      <c r="D114" s="252"/>
      <c r="E114" s="252"/>
      <c r="F114" s="252"/>
      <c r="G114" s="252"/>
      <c r="H114" s="252"/>
      <c r="I114" s="252"/>
      <c r="J114" s="252"/>
      <c r="K114" s="252"/>
      <c r="L114" s="252"/>
      <c r="M114" s="252"/>
      <c r="N114" s="252"/>
      <c r="O114" s="252"/>
      <c r="P114" s="252"/>
      <c r="Q114" s="252"/>
      <c r="R114" s="252"/>
      <c r="Y114" s="255"/>
      <c r="Z114" s="255"/>
    </row>
    <row r="115" spans="1:26" ht="15.75" customHeight="1">
      <c r="A115" s="252"/>
      <c r="B115" s="252"/>
      <c r="C115" s="252"/>
      <c r="D115" s="252"/>
      <c r="E115" s="252"/>
      <c r="F115" s="252"/>
      <c r="G115" s="252"/>
      <c r="H115" s="252"/>
      <c r="I115" s="252"/>
      <c r="J115" s="252"/>
      <c r="K115" s="252"/>
      <c r="L115" s="252"/>
      <c r="M115" s="252"/>
      <c r="N115" s="252"/>
      <c r="O115" s="252"/>
      <c r="P115" s="252"/>
      <c r="Q115" s="252"/>
      <c r="R115" s="252"/>
      <c r="Y115" s="255"/>
      <c r="Z115" s="255"/>
    </row>
    <row r="116" spans="1:26" ht="15.75" customHeight="1">
      <c r="A116" s="252"/>
      <c r="B116" s="252"/>
      <c r="C116" s="252"/>
      <c r="D116" s="252"/>
      <c r="E116" s="252"/>
      <c r="F116" s="252"/>
      <c r="G116" s="252"/>
      <c r="H116" s="252"/>
      <c r="I116" s="252"/>
      <c r="J116" s="252"/>
      <c r="K116" s="252"/>
      <c r="L116" s="252"/>
      <c r="M116" s="252"/>
      <c r="N116" s="252"/>
      <c r="O116" s="252"/>
      <c r="P116" s="252"/>
      <c r="Q116" s="252"/>
      <c r="R116" s="252"/>
      <c r="Y116" s="255"/>
      <c r="Z116" s="255"/>
    </row>
    <row r="117" spans="1:26" ht="15.75" customHeight="1">
      <c r="A117" s="252"/>
      <c r="B117" s="252"/>
      <c r="C117" s="252"/>
      <c r="D117" s="252"/>
      <c r="E117" s="252"/>
      <c r="F117" s="252"/>
      <c r="G117" s="252"/>
      <c r="H117" s="252"/>
      <c r="I117" s="252"/>
      <c r="J117" s="252"/>
      <c r="K117" s="252"/>
      <c r="L117" s="252"/>
      <c r="M117" s="252"/>
      <c r="N117" s="252"/>
      <c r="O117" s="252"/>
      <c r="P117" s="252"/>
      <c r="Q117" s="252"/>
      <c r="R117" s="252"/>
      <c r="Y117" s="255"/>
      <c r="Z117" s="255"/>
    </row>
    <row r="118" spans="1:26" ht="15.75" customHeight="1">
      <c r="A118" s="252"/>
      <c r="B118" s="252"/>
      <c r="C118" s="252"/>
      <c r="D118" s="252"/>
      <c r="E118" s="252"/>
      <c r="F118" s="252"/>
      <c r="G118" s="252"/>
      <c r="H118" s="252"/>
      <c r="I118" s="252"/>
      <c r="J118" s="252"/>
      <c r="K118" s="252"/>
      <c r="L118" s="252"/>
      <c r="M118" s="252"/>
      <c r="N118" s="252"/>
      <c r="O118" s="252"/>
      <c r="P118" s="252"/>
      <c r="Q118" s="252"/>
      <c r="R118" s="252"/>
      <c r="Y118" s="255"/>
      <c r="Z118" s="255"/>
    </row>
    <row r="119" spans="1:26" ht="15.75" customHeight="1">
      <c r="A119" s="252"/>
      <c r="B119" s="252"/>
      <c r="C119" s="252"/>
      <c r="D119" s="252"/>
      <c r="E119" s="252"/>
      <c r="F119" s="252"/>
      <c r="G119" s="252"/>
      <c r="H119" s="252"/>
      <c r="I119" s="252"/>
      <c r="J119" s="252"/>
      <c r="K119" s="252"/>
      <c r="L119" s="252"/>
      <c r="M119" s="252"/>
      <c r="N119" s="252"/>
      <c r="O119" s="252"/>
      <c r="P119" s="252"/>
      <c r="Q119" s="252"/>
      <c r="R119" s="252"/>
      <c r="Y119" s="255"/>
      <c r="Z119" s="255"/>
    </row>
    <row r="120" spans="1:26" ht="15.75" customHeight="1">
      <c r="A120" s="252"/>
      <c r="B120" s="252"/>
      <c r="C120" s="252"/>
      <c r="D120" s="252"/>
      <c r="E120" s="252"/>
      <c r="F120" s="252"/>
      <c r="G120" s="252"/>
      <c r="H120" s="252"/>
      <c r="I120" s="252"/>
      <c r="J120" s="252"/>
      <c r="K120" s="252"/>
      <c r="L120" s="252"/>
      <c r="M120" s="252"/>
      <c r="N120" s="252"/>
      <c r="O120" s="252"/>
      <c r="P120" s="252"/>
      <c r="Q120" s="252"/>
      <c r="R120" s="252"/>
      <c r="Y120" s="255"/>
      <c r="Z120" s="255"/>
    </row>
    <row r="121" spans="1:26" ht="15.75" customHeight="1">
      <c r="A121" s="252"/>
      <c r="B121" s="252"/>
      <c r="C121" s="252"/>
      <c r="D121" s="252"/>
      <c r="E121" s="252"/>
      <c r="F121" s="252"/>
      <c r="G121" s="252"/>
      <c r="H121" s="252"/>
      <c r="I121" s="252"/>
      <c r="J121" s="252"/>
      <c r="K121" s="252"/>
      <c r="L121" s="252"/>
      <c r="M121" s="252"/>
      <c r="N121" s="252"/>
      <c r="O121" s="252"/>
      <c r="P121" s="252"/>
      <c r="Q121" s="252"/>
      <c r="R121" s="252"/>
      <c r="Y121" s="255"/>
      <c r="Z121" s="255"/>
    </row>
    <row r="122" spans="1:26" ht="15.75" customHeight="1">
      <c r="A122" s="252"/>
      <c r="B122" s="252"/>
      <c r="C122" s="252"/>
      <c r="D122" s="252"/>
      <c r="E122" s="252"/>
      <c r="F122" s="252"/>
      <c r="G122" s="252"/>
      <c r="H122" s="252"/>
      <c r="I122" s="252"/>
      <c r="J122" s="252"/>
      <c r="K122" s="252"/>
      <c r="L122" s="252"/>
      <c r="M122" s="252"/>
      <c r="N122" s="252"/>
      <c r="O122" s="252"/>
      <c r="P122" s="252"/>
      <c r="Q122" s="252"/>
      <c r="R122" s="252"/>
      <c r="Y122" s="255"/>
      <c r="Z122" s="255"/>
    </row>
    <row r="123" spans="1:26" ht="15.75" customHeight="1">
      <c r="A123" s="252"/>
      <c r="B123" s="252"/>
      <c r="C123" s="252"/>
      <c r="D123" s="252"/>
      <c r="E123" s="252"/>
      <c r="F123" s="252"/>
      <c r="G123" s="252"/>
      <c r="H123" s="252"/>
      <c r="I123" s="252"/>
      <c r="J123" s="252"/>
      <c r="K123" s="252"/>
      <c r="L123" s="252"/>
      <c r="M123" s="252"/>
      <c r="N123" s="252"/>
      <c r="O123" s="252"/>
      <c r="P123" s="252"/>
      <c r="Q123" s="252"/>
      <c r="R123" s="252"/>
      <c r="Y123" s="255"/>
      <c r="Z123" s="255"/>
    </row>
    <row r="124" spans="1:26" ht="15.75" customHeight="1">
      <c r="A124" s="252"/>
      <c r="B124" s="252"/>
      <c r="C124" s="252"/>
      <c r="D124" s="252"/>
      <c r="E124" s="252"/>
      <c r="F124" s="252"/>
      <c r="G124" s="252"/>
      <c r="H124" s="252"/>
      <c r="I124" s="252"/>
      <c r="J124" s="252"/>
      <c r="K124" s="252"/>
      <c r="L124" s="252"/>
      <c r="M124" s="252"/>
      <c r="N124" s="252"/>
      <c r="O124" s="252"/>
      <c r="P124" s="252"/>
      <c r="Q124" s="252"/>
      <c r="R124" s="252"/>
      <c r="Y124" s="255"/>
      <c r="Z124" s="255"/>
    </row>
    <row r="125" spans="1:26" ht="15.75" customHeight="1">
      <c r="A125" s="252"/>
      <c r="B125" s="252"/>
      <c r="C125" s="252"/>
      <c r="D125" s="252"/>
      <c r="E125" s="252"/>
      <c r="F125" s="252"/>
      <c r="G125" s="252"/>
      <c r="H125" s="252"/>
      <c r="I125" s="252"/>
      <c r="J125" s="252"/>
      <c r="K125" s="252"/>
      <c r="L125" s="252"/>
      <c r="M125" s="252"/>
      <c r="N125" s="252"/>
      <c r="O125" s="252"/>
      <c r="P125" s="252"/>
      <c r="Q125" s="252"/>
      <c r="R125" s="252"/>
      <c r="Y125" s="255"/>
      <c r="Z125" s="255"/>
    </row>
    <row r="126" spans="1:26" ht="15.75" customHeight="1">
      <c r="A126" s="252"/>
      <c r="B126" s="252"/>
      <c r="C126" s="252"/>
      <c r="D126" s="252"/>
      <c r="E126" s="252"/>
      <c r="F126" s="252"/>
      <c r="G126" s="252"/>
      <c r="H126" s="252"/>
      <c r="I126" s="252"/>
      <c r="J126" s="252"/>
      <c r="K126" s="252"/>
      <c r="L126" s="252"/>
      <c r="M126" s="252"/>
      <c r="N126" s="252"/>
      <c r="O126" s="252"/>
      <c r="P126" s="252"/>
      <c r="Q126" s="252"/>
      <c r="R126" s="252"/>
      <c r="Y126" s="255"/>
      <c r="Z126" s="255"/>
    </row>
    <row r="127" spans="1:26" ht="15.75" customHeight="1">
      <c r="A127" s="252"/>
      <c r="B127" s="252"/>
      <c r="C127" s="252"/>
      <c r="D127" s="252"/>
      <c r="E127" s="252"/>
      <c r="F127" s="252"/>
      <c r="G127" s="252"/>
      <c r="H127" s="252"/>
      <c r="I127" s="252"/>
      <c r="J127" s="252"/>
      <c r="K127" s="252"/>
      <c r="L127" s="252"/>
      <c r="M127" s="252"/>
      <c r="N127" s="252"/>
      <c r="O127" s="252"/>
      <c r="P127" s="252"/>
      <c r="Q127" s="252"/>
      <c r="R127" s="252"/>
      <c r="Y127" s="255"/>
      <c r="Z127" s="255"/>
    </row>
    <row r="128" spans="1:26" ht="15.75" customHeight="1">
      <c r="A128" s="252"/>
      <c r="B128" s="252"/>
      <c r="C128" s="252"/>
      <c r="D128" s="252"/>
      <c r="E128" s="252"/>
      <c r="F128" s="252"/>
      <c r="G128" s="252"/>
      <c r="H128" s="252"/>
      <c r="I128" s="252"/>
      <c r="J128" s="252"/>
      <c r="K128" s="252"/>
      <c r="L128" s="252"/>
      <c r="M128" s="252"/>
      <c r="N128" s="252"/>
      <c r="O128" s="252"/>
      <c r="P128" s="252"/>
      <c r="Q128" s="252"/>
      <c r="R128" s="252"/>
      <c r="Y128" s="255"/>
      <c r="Z128" s="255"/>
    </row>
    <row r="129" spans="1:26" ht="15.75" customHeight="1">
      <c r="A129" s="252"/>
      <c r="B129" s="252"/>
      <c r="C129" s="252"/>
      <c r="D129" s="252"/>
      <c r="E129" s="252"/>
      <c r="F129" s="252"/>
      <c r="G129" s="252"/>
      <c r="H129" s="252"/>
      <c r="I129" s="252"/>
      <c r="J129" s="252"/>
      <c r="K129" s="252"/>
      <c r="L129" s="252"/>
      <c r="M129" s="252"/>
      <c r="N129" s="252"/>
      <c r="O129" s="252"/>
      <c r="P129" s="252"/>
      <c r="Q129" s="252"/>
      <c r="R129" s="252"/>
      <c r="Y129" s="255"/>
      <c r="Z129" s="255"/>
    </row>
    <row r="130" spans="1:26" ht="15.75" customHeight="1">
      <c r="A130" s="252"/>
      <c r="B130" s="252"/>
      <c r="C130" s="252"/>
      <c r="D130" s="252"/>
      <c r="E130" s="252"/>
      <c r="F130" s="252"/>
      <c r="G130" s="252"/>
      <c r="H130" s="252"/>
      <c r="I130" s="252"/>
      <c r="J130" s="252"/>
      <c r="K130" s="252"/>
      <c r="L130" s="252"/>
      <c r="M130" s="252"/>
      <c r="N130" s="252"/>
      <c r="O130" s="252"/>
      <c r="P130" s="252"/>
      <c r="Q130" s="252"/>
      <c r="R130" s="252"/>
      <c r="Y130" s="255"/>
      <c r="Z130" s="255"/>
    </row>
    <row r="131" spans="1:26" ht="15.75" customHeight="1">
      <c r="A131" s="252"/>
      <c r="B131" s="252"/>
      <c r="C131" s="252"/>
      <c r="D131" s="252"/>
      <c r="E131" s="252"/>
      <c r="F131" s="252"/>
      <c r="G131" s="252"/>
      <c r="H131" s="252"/>
      <c r="I131" s="252"/>
      <c r="J131" s="252"/>
      <c r="K131" s="252"/>
      <c r="L131" s="252"/>
      <c r="M131" s="252"/>
      <c r="N131" s="252"/>
      <c r="O131" s="252"/>
      <c r="P131" s="252"/>
      <c r="Q131" s="252"/>
      <c r="R131" s="252"/>
      <c r="Y131" s="255"/>
      <c r="Z131" s="255"/>
    </row>
    <row r="132" spans="1:26" ht="15.75" customHeight="1">
      <c r="A132" s="252"/>
      <c r="B132" s="252"/>
      <c r="C132" s="252"/>
      <c r="D132" s="252"/>
      <c r="E132" s="252"/>
      <c r="F132" s="252"/>
      <c r="G132" s="252"/>
      <c r="H132" s="252"/>
      <c r="I132" s="252"/>
      <c r="J132" s="252"/>
      <c r="K132" s="252"/>
      <c r="L132" s="252"/>
      <c r="M132" s="252"/>
      <c r="N132" s="252"/>
      <c r="O132" s="252"/>
      <c r="P132" s="252"/>
      <c r="Q132" s="252"/>
      <c r="R132" s="252"/>
      <c r="Y132" s="255"/>
      <c r="Z132" s="255"/>
    </row>
    <row r="133" spans="1:26" ht="15.75" customHeight="1">
      <c r="A133" s="252"/>
      <c r="B133" s="252"/>
      <c r="C133" s="252"/>
      <c r="D133" s="252"/>
      <c r="E133" s="252"/>
      <c r="F133" s="252"/>
      <c r="G133" s="252"/>
      <c r="H133" s="252"/>
      <c r="I133" s="252"/>
      <c r="J133" s="252"/>
      <c r="K133" s="252"/>
      <c r="L133" s="252"/>
      <c r="M133" s="252"/>
      <c r="N133" s="252"/>
      <c r="O133" s="252"/>
      <c r="P133" s="252"/>
      <c r="Q133" s="252"/>
      <c r="R133" s="252"/>
      <c r="Y133" s="255"/>
      <c r="Z133" s="255"/>
    </row>
    <row r="134" spans="1:26" ht="15.75" customHeight="1">
      <c r="A134" s="252"/>
      <c r="B134" s="252"/>
      <c r="C134" s="252"/>
      <c r="D134" s="252"/>
      <c r="E134" s="252"/>
      <c r="F134" s="252"/>
      <c r="G134" s="252"/>
      <c r="H134" s="252"/>
      <c r="I134" s="252"/>
      <c r="J134" s="252"/>
      <c r="K134" s="252"/>
      <c r="L134" s="252"/>
      <c r="M134" s="252"/>
      <c r="N134" s="252"/>
      <c r="O134" s="252"/>
      <c r="P134" s="252"/>
      <c r="Q134" s="252"/>
      <c r="R134" s="252"/>
      <c r="Y134" s="255"/>
      <c r="Z134" s="255"/>
    </row>
    <row r="135" spans="1:26" ht="15.75" customHeight="1">
      <c r="A135" s="252"/>
      <c r="B135" s="252"/>
      <c r="C135" s="252"/>
      <c r="D135" s="252"/>
      <c r="E135" s="252"/>
      <c r="F135" s="252"/>
      <c r="G135" s="252"/>
      <c r="H135" s="252"/>
      <c r="I135" s="252"/>
      <c r="J135" s="252"/>
      <c r="K135" s="252"/>
      <c r="L135" s="252"/>
      <c r="M135" s="252"/>
      <c r="N135" s="252"/>
      <c r="O135" s="252"/>
      <c r="P135" s="252"/>
      <c r="Q135" s="252"/>
      <c r="R135" s="252"/>
      <c r="Y135" s="255"/>
      <c r="Z135" s="255"/>
    </row>
    <row r="136" spans="1:26" ht="15.75" customHeight="1">
      <c r="A136" s="252"/>
      <c r="B136" s="252"/>
      <c r="C136" s="252"/>
      <c r="D136" s="252"/>
      <c r="E136" s="252"/>
      <c r="F136" s="252"/>
      <c r="G136" s="252"/>
      <c r="H136" s="252"/>
      <c r="I136" s="252"/>
      <c r="J136" s="252"/>
      <c r="K136" s="252"/>
      <c r="L136" s="252"/>
      <c r="M136" s="252"/>
      <c r="N136" s="252"/>
      <c r="O136" s="252"/>
      <c r="P136" s="252"/>
      <c r="Q136" s="252"/>
      <c r="R136" s="252"/>
      <c r="Y136" s="255"/>
      <c r="Z136" s="255"/>
    </row>
    <row r="137" spans="1:26" ht="15.75" customHeight="1">
      <c r="A137" s="252"/>
      <c r="B137" s="252"/>
      <c r="C137" s="252"/>
      <c r="D137" s="252"/>
      <c r="E137" s="252"/>
      <c r="F137" s="252"/>
      <c r="G137" s="252"/>
      <c r="H137" s="252"/>
      <c r="I137" s="252"/>
      <c r="J137" s="252"/>
      <c r="K137" s="252"/>
      <c r="L137" s="252"/>
      <c r="M137" s="252"/>
      <c r="N137" s="252"/>
      <c r="O137" s="252"/>
      <c r="P137" s="252"/>
      <c r="Q137" s="252"/>
      <c r="R137" s="252"/>
      <c r="Y137" s="255"/>
      <c r="Z137" s="255"/>
    </row>
    <row r="138" spans="1:26" ht="15.75" customHeight="1">
      <c r="A138" s="252"/>
      <c r="B138" s="252"/>
      <c r="C138" s="252"/>
      <c r="D138" s="252"/>
      <c r="E138" s="252"/>
      <c r="F138" s="252"/>
      <c r="G138" s="252"/>
      <c r="H138" s="252"/>
      <c r="I138" s="252"/>
      <c r="J138" s="252"/>
      <c r="K138" s="252"/>
      <c r="L138" s="252"/>
      <c r="M138" s="252"/>
      <c r="N138" s="252"/>
      <c r="O138" s="252"/>
      <c r="P138" s="252"/>
      <c r="Q138" s="252"/>
      <c r="R138" s="252"/>
      <c r="Y138" s="255"/>
      <c r="Z138" s="255"/>
    </row>
    <row r="139" spans="1:26" ht="15.75" customHeight="1">
      <c r="A139" s="252"/>
      <c r="B139" s="252"/>
      <c r="C139" s="252"/>
      <c r="D139" s="252"/>
      <c r="E139" s="252"/>
      <c r="F139" s="252"/>
      <c r="G139" s="252"/>
      <c r="H139" s="252"/>
      <c r="I139" s="252"/>
      <c r="J139" s="252"/>
      <c r="K139" s="252"/>
      <c r="L139" s="252"/>
      <c r="M139" s="252"/>
      <c r="N139" s="252"/>
      <c r="O139" s="252"/>
      <c r="P139" s="252"/>
      <c r="Q139" s="252"/>
      <c r="R139" s="252"/>
      <c r="Y139" s="255"/>
      <c r="Z139" s="255"/>
    </row>
    <row r="140" spans="1:26" ht="15.75" customHeight="1">
      <c r="A140" s="252"/>
      <c r="B140" s="252"/>
      <c r="C140" s="252"/>
      <c r="D140" s="252"/>
      <c r="E140" s="252"/>
      <c r="F140" s="252"/>
      <c r="G140" s="252"/>
      <c r="H140" s="252"/>
      <c r="I140" s="252"/>
      <c r="J140" s="252"/>
      <c r="K140" s="252"/>
      <c r="L140" s="252"/>
      <c r="M140" s="252"/>
      <c r="N140" s="252"/>
      <c r="O140" s="252"/>
      <c r="P140" s="252"/>
      <c r="Q140" s="252"/>
      <c r="R140" s="252"/>
      <c r="Y140" s="255"/>
      <c r="Z140" s="255"/>
    </row>
    <row r="141" spans="1:26" ht="15.75" customHeight="1">
      <c r="A141" s="252"/>
      <c r="B141" s="252"/>
      <c r="C141" s="252"/>
      <c r="D141" s="252"/>
      <c r="E141" s="252"/>
      <c r="F141" s="252"/>
      <c r="G141" s="252"/>
      <c r="H141" s="252"/>
      <c r="I141" s="252"/>
      <c r="J141" s="252"/>
      <c r="K141" s="252"/>
      <c r="L141" s="252"/>
      <c r="M141" s="252"/>
      <c r="N141" s="252"/>
      <c r="O141" s="252"/>
      <c r="P141" s="252"/>
      <c r="Q141" s="252"/>
      <c r="R141" s="252"/>
      <c r="Y141" s="255"/>
      <c r="Z141" s="255"/>
    </row>
    <row r="142" spans="1:26" ht="15.75" customHeight="1">
      <c r="A142" s="252"/>
      <c r="B142" s="252"/>
      <c r="C142" s="252"/>
      <c r="D142" s="252"/>
      <c r="E142" s="252"/>
      <c r="F142" s="252"/>
      <c r="G142" s="252"/>
      <c r="H142" s="252"/>
      <c r="I142" s="252"/>
      <c r="J142" s="252"/>
      <c r="K142" s="252"/>
      <c r="L142" s="252"/>
      <c r="M142" s="252"/>
      <c r="N142" s="252"/>
      <c r="O142" s="252"/>
      <c r="P142" s="252"/>
      <c r="Q142" s="252"/>
      <c r="R142" s="252"/>
      <c r="Y142" s="255"/>
      <c r="Z142" s="255"/>
    </row>
    <row r="143" spans="1:26" ht="15.75" customHeight="1">
      <c r="A143" s="252"/>
      <c r="B143" s="252"/>
      <c r="C143" s="252"/>
      <c r="D143" s="252"/>
      <c r="E143" s="252"/>
      <c r="F143" s="252"/>
      <c r="G143" s="252"/>
      <c r="H143" s="252"/>
      <c r="I143" s="252"/>
      <c r="J143" s="252"/>
      <c r="K143" s="252"/>
      <c r="L143" s="252"/>
      <c r="M143" s="252"/>
      <c r="N143" s="252"/>
      <c r="O143" s="252"/>
      <c r="P143" s="252"/>
      <c r="Q143" s="252"/>
      <c r="R143" s="252"/>
      <c r="Y143" s="255"/>
      <c r="Z143" s="255"/>
    </row>
    <row r="144" spans="1:26" ht="15.75" customHeight="1">
      <c r="A144" s="252"/>
      <c r="B144" s="252"/>
      <c r="C144" s="252"/>
      <c r="D144" s="252"/>
      <c r="E144" s="252"/>
      <c r="F144" s="252"/>
      <c r="G144" s="252"/>
      <c r="H144" s="252"/>
      <c r="I144" s="252"/>
      <c r="J144" s="252"/>
      <c r="K144" s="252"/>
      <c r="L144" s="252"/>
      <c r="M144" s="252"/>
      <c r="N144" s="252"/>
      <c r="O144" s="252"/>
      <c r="P144" s="252"/>
      <c r="Q144" s="252"/>
      <c r="R144" s="252"/>
      <c r="Y144" s="255"/>
      <c r="Z144" s="255"/>
    </row>
    <row r="145" spans="1:26" ht="15.75" customHeight="1">
      <c r="A145" s="252"/>
      <c r="B145" s="252"/>
      <c r="C145" s="252"/>
      <c r="D145" s="252"/>
      <c r="E145" s="252"/>
      <c r="F145" s="252"/>
      <c r="G145" s="252"/>
      <c r="H145" s="252"/>
      <c r="I145" s="252"/>
      <c r="J145" s="252"/>
      <c r="K145" s="252"/>
      <c r="L145" s="252"/>
      <c r="M145" s="252"/>
      <c r="N145" s="252"/>
      <c r="O145" s="252"/>
      <c r="P145" s="252"/>
      <c r="Q145" s="252"/>
      <c r="R145" s="252"/>
      <c r="Y145" s="255"/>
      <c r="Z145" s="255"/>
    </row>
    <row r="146" spans="1:26" ht="15.75" customHeight="1">
      <c r="A146" s="252"/>
      <c r="B146" s="252"/>
      <c r="C146" s="252"/>
      <c r="D146" s="252"/>
      <c r="E146" s="252"/>
      <c r="F146" s="252"/>
      <c r="G146" s="252"/>
      <c r="H146" s="252"/>
      <c r="I146" s="252"/>
      <c r="J146" s="252"/>
      <c r="K146" s="252"/>
      <c r="L146" s="252"/>
      <c r="M146" s="252"/>
      <c r="N146" s="252"/>
      <c r="O146" s="252"/>
      <c r="P146" s="252"/>
      <c r="Q146" s="252"/>
      <c r="R146" s="252"/>
      <c r="Y146" s="255"/>
      <c r="Z146" s="255"/>
    </row>
    <row r="147" spans="1:26" ht="15.75" customHeight="1">
      <c r="A147" s="252"/>
      <c r="B147" s="252"/>
      <c r="C147" s="252"/>
      <c r="D147" s="252"/>
      <c r="E147" s="252"/>
      <c r="F147" s="252"/>
      <c r="G147" s="252"/>
      <c r="H147" s="252"/>
      <c r="I147" s="252"/>
      <c r="J147" s="252"/>
      <c r="K147" s="252"/>
      <c r="L147" s="252"/>
      <c r="M147" s="252"/>
      <c r="N147" s="252"/>
      <c r="O147" s="252"/>
      <c r="P147" s="252"/>
      <c r="Q147" s="252"/>
      <c r="R147" s="252"/>
      <c r="Y147" s="255"/>
      <c r="Z147" s="255"/>
    </row>
    <row r="148" spans="1:26" ht="15.75" customHeight="1">
      <c r="A148" s="252"/>
      <c r="B148" s="252"/>
      <c r="C148" s="252"/>
      <c r="D148" s="252"/>
      <c r="E148" s="252"/>
      <c r="F148" s="252"/>
      <c r="G148" s="252"/>
      <c r="H148" s="252"/>
      <c r="I148" s="252"/>
      <c r="J148" s="252"/>
      <c r="K148" s="252"/>
      <c r="L148" s="252"/>
      <c r="M148" s="252"/>
      <c r="N148" s="252"/>
      <c r="O148" s="252"/>
      <c r="P148" s="252"/>
      <c r="Q148" s="252"/>
      <c r="R148" s="252"/>
      <c r="Y148" s="255"/>
      <c r="Z148" s="255"/>
    </row>
    <row r="149" spans="1:26" ht="15.75" customHeight="1">
      <c r="A149" s="252"/>
      <c r="B149" s="252"/>
      <c r="C149" s="252"/>
      <c r="D149" s="252"/>
      <c r="E149" s="252"/>
      <c r="F149" s="252"/>
      <c r="G149" s="252"/>
      <c r="H149" s="252"/>
      <c r="I149" s="252"/>
      <c r="J149" s="252"/>
      <c r="K149" s="252"/>
      <c r="L149" s="252"/>
      <c r="M149" s="252"/>
      <c r="N149" s="252"/>
      <c r="O149" s="252"/>
      <c r="P149" s="252"/>
      <c r="Q149" s="252"/>
      <c r="R149" s="252"/>
      <c r="Y149" s="255"/>
      <c r="Z149" s="255"/>
    </row>
    <row r="150" spans="1:26" ht="15.75" customHeight="1">
      <c r="A150" s="252"/>
      <c r="B150" s="252"/>
      <c r="C150" s="252"/>
      <c r="D150" s="252"/>
      <c r="E150" s="252"/>
      <c r="F150" s="252"/>
      <c r="G150" s="252"/>
      <c r="H150" s="252"/>
      <c r="I150" s="252"/>
      <c r="J150" s="252"/>
      <c r="K150" s="252"/>
      <c r="L150" s="252"/>
      <c r="M150" s="252"/>
      <c r="N150" s="252"/>
      <c r="O150" s="252"/>
      <c r="P150" s="252"/>
      <c r="Q150" s="252"/>
      <c r="R150" s="252"/>
      <c r="Y150" s="255"/>
      <c r="Z150" s="255"/>
    </row>
    <row r="151" spans="1:26" ht="15.75" customHeight="1">
      <c r="A151" s="252"/>
      <c r="B151" s="252"/>
      <c r="C151" s="252"/>
      <c r="D151" s="252"/>
      <c r="E151" s="252"/>
      <c r="F151" s="252"/>
      <c r="G151" s="252"/>
      <c r="H151" s="252"/>
      <c r="I151" s="252"/>
      <c r="J151" s="252"/>
      <c r="K151" s="252"/>
      <c r="L151" s="252"/>
      <c r="M151" s="252"/>
      <c r="N151" s="252"/>
      <c r="O151" s="252"/>
      <c r="P151" s="252"/>
      <c r="Q151" s="252"/>
      <c r="R151" s="252"/>
      <c r="Y151" s="255"/>
      <c r="Z151" s="255"/>
    </row>
    <row r="152" spans="1:26" ht="15.75" customHeight="1">
      <c r="A152" s="252"/>
      <c r="B152" s="252"/>
      <c r="C152" s="252"/>
      <c r="D152" s="252"/>
      <c r="E152" s="252"/>
      <c r="F152" s="252"/>
      <c r="G152" s="252"/>
      <c r="H152" s="252"/>
      <c r="I152" s="252"/>
      <c r="J152" s="252"/>
      <c r="K152" s="252"/>
      <c r="L152" s="252"/>
      <c r="M152" s="252"/>
      <c r="N152" s="252"/>
      <c r="O152" s="252"/>
      <c r="P152" s="252"/>
      <c r="Q152" s="252"/>
      <c r="R152" s="252"/>
      <c r="Y152" s="255"/>
      <c r="Z152" s="255"/>
    </row>
    <row r="153" spans="1:26" ht="15.75" customHeight="1">
      <c r="A153" s="252"/>
      <c r="B153" s="252"/>
      <c r="C153" s="252"/>
      <c r="D153" s="252"/>
      <c r="E153" s="252"/>
      <c r="F153" s="252"/>
      <c r="G153" s="252"/>
      <c r="H153" s="252"/>
      <c r="I153" s="252"/>
      <c r="J153" s="252"/>
      <c r="K153" s="252"/>
      <c r="L153" s="252"/>
      <c r="M153" s="252"/>
      <c r="N153" s="252"/>
      <c r="O153" s="252"/>
      <c r="P153" s="252"/>
      <c r="Q153" s="252"/>
      <c r="R153" s="252"/>
      <c r="Y153" s="255"/>
      <c r="Z153" s="255"/>
    </row>
    <row r="154" spans="1:26" ht="15.75" customHeight="1">
      <c r="A154" s="252"/>
      <c r="B154" s="252"/>
      <c r="C154" s="252"/>
      <c r="D154" s="252"/>
      <c r="E154" s="252"/>
      <c r="F154" s="252"/>
      <c r="G154" s="252"/>
      <c r="H154" s="252"/>
      <c r="I154" s="252"/>
      <c r="J154" s="252"/>
      <c r="K154" s="252"/>
      <c r="L154" s="252"/>
      <c r="M154" s="252"/>
      <c r="N154" s="252"/>
      <c r="O154" s="252"/>
      <c r="P154" s="252"/>
      <c r="Q154" s="252"/>
      <c r="R154" s="252"/>
      <c r="Y154" s="255"/>
      <c r="Z154" s="255"/>
    </row>
    <row r="155" spans="1:26" ht="15.75" customHeight="1">
      <c r="A155" s="252"/>
      <c r="B155" s="252"/>
      <c r="C155" s="252"/>
      <c r="D155" s="252"/>
      <c r="E155" s="252"/>
      <c r="F155" s="252"/>
      <c r="G155" s="252"/>
      <c r="H155" s="252"/>
      <c r="I155" s="252"/>
      <c r="J155" s="252"/>
      <c r="K155" s="252"/>
      <c r="L155" s="252"/>
      <c r="M155" s="252"/>
      <c r="N155" s="252"/>
      <c r="O155" s="252"/>
      <c r="P155" s="252"/>
      <c r="Q155" s="252"/>
      <c r="R155" s="252"/>
      <c r="Y155" s="255"/>
      <c r="Z155" s="255"/>
    </row>
    <row r="156" spans="1:26" ht="15.75" customHeight="1">
      <c r="A156" s="252"/>
      <c r="B156" s="252"/>
      <c r="C156" s="252"/>
      <c r="D156" s="252"/>
      <c r="E156" s="252"/>
      <c r="F156" s="252"/>
      <c r="G156" s="252"/>
      <c r="H156" s="252"/>
      <c r="I156" s="252"/>
      <c r="J156" s="252"/>
      <c r="K156" s="252"/>
      <c r="L156" s="252"/>
      <c r="M156" s="252"/>
      <c r="N156" s="252"/>
      <c r="O156" s="252"/>
      <c r="P156" s="252"/>
      <c r="Q156" s="252"/>
      <c r="R156" s="252"/>
      <c r="Y156" s="255"/>
      <c r="Z156" s="255"/>
    </row>
    <row r="157" spans="1:26" ht="15.75" customHeight="1">
      <c r="A157" s="252"/>
      <c r="B157" s="252"/>
      <c r="C157" s="252"/>
      <c r="D157" s="252"/>
      <c r="E157" s="252"/>
      <c r="F157" s="252"/>
      <c r="G157" s="252"/>
      <c r="H157" s="252"/>
      <c r="I157" s="252"/>
      <c r="J157" s="252"/>
      <c r="K157" s="252"/>
      <c r="L157" s="252"/>
      <c r="M157" s="252"/>
      <c r="N157" s="252"/>
      <c r="O157" s="252"/>
      <c r="P157" s="252"/>
      <c r="Q157" s="252"/>
      <c r="R157" s="252"/>
      <c r="Y157" s="255"/>
      <c r="Z157" s="255"/>
    </row>
    <row r="158" spans="1:26" ht="15.75" customHeight="1">
      <c r="A158" s="252"/>
      <c r="B158" s="252"/>
      <c r="C158" s="252"/>
      <c r="D158" s="252"/>
      <c r="E158" s="252"/>
      <c r="F158" s="252"/>
      <c r="G158" s="252"/>
      <c r="H158" s="252"/>
      <c r="I158" s="252"/>
      <c r="J158" s="252"/>
      <c r="K158" s="252"/>
      <c r="L158" s="252"/>
      <c r="M158" s="252"/>
      <c r="N158" s="252"/>
      <c r="O158" s="252"/>
      <c r="P158" s="252"/>
      <c r="Q158" s="252"/>
      <c r="R158" s="252"/>
      <c r="Y158" s="255"/>
      <c r="Z158" s="255"/>
    </row>
    <row r="159" spans="1:26" ht="15.75" customHeight="1">
      <c r="A159" s="252"/>
      <c r="B159" s="252"/>
      <c r="C159" s="252"/>
      <c r="D159" s="252"/>
      <c r="E159" s="252"/>
      <c r="F159" s="252"/>
      <c r="G159" s="252"/>
      <c r="H159" s="252"/>
      <c r="I159" s="252"/>
      <c r="J159" s="252"/>
      <c r="K159" s="252"/>
      <c r="L159" s="252"/>
      <c r="M159" s="252"/>
      <c r="N159" s="252"/>
      <c r="O159" s="252"/>
      <c r="P159" s="252"/>
      <c r="Q159" s="252"/>
      <c r="R159" s="252"/>
      <c r="Y159" s="255"/>
      <c r="Z159" s="255"/>
    </row>
    <row r="160" spans="1:26" ht="15.75" customHeight="1">
      <c r="A160" s="252"/>
      <c r="B160" s="252"/>
      <c r="C160" s="252"/>
      <c r="D160" s="252"/>
      <c r="E160" s="252"/>
      <c r="F160" s="252"/>
      <c r="G160" s="252"/>
      <c r="H160" s="252"/>
      <c r="I160" s="252"/>
      <c r="J160" s="252"/>
      <c r="K160" s="252"/>
      <c r="L160" s="252"/>
      <c r="M160" s="252"/>
      <c r="N160" s="252"/>
      <c r="O160" s="252"/>
      <c r="P160" s="252"/>
      <c r="Q160" s="252"/>
      <c r="R160" s="252"/>
      <c r="Y160" s="255"/>
      <c r="Z160" s="255"/>
    </row>
    <row r="161" spans="1:26" ht="15.75" customHeight="1">
      <c r="A161" s="252"/>
      <c r="B161" s="252"/>
      <c r="C161" s="252"/>
      <c r="D161" s="252"/>
      <c r="E161" s="252"/>
      <c r="F161" s="252"/>
      <c r="G161" s="252"/>
      <c r="H161" s="252"/>
      <c r="I161" s="252"/>
      <c r="J161" s="252"/>
      <c r="K161" s="252"/>
      <c r="L161" s="252"/>
      <c r="M161" s="252"/>
      <c r="N161" s="252"/>
      <c r="O161" s="252"/>
      <c r="P161" s="252"/>
      <c r="Q161" s="252"/>
      <c r="R161" s="252"/>
      <c r="Y161" s="255"/>
      <c r="Z161" s="255"/>
    </row>
    <row r="162" spans="1:26" ht="15.75" customHeight="1">
      <c r="A162" s="252"/>
      <c r="B162" s="252"/>
      <c r="C162" s="252"/>
      <c r="D162" s="252"/>
      <c r="E162" s="252"/>
      <c r="F162" s="252"/>
      <c r="G162" s="252"/>
      <c r="H162" s="252"/>
      <c r="I162" s="252"/>
      <c r="J162" s="252"/>
      <c r="K162" s="252"/>
      <c r="L162" s="252"/>
      <c r="M162" s="252"/>
      <c r="N162" s="252"/>
      <c r="O162" s="252"/>
      <c r="P162" s="252"/>
      <c r="Q162" s="252"/>
      <c r="R162" s="252"/>
      <c r="Y162" s="255"/>
      <c r="Z162" s="255"/>
    </row>
    <row r="163" spans="1:26" ht="15.75" customHeight="1">
      <c r="A163" s="252"/>
      <c r="B163" s="252"/>
      <c r="C163" s="252"/>
      <c r="D163" s="252"/>
      <c r="E163" s="252"/>
      <c r="F163" s="252"/>
      <c r="G163" s="252"/>
      <c r="H163" s="252"/>
      <c r="I163" s="252"/>
      <c r="J163" s="252"/>
      <c r="K163" s="252"/>
      <c r="L163" s="252"/>
      <c r="M163" s="252"/>
      <c r="N163" s="252"/>
      <c r="O163" s="252"/>
      <c r="P163" s="252"/>
      <c r="Q163" s="252"/>
      <c r="R163" s="252"/>
      <c r="Y163" s="255"/>
      <c r="Z163" s="255"/>
    </row>
    <row r="164" spans="1:26" ht="15.75" customHeight="1">
      <c r="A164" s="252"/>
      <c r="B164" s="252"/>
      <c r="C164" s="252"/>
      <c r="D164" s="252"/>
      <c r="E164" s="252"/>
      <c r="F164" s="252"/>
      <c r="G164" s="252"/>
      <c r="H164" s="252"/>
      <c r="I164" s="252"/>
      <c r="J164" s="252"/>
      <c r="K164" s="252"/>
      <c r="L164" s="252"/>
      <c r="M164" s="252"/>
      <c r="N164" s="252"/>
      <c r="O164" s="252"/>
      <c r="P164" s="252"/>
      <c r="Q164" s="252"/>
      <c r="R164" s="252"/>
      <c r="Y164" s="255"/>
      <c r="Z164" s="255"/>
    </row>
    <row r="165" spans="1:26" ht="15.75" customHeight="1">
      <c r="A165" s="252"/>
      <c r="B165" s="252"/>
      <c r="C165" s="252"/>
      <c r="D165" s="252"/>
      <c r="E165" s="252"/>
      <c r="F165" s="252"/>
      <c r="G165" s="252"/>
      <c r="H165" s="252"/>
      <c r="I165" s="252"/>
      <c r="J165" s="252"/>
      <c r="K165" s="252"/>
      <c r="L165" s="252"/>
      <c r="M165" s="252"/>
      <c r="N165" s="252"/>
      <c r="O165" s="252"/>
      <c r="P165" s="252"/>
      <c r="Q165" s="252"/>
      <c r="R165" s="252"/>
      <c r="Y165" s="255"/>
      <c r="Z165" s="255"/>
    </row>
    <row r="166" spans="1:26" ht="15.75" customHeight="1">
      <c r="A166" s="252"/>
      <c r="B166" s="252"/>
      <c r="C166" s="252"/>
      <c r="D166" s="252"/>
      <c r="E166" s="252"/>
      <c r="F166" s="252"/>
      <c r="G166" s="252"/>
      <c r="H166" s="252"/>
      <c r="I166" s="252"/>
      <c r="J166" s="252"/>
      <c r="K166" s="252"/>
      <c r="L166" s="252"/>
      <c r="M166" s="252"/>
      <c r="N166" s="252"/>
      <c r="O166" s="252"/>
      <c r="P166" s="252"/>
      <c r="Q166" s="252"/>
      <c r="R166" s="252"/>
      <c r="Y166" s="255"/>
      <c r="Z166" s="255"/>
    </row>
    <row r="167" spans="1:26" ht="15.75" customHeight="1">
      <c r="A167" s="252"/>
      <c r="B167" s="252"/>
      <c r="C167" s="252"/>
      <c r="D167" s="252"/>
      <c r="E167" s="252"/>
      <c r="F167" s="252"/>
      <c r="G167" s="252"/>
      <c r="H167" s="252"/>
      <c r="I167" s="252"/>
      <c r="J167" s="252"/>
      <c r="K167" s="252"/>
      <c r="L167" s="252"/>
      <c r="M167" s="252"/>
      <c r="N167" s="252"/>
      <c r="O167" s="252"/>
      <c r="P167" s="252"/>
      <c r="Q167" s="252"/>
      <c r="R167" s="252"/>
      <c r="Y167" s="255"/>
      <c r="Z167" s="255"/>
    </row>
    <row r="168" spans="1:26" ht="15.75" customHeight="1">
      <c r="A168" s="252"/>
      <c r="B168" s="252"/>
      <c r="C168" s="252"/>
      <c r="D168" s="252"/>
      <c r="E168" s="252"/>
      <c r="F168" s="252"/>
      <c r="G168" s="252"/>
      <c r="H168" s="252"/>
      <c r="I168" s="252"/>
      <c r="J168" s="252"/>
      <c r="K168" s="252"/>
      <c r="L168" s="252"/>
      <c r="M168" s="252"/>
      <c r="N168" s="252"/>
      <c r="O168" s="252"/>
      <c r="P168" s="252"/>
      <c r="Q168" s="252"/>
      <c r="R168" s="252"/>
      <c r="Y168" s="255"/>
      <c r="Z168" s="255"/>
    </row>
    <row r="169" spans="1:26" ht="15.75" customHeight="1">
      <c r="A169" s="252"/>
      <c r="B169" s="252"/>
      <c r="C169" s="252"/>
      <c r="D169" s="252"/>
      <c r="E169" s="252"/>
      <c r="F169" s="252"/>
      <c r="G169" s="252"/>
      <c r="H169" s="252"/>
      <c r="I169" s="252"/>
      <c r="J169" s="252"/>
      <c r="K169" s="252"/>
      <c r="L169" s="252"/>
      <c r="M169" s="252"/>
      <c r="N169" s="252"/>
      <c r="O169" s="252"/>
      <c r="P169" s="252"/>
      <c r="Q169" s="252"/>
      <c r="R169" s="252"/>
      <c r="Y169" s="255"/>
      <c r="Z169" s="255"/>
    </row>
    <row r="170" spans="1:26" ht="15.75" customHeight="1">
      <c r="A170" s="252"/>
      <c r="B170" s="252"/>
      <c r="C170" s="252"/>
      <c r="D170" s="252"/>
      <c r="E170" s="252"/>
      <c r="F170" s="252"/>
      <c r="G170" s="252"/>
      <c r="H170" s="252"/>
      <c r="I170" s="252"/>
      <c r="J170" s="252"/>
      <c r="K170" s="252"/>
      <c r="L170" s="252"/>
      <c r="M170" s="252"/>
      <c r="N170" s="252"/>
      <c r="O170" s="252"/>
      <c r="P170" s="252"/>
      <c r="Q170" s="252"/>
      <c r="R170" s="252"/>
      <c r="Y170" s="255"/>
      <c r="Z170" s="255"/>
    </row>
    <row r="171" spans="1:26" ht="15.75" customHeight="1">
      <c r="A171" s="252"/>
      <c r="B171" s="252"/>
      <c r="C171" s="252"/>
      <c r="D171" s="252"/>
      <c r="E171" s="252"/>
      <c r="F171" s="252"/>
      <c r="G171" s="252"/>
      <c r="H171" s="252"/>
      <c r="I171" s="252"/>
      <c r="J171" s="252"/>
      <c r="K171" s="252"/>
      <c r="L171" s="252"/>
      <c r="M171" s="252"/>
      <c r="N171" s="252"/>
      <c r="O171" s="252"/>
      <c r="P171" s="252"/>
      <c r="Q171" s="252"/>
      <c r="R171" s="252"/>
      <c r="Y171" s="255"/>
      <c r="Z171" s="255"/>
    </row>
    <row r="172" spans="1:26" ht="15.75" customHeight="1">
      <c r="A172" s="252"/>
      <c r="B172" s="252"/>
      <c r="C172" s="252"/>
      <c r="D172" s="252"/>
      <c r="E172" s="252"/>
      <c r="F172" s="252"/>
      <c r="G172" s="252"/>
      <c r="H172" s="252"/>
      <c r="I172" s="252"/>
      <c r="J172" s="252"/>
      <c r="K172" s="252"/>
      <c r="L172" s="252"/>
      <c r="M172" s="252"/>
      <c r="N172" s="252"/>
      <c r="O172" s="252"/>
      <c r="P172" s="252"/>
      <c r="Q172" s="252"/>
      <c r="R172" s="252"/>
      <c r="Y172" s="255"/>
      <c r="Z172" s="255"/>
    </row>
    <row r="173" spans="1:26" ht="15.75" customHeight="1">
      <c r="A173" s="252"/>
      <c r="B173" s="252"/>
      <c r="C173" s="252"/>
      <c r="D173" s="252"/>
      <c r="E173" s="252"/>
      <c r="F173" s="252"/>
      <c r="G173" s="252"/>
      <c r="H173" s="252"/>
      <c r="I173" s="252"/>
      <c r="J173" s="252"/>
      <c r="K173" s="252"/>
      <c r="L173" s="252"/>
      <c r="M173" s="252"/>
      <c r="N173" s="252"/>
      <c r="O173" s="252"/>
      <c r="P173" s="252"/>
      <c r="Q173" s="252"/>
      <c r="R173" s="252"/>
      <c r="Y173" s="255"/>
      <c r="Z173" s="255"/>
    </row>
    <row r="174" spans="1:26" ht="15.75" customHeight="1">
      <c r="A174" s="252"/>
      <c r="B174" s="252"/>
      <c r="C174" s="252"/>
      <c r="D174" s="252"/>
      <c r="E174" s="252"/>
      <c r="F174" s="252"/>
      <c r="G174" s="252"/>
      <c r="H174" s="252"/>
      <c r="I174" s="252"/>
      <c r="J174" s="252"/>
      <c r="K174" s="252"/>
      <c r="L174" s="252"/>
      <c r="M174" s="252"/>
      <c r="N174" s="252"/>
      <c r="O174" s="252"/>
      <c r="P174" s="252"/>
      <c r="Q174" s="252"/>
      <c r="R174" s="252"/>
      <c r="Y174" s="255"/>
      <c r="Z174" s="255"/>
    </row>
    <row r="175" spans="1:26" ht="15.75" customHeight="1">
      <c r="A175" s="252"/>
      <c r="B175" s="252"/>
      <c r="C175" s="252"/>
      <c r="D175" s="252"/>
      <c r="E175" s="252"/>
      <c r="F175" s="252"/>
      <c r="G175" s="252"/>
      <c r="H175" s="252"/>
      <c r="I175" s="252"/>
      <c r="J175" s="252"/>
      <c r="K175" s="252"/>
      <c r="L175" s="252"/>
      <c r="M175" s="252"/>
      <c r="N175" s="252"/>
      <c r="O175" s="252"/>
      <c r="P175" s="252"/>
      <c r="Q175" s="252"/>
      <c r="R175" s="252"/>
      <c r="Y175" s="255"/>
      <c r="Z175" s="255"/>
    </row>
    <row r="176" spans="1:26" ht="15.75" customHeight="1">
      <c r="A176" s="252"/>
      <c r="B176" s="252"/>
      <c r="C176" s="252"/>
      <c r="D176" s="252"/>
      <c r="E176" s="252"/>
      <c r="F176" s="252"/>
      <c r="G176" s="252"/>
      <c r="H176" s="252"/>
      <c r="I176" s="252"/>
      <c r="J176" s="252"/>
      <c r="K176" s="252"/>
      <c r="L176" s="252"/>
      <c r="M176" s="252"/>
      <c r="N176" s="252"/>
      <c r="O176" s="252"/>
      <c r="P176" s="252"/>
      <c r="Q176" s="252"/>
      <c r="R176" s="252"/>
      <c r="Y176" s="255"/>
      <c r="Z176" s="255"/>
    </row>
    <row r="177" spans="1:26" ht="15.75" customHeight="1">
      <c r="A177" s="252"/>
      <c r="B177" s="252"/>
      <c r="C177" s="252"/>
      <c r="D177" s="252"/>
      <c r="E177" s="252"/>
      <c r="F177" s="252"/>
      <c r="G177" s="252"/>
      <c r="H177" s="252"/>
      <c r="I177" s="252"/>
      <c r="J177" s="252"/>
      <c r="K177" s="252"/>
      <c r="L177" s="252"/>
      <c r="M177" s="252"/>
      <c r="N177" s="252"/>
      <c r="O177" s="252"/>
      <c r="P177" s="252"/>
      <c r="Q177" s="252"/>
      <c r="R177" s="252"/>
      <c r="Y177" s="255"/>
      <c r="Z177" s="255"/>
    </row>
    <row r="178" spans="1:26" ht="15.75" customHeight="1">
      <c r="A178" s="252"/>
      <c r="B178" s="252"/>
      <c r="C178" s="252"/>
      <c r="D178" s="252"/>
      <c r="E178" s="252"/>
      <c r="F178" s="252"/>
      <c r="G178" s="252"/>
      <c r="H178" s="252"/>
      <c r="I178" s="252"/>
      <c r="J178" s="252"/>
      <c r="K178" s="252"/>
      <c r="L178" s="252"/>
      <c r="M178" s="252"/>
      <c r="N178" s="252"/>
      <c r="O178" s="252"/>
      <c r="P178" s="252"/>
      <c r="Q178" s="252"/>
      <c r="R178" s="252"/>
      <c r="Y178" s="255"/>
      <c r="Z178" s="255"/>
    </row>
    <row r="179" spans="1:26" ht="15.75" customHeight="1">
      <c r="A179" s="252"/>
      <c r="B179" s="252"/>
      <c r="C179" s="252"/>
      <c r="D179" s="252"/>
      <c r="E179" s="252"/>
      <c r="F179" s="252"/>
      <c r="G179" s="252"/>
      <c r="H179" s="252"/>
      <c r="I179" s="252"/>
      <c r="J179" s="252"/>
      <c r="K179" s="252"/>
      <c r="L179" s="252"/>
      <c r="M179" s="252"/>
      <c r="N179" s="252"/>
      <c r="O179" s="252"/>
      <c r="P179" s="252"/>
      <c r="Q179" s="252"/>
      <c r="R179" s="252"/>
      <c r="Y179" s="255"/>
      <c r="Z179" s="255"/>
    </row>
    <row r="180" spans="1:26" ht="15.75" customHeight="1">
      <c r="A180" s="252"/>
      <c r="B180" s="252"/>
      <c r="C180" s="252"/>
      <c r="D180" s="252"/>
      <c r="E180" s="252"/>
      <c r="F180" s="252"/>
      <c r="G180" s="252"/>
      <c r="H180" s="252"/>
      <c r="I180" s="252"/>
      <c r="J180" s="252"/>
      <c r="K180" s="252"/>
      <c r="L180" s="252"/>
      <c r="M180" s="252"/>
      <c r="N180" s="252"/>
      <c r="O180" s="252"/>
      <c r="P180" s="252"/>
      <c r="Q180" s="252"/>
      <c r="R180" s="252"/>
      <c r="Y180" s="255"/>
      <c r="Z180" s="255"/>
    </row>
    <row r="181" spans="1:26" ht="15.75" customHeight="1">
      <c r="A181" s="252"/>
      <c r="B181" s="252"/>
      <c r="C181" s="252"/>
      <c r="D181" s="252"/>
      <c r="E181" s="252"/>
      <c r="F181" s="252"/>
      <c r="G181" s="252"/>
      <c r="H181" s="252"/>
      <c r="I181" s="252"/>
      <c r="J181" s="252"/>
      <c r="K181" s="252"/>
      <c r="L181" s="252"/>
      <c r="M181" s="252"/>
      <c r="N181" s="252"/>
      <c r="O181" s="252"/>
      <c r="P181" s="252"/>
      <c r="Q181" s="252"/>
      <c r="R181" s="252"/>
      <c r="Y181" s="255"/>
      <c r="Z181" s="255"/>
    </row>
    <row r="182" spans="1:26" ht="15.75" customHeight="1">
      <c r="A182" s="252"/>
      <c r="B182" s="252"/>
      <c r="C182" s="252"/>
      <c r="D182" s="252"/>
      <c r="E182" s="252"/>
      <c r="F182" s="252"/>
      <c r="G182" s="252"/>
      <c r="H182" s="252"/>
      <c r="I182" s="252"/>
      <c r="J182" s="252"/>
      <c r="K182" s="252"/>
      <c r="L182" s="252"/>
      <c r="M182" s="252"/>
      <c r="N182" s="252"/>
      <c r="O182" s="252"/>
      <c r="P182" s="252"/>
      <c r="Q182" s="252"/>
      <c r="R182" s="252"/>
      <c r="Y182" s="255"/>
      <c r="Z182" s="255"/>
    </row>
    <row r="183" spans="1:26" ht="15.75" customHeight="1">
      <c r="A183" s="252"/>
      <c r="B183" s="252"/>
      <c r="C183" s="252"/>
      <c r="D183" s="252"/>
      <c r="E183" s="252"/>
      <c r="F183" s="252"/>
      <c r="G183" s="252"/>
      <c r="H183" s="252"/>
      <c r="I183" s="252"/>
      <c r="J183" s="252"/>
      <c r="K183" s="252"/>
      <c r="L183" s="252"/>
      <c r="M183" s="252"/>
      <c r="N183" s="252"/>
      <c r="O183" s="252"/>
      <c r="P183" s="252"/>
      <c r="Q183" s="252"/>
      <c r="R183" s="252"/>
      <c r="Y183" s="255"/>
      <c r="Z183" s="255"/>
    </row>
    <row r="184" spans="1:26" ht="15.75" customHeight="1">
      <c r="A184" s="252"/>
      <c r="B184" s="252"/>
      <c r="C184" s="252"/>
      <c r="D184" s="252"/>
      <c r="E184" s="252"/>
      <c r="F184" s="252"/>
      <c r="G184" s="252"/>
      <c r="H184" s="252"/>
      <c r="I184" s="252"/>
      <c r="J184" s="252"/>
      <c r="K184" s="252"/>
      <c r="L184" s="252"/>
      <c r="M184" s="252"/>
      <c r="N184" s="252"/>
      <c r="O184" s="252"/>
      <c r="P184" s="252"/>
      <c r="Q184" s="252"/>
      <c r="R184" s="252"/>
      <c r="Y184" s="255"/>
      <c r="Z184" s="255"/>
    </row>
    <row r="185" spans="1:26" ht="15.75" customHeight="1">
      <c r="A185" s="252"/>
      <c r="B185" s="252"/>
      <c r="C185" s="252"/>
      <c r="D185" s="252"/>
      <c r="E185" s="252"/>
      <c r="F185" s="252"/>
      <c r="G185" s="252"/>
      <c r="H185" s="252"/>
      <c r="I185" s="252"/>
      <c r="J185" s="252"/>
      <c r="K185" s="252"/>
      <c r="L185" s="252"/>
      <c r="M185" s="252"/>
      <c r="N185" s="252"/>
      <c r="O185" s="252"/>
      <c r="P185" s="252"/>
      <c r="Q185" s="252"/>
      <c r="R185" s="252"/>
      <c r="Y185" s="255"/>
      <c r="Z185" s="255"/>
    </row>
    <row r="186" spans="1:26" ht="15.75" customHeight="1">
      <c r="A186" s="252"/>
      <c r="B186" s="252"/>
      <c r="C186" s="252"/>
      <c r="D186" s="252"/>
      <c r="E186" s="252"/>
      <c r="F186" s="252"/>
      <c r="G186" s="252"/>
      <c r="H186" s="252"/>
      <c r="I186" s="252"/>
      <c r="J186" s="252"/>
      <c r="K186" s="252"/>
      <c r="L186" s="252"/>
      <c r="M186" s="252"/>
      <c r="N186" s="252"/>
      <c r="O186" s="252"/>
      <c r="P186" s="252"/>
      <c r="Q186" s="252"/>
      <c r="R186" s="252"/>
      <c r="Y186" s="255"/>
      <c r="Z186" s="255"/>
    </row>
    <row r="187" spans="1:26" ht="15.75" customHeight="1">
      <c r="A187" s="252"/>
      <c r="B187" s="252"/>
      <c r="C187" s="252"/>
      <c r="D187" s="252"/>
      <c r="E187" s="252"/>
      <c r="F187" s="252"/>
      <c r="G187" s="252"/>
      <c r="H187" s="252"/>
      <c r="I187" s="252"/>
      <c r="J187" s="252"/>
      <c r="K187" s="252"/>
      <c r="L187" s="252"/>
      <c r="M187" s="252"/>
      <c r="N187" s="252"/>
      <c r="O187" s="252"/>
      <c r="P187" s="252"/>
      <c r="Q187" s="252"/>
      <c r="R187" s="252"/>
      <c r="Y187" s="255"/>
      <c r="Z187" s="255"/>
    </row>
    <row r="188" spans="1:26" ht="15.75" customHeight="1">
      <c r="A188" s="252"/>
      <c r="B188" s="252"/>
      <c r="C188" s="252"/>
      <c r="D188" s="252"/>
      <c r="E188" s="252"/>
      <c r="F188" s="252"/>
      <c r="G188" s="252"/>
      <c r="H188" s="252"/>
      <c r="I188" s="252"/>
      <c r="J188" s="252"/>
      <c r="K188" s="252"/>
      <c r="L188" s="252"/>
      <c r="M188" s="252"/>
      <c r="N188" s="252"/>
      <c r="O188" s="252"/>
      <c r="P188" s="252"/>
      <c r="Q188" s="252"/>
      <c r="R188" s="252"/>
      <c r="Y188" s="255"/>
      <c r="Z188" s="255"/>
    </row>
    <row r="189" spans="1:26" ht="15.75" customHeight="1">
      <c r="A189" s="252"/>
      <c r="B189" s="252"/>
      <c r="C189" s="252"/>
      <c r="D189" s="252"/>
      <c r="E189" s="252"/>
      <c r="F189" s="252"/>
      <c r="G189" s="252"/>
      <c r="H189" s="252"/>
      <c r="I189" s="252"/>
      <c r="J189" s="252"/>
      <c r="K189" s="252"/>
      <c r="L189" s="252"/>
      <c r="M189" s="252"/>
      <c r="N189" s="252"/>
      <c r="O189" s="252"/>
      <c r="P189" s="252"/>
      <c r="Q189" s="252"/>
      <c r="R189" s="252"/>
      <c r="Y189" s="255"/>
      <c r="Z189" s="255"/>
    </row>
    <row r="190" spans="1:26" ht="15.75" customHeight="1">
      <c r="A190" s="252"/>
      <c r="B190" s="252"/>
      <c r="C190" s="252"/>
      <c r="D190" s="252"/>
      <c r="E190" s="252"/>
      <c r="F190" s="252"/>
      <c r="G190" s="252"/>
      <c r="H190" s="252"/>
      <c r="I190" s="252"/>
      <c r="J190" s="252"/>
      <c r="K190" s="252"/>
      <c r="L190" s="252"/>
      <c r="M190" s="252"/>
      <c r="N190" s="252"/>
      <c r="O190" s="252"/>
      <c r="P190" s="252"/>
      <c r="Q190" s="252"/>
      <c r="R190" s="252"/>
      <c r="Y190" s="255"/>
      <c r="Z190" s="255"/>
    </row>
    <row r="191" spans="1:26" ht="15.75" customHeight="1">
      <c r="A191" s="252"/>
      <c r="B191" s="252"/>
      <c r="C191" s="252"/>
      <c r="D191" s="252"/>
      <c r="E191" s="252"/>
      <c r="F191" s="252"/>
      <c r="G191" s="252"/>
      <c r="H191" s="252"/>
      <c r="I191" s="252"/>
      <c r="J191" s="252"/>
      <c r="K191" s="252"/>
      <c r="L191" s="252"/>
      <c r="M191" s="252"/>
      <c r="N191" s="252"/>
      <c r="O191" s="252"/>
      <c r="P191" s="252"/>
      <c r="Q191" s="252"/>
      <c r="R191" s="252"/>
      <c r="Y191" s="255"/>
      <c r="Z191" s="255"/>
    </row>
    <row r="192" spans="1:26" ht="15.75" customHeight="1">
      <c r="A192" s="252"/>
      <c r="B192" s="252"/>
      <c r="C192" s="252"/>
      <c r="D192" s="252"/>
      <c r="E192" s="252"/>
      <c r="F192" s="252"/>
      <c r="G192" s="252"/>
      <c r="H192" s="252"/>
      <c r="I192" s="252"/>
      <c r="J192" s="252"/>
      <c r="K192" s="252"/>
      <c r="L192" s="252"/>
      <c r="M192" s="252"/>
      <c r="N192" s="252"/>
      <c r="O192" s="252"/>
      <c r="P192" s="252"/>
      <c r="Q192" s="252"/>
      <c r="R192" s="252"/>
      <c r="Y192" s="255"/>
      <c r="Z192" s="255"/>
    </row>
    <row r="193" spans="1:26" ht="15.75" customHeight="1">
      <c r="A193" s="252"/>
      <c r="B193" s="252"/>
      <c r="C193" s="252"/>
      <c r="D193" s="252"/>
      <c r="E193" s="252"/>
      <c r="F193" s="252"/>
      <c r="G193" s="252"/>
      <c r="H193" s="252"/>
      <c r="I193" s="252"/>
      <c r="J193" s="252"/>
      <c r="K193" s="252"/>
      <c r="L193" s="252"/>
      <c r="M193" s="252"/>
      <c r="N193" s="252"/>
      <c r="O193" s="252"/>
      <c r="P193" s="252"/>
      <c r="Q193" s="252"/>
      <c r="R193" s="252"/>
      <c r="Y193" s="255"/>
      <c r="Z193" s="255"/>
    </row>
    <row r="194" spans="1:26" ht="15.75" customHeight="1">
      <c r="A194" s="252"/>
      <c r="B194" s="252"/>
      <c r="C194" s="252"/>
      <c r="D194" s="252"/>
      <c r="E194" s="252"/>
      <c r="F194" s="252"/>
      <c r="G194" s="252"/>
      <c r="H194" s="252"/>
      <c r="I194" s="252"/>
      <c r="J194" s="252"/>
      <c r="K194" s="252"/>
      <c r="L194" s="252"/>
      <c r="M194" s="252"/>
      <c r="N194" s="252"/>
      <c r="O194" s="252"/>
      <c r="P194" s="252"/>
      <c r="Q194" s="252"/>
      <c r="R194" s="252"/>
      <c r="Y194" s="255"/>
      <c r="Z194" s="255"/>
    </row>
    <row r="195" spans="1:26" ht="15.75" customHeight="1">
      <c r="A195" s="252"/>
      <c r="B195" s="252"/>
      <c r="C195" s="252"/>
      <c r="D195" s="252"/>
      <c r="E195" s="252"/>
      <c r="F195" s="252"/>
      <c r="G195" s="252"/>
      <c r="H195" s="252"/>
      <c r="I195" s="252"/>
      <c r="J195" s="252"/>
      <c r="K195" s="252"/>
      <c r="L195" s="252"/>
      <c r="M195" s="252"/>
      <c r="N195" s="252"/>
      <c r="O195" s="252"/>
      <c r="P195" s="252"/>
      <c r="Q195" s="252"/>
      <c r="R195" s="252"/>
      <c r="Y195" s="255"/>
      <c r="Z195" s="255"/>
    </row>
    <row r="196" spans="1:26" ht="15.75" customHeight="1">
      <c r="A196" s="252"/>
      <c r="B196" s="252"/>
      <c r="C196" s="252"/>
      <c r="D196" s="252"/>
      <c r="E196" s="252"/>
      <c r="F196" s="252"/>
      <c r="G196" s="252"/>
      <c r="H196" s="252"/>
      <c r="I196" s="252"/>
      <c r="J196" s="252"/>
      <c r="K196" s="252"/>
      <c r="L196" s="252"/>
      <c r="M196" s="252"/>
      <c r="N196" s="252"/>
      <c r="O196" s="252"/>
      <c r="P196" s="252"/>
      <c r="Q196" s="252"/>
      <c r="R196" s="252"/>
      <c r="Y196" s="255"/>
      <c r="Z196" s="255"/>
    </row>
    <row r="197" spans="1:26" ht="15.75" customHeight="1">
      <c r="A197" s="252"/>
      <c r="B197" s="252"/>
      <c r="C197" s="252"/>
      <c r="D197" s="252"/>
      <c r="E197" s="252"/>
      <c r="F197" s="252"/>
      <c r="G197" s="252"/>
      <c r="H197" s="252"/>
      <c r="I197" s="252"/>
      <c r="J197" s="252"/>
      <c r="K197" s="252"/>
      <c r="L197" s="252"/>
      <c r="M197" s="252"/>
      <c r="N197" s="252"/>
      <c r="O197" s="252"/>
      <c r="P197" s="252"/>
      <c r="Q197" s="252"/>
      <c r="R197" s="252"/>
      <c r="Y197" s="255"/>
      <c r="Z197" s="255"/>
    </row>
    <row r="198" spans="1:26" ht="15.75" customHeight="1">
      <c r="A198" s="252"/>
      <c r="B198" s="252"/>
      <c r="C198" s="252"/>
      <c r="D198" s="252"/>
      <c r="E198" s="252"/>
      <c r="F198" s="252"/>
      <c r="G198" s="252"/>
      <c r="H198" s="252"/>
      <c r="I198" s="252"/>
      <c r="J198" s="252"/>
      <c r="K198" s="252"/>
      <c r="L198" s="252"/>
      <c r="M198" s="252"/>
      <c r="N198" s="252"/>
      <c r="O198" s="252"/>
      <c r="P198" s="252"/>
      <c r="Q198" s="252"/>
      <c r="R198" s="252"/>
      <c r="Y198" s="255"/>
      <c r="Z198" s="255"/>
    </row>
    <row r="199" spans="1:26" ht="15.75" customHeight="1">
      <c r="A199" s="252"/>
      <c r="B199" s="252"/>
      <c r="C199" s="252"/>
      <c r="D199" s="252"/>
      <c r="E199" s="252"/>
      <c r="F199" s="252"/>
      <c r="G199" s="252"/>
      <c r="H199" s="252"/>
      <c r="I199" s="252"/>
      <c r="J199" s="252"/>
      <c r="K199" s="252"/>
      <c r="L199" s="252"/>
      <c r="M199" s="252"/>
      <c r="N199" s="252"/>
      <c r="O199" s="252"/>
      <c r="P199" s="252"/>
      <c r="Q199" s="252"/>
      <c r="R199" s="252"/>
      <c r="Y199" s="255"/>
      <c r="Z199" s="255"/>
    </row>
    <row r="200" spans="1:26" ht="15.75" customHeight="1">
      <c r="A200" s="252"/>
      <c r="B200" s="252"/>
      <c r="C200" s="252"/>
      <c r="D200" s="252"/>
      <c r="E200" s="252"/>
      <c r="F200" s="252"/>
      <c r="G200" s="252"/>
      <c r="H200" s="252"/>
      <c r="I200" s="252"/>
      <c r="J200" s="252"/>
      <c r="K200" s="252"/>
      <c r="L200" s="252"/>
      <c r="M200" s="252"/>
      <c r="N200" s="252"/>
      <c r="O200" s="252"/>
      <c r="P200" s="252"/>
      <c r="Q200" s="252"/>
      <c r="R200" s="252"/>
      <c r="Y200" s="255"/>
      <c r="Z200" s="255"/>
    </row>
    <row r="201" spans="1:26" ht="15.75" customHeight="1">
      <c r="A201" s="252"/>
      <c r="B201" s="252"/>
      <c r="C201" s="252"/>
      <c r="D201" s="252"/>
      <c r="E201" s="252"/>
      <c r="F201" s="252"/>
      <c r="G201" s="252"/>
      <c r="H201" s="252"/>
      <c r="I201" s="252"/>
      <c r="J201" s="252"/>
      <c r="K201" s="252"/>
      <c r="L201" s="252"/>
      <c r="M201" s="252"/>
      <c r="N201" s="252"/>
      <c r="O201" s="252"/>
      <c r="P201" s="252"/>
      <c r="Q201" s="252"/>
      <c r="R201" s="252"/>
      <c r="Y201" s="255"/>
      <c r="Z201" s="255"/>
    </row>
    <row r="202" spans="1:26" ht="15.75" customHeight="1">
      <c r="A202" s="252"/>
      <c r="B202" s="252"/>
      <c r="C202" s="252"/>
      <c r="D202" s="252"/>
      <c r="E202" s="252"/>
      <c r="F202" s="252"/>
      <c r="G202" s="252"/>
      <c r="H202" s="252"/>
      <c r="I202" s="252"/>
      <c r="J202" s="252"/>
      <c r="K202" s="252"/>
      <c r="L202" s="252"/>
      <c r="M202" s="252"/>
      <c r="N202" s="252"/>
      <c r="O202" s="252"/>
      <c r="P202" s="252"/>
      <c r="Q202" s="252"/>
      <c r="R202" s="252"/>
      <c r="Y202" s="255"/>
      <c r="Z202" s="255"/>
    </row>
    <row r="203" spans="1:26" ht="15.75" customHeight="1">
      <c r="A203" s="252"/>
      <c r="B203" s="252"/>
      <c r="C203" s="252"/>
      <c r="D203" s="252"/>
      <c r="E203" s="252"/>
      <c r="F203" s="252"/>
      <c r="G203" s="252"/>
      <c r="H203" s="252"/>
      <c r="I203" s="252"/>
      <c r="J203" s="252"/>
      <c r="K203" s="252"/>
      <c r="L203" s="252"/>
      <c r="M203" s="252"/>
      <c r="N203" s="252"/>
      <c r="O203" s="252"/>
      <c r="P203" s="252"/>
      <c r="Q203" s="252"/>
      <c r="R203" s="252"/>
      <c r="Y203" s="255"/>
      <c r="Z203" s="255"/>
    </row>
    <row r="204" spans="1:26" ht="15.75" customHeight="1">
      <c r="A204" s="252"/>
      <c r="B204" s="252"/>
      <c r="C204" s="252"/>
      <c r="D204" s="252"/>
      <c r="E204" s="252"/>
      <c r="F204" s="252"/>
      <c r="G204" s="252"/>
      <c r="H204" s="252"/>
      <c r="I204" s="252"/>
      <c r="J204" s="252"/>
      <c r="K204" s="252"/>
      <c r="L204" s="252"/>
      <c r="M204" s="252"/>
      <c r="N204" s="252"/>
      <c r="O204" s="252"/>
      <c r="P204" s="252"/>
      <c r="Q204" s="252"/>
      <c r="R204" s="252"/>
      <c r="Y204" s="255"/>
      <c r="Z204" s="255"/>
    </row>
    <row r="205" spans="1:26" ht="15.75" customHeight="1">
      <c r="A205" s="252"/>
      <c r="B205" s="252"/>
      <c r="C205" s="252"/>
      <c r="D205" s="252"/>
      <c r="E205" s="252"/>
      <c r="F205" s="252"/>
      <c r="G205" s="252"/>
      <c r="H205" s="252"/>
      <c r="I205" s="252"/>
      <c r="J205" s="252"/>
      <c r="K205" s="252"/>
      <c r="L205" s="252"/>
      <c r="M205" s="252"/>
      <c r="N205" s="252"/>
      <c r="O205" s="252"/>
      <c r="P205" s="252"/>
      <c r="Q205" s="252"/>
      <c r="R205" s="252"/>
      <c r="Y205" s="255"/>
      <c r="Z205" s="255"/>
    </row>
    <row r="206" spans="1:26" ht="15.75" customHeight="1">
      <c r="A206" s="252"/>
      <c r="B206" s="252"/>
      <c r="C206" s="252"/>
      <c r="D206" s="252"/>
      <c r="E206" s="252"/>
      <c r="F206" s="252"/>
      <c r="G206" s="252"/>
      <c r="H206" s="252"/>
      <c r="I206" s="252"/>
      <c r="J206" s="252"/>
      <c r="K206" s="252"/>
      <c r="L206" s="252"/>
      <c r="M206" s="252"/>
      <c r="N206" s="252"/>
      <c r="O206" s="252"/>
      <c r="P206" s="252"/>
      <c r="Q206" s="252"/>
      <c r="R206" s="252"/>
      <c r="Y206" s="255"/>
      <c r="Z206" s="255"/>
    </row>
    <row r="207" spans="1:26" ht="15.75" customHeight="1">
      <c r="A207" s="252"/>
      <c r="B207" s="252"/>
      <c r="C207" s="252"/>
      <c r="D207" s="252"/>
      <c r="E207" s="252"/>
      <c r="F207" s="252"/>
      <c r="G207" s="252"/>
      <c r="H207" s="252"/>
      <c r="I207" s="252"/>
      <c r="J207" s="252"/>
      <c r="K207" s="252"/>
      <c r="L207" s="252"/>
      <c r="M207" s="252"/>
      <c r="N207" s="252"/>
      <c r="O207" s="252"/>
      <c r="P207" s="252"/>
      <c r="Q207" s="252"/>
      <c r="R207" s="252"/>
      <c r="Y207" s="255"/>
      <c r="Z207" s="255"/>
    </row>
    <row r="208" spans="1:26" ht="15.75" customHeight="1">
      <c r="A208" s="252"/>
      <c r="B208" s="252"/>
      <c r="C208" s="252"/>
      <c r="D208" s="252"/>
      <c r="E208" s="252"/>
      <c r="F208" s="252"/>
      <c r="G208" s="252"/>
      <c r="H208" s="252"/>
      <c r="I208" s="252"/>
      <c r="J208" s="252"/>
      <c r="K208" s="252"/>
      <c r="L208" s="252"/>
      <c r="M208" s="252"/>
      <c r="N208" s="252"/>
      <c r="O208" s="252"/>
      <c r="P208" s="252"/>
      <c r="Q208" s="252"/>
      <c r="R208" s="252"/>
      <c r="Y208" s="255"/>
      <c r="Z208" s="255"/>
    </row>
    <row r="209" spans="1:26" ht="15.75" customHeight="1">
      <c r="A209" s="252"/>
      <c r="B209" s="252"/>
      <c r="C209" s="252"/>
      <c r="D209" s="252"/>
      <c r="E209" s="252"/>
      <c r="F209" s="252"/>
      <c r="G209" s="252"/>
      <c r="H209" s="252"/>
      <c r="I209" s="252"/>
      <c r="J209" s="252"/>
      <c r="K209" s="252"/>
      <c r="L209" s="252"/>
      <c r="M209" s="252"/>
      <c r="N209" s="252"/>
      <c r="O209" s="252"/>
      <c r="P209" s="252"/>
      <c r="Q209" s="252"/>
      <c r="R209" s="252"/>
      <c r="Y209" s="255"/>
      <c r="Z209" s="255"/>
    </row>
    <row r="210" spans="1:26" ht="15.75" customHeight="1">
      <c r="A210" s="252"/>
      <c r="B210" s="252"/>
      <c r="C210" s="252"/>
      <c r="D210" s="252"/>
      <c r="E210" s="252"/>
      <c r="F210" s="252"/>
      <c r="G210" s="252"/>
      <c r="H210" s="252"/>
      <c r="I210" s="252"/>
      <c r="J210" s="252"/>
      <c r="K210" s="252"/>
      <c r="L210" s="252"/>
      <c r="M210" s="252"/>
      <c r="N210" s="252"/>
      <c r="O210" s="252"/>
      <c r="P210" s="252"/>
      <c r="Q210" s="252"/>
      <c r="R210" s="252"/>
      <c r="Y210" s="255"/>
      <c r="Z210" s="255"/>
    </row>
    <row r="211" spans="1:26" ht="15.75" customHeight="1">
      <c r="A211" s="252"/>
      <c r="B211" s="252"/>
      <c r="C211" s="252"/>
      <c r="D211" s="252"/>
      <c r="E211" s="252"/>
      <c r="F211" s="252"/>
      <c r="G211" s="252"/>
      <c r="H211" s="252"/>
      <c r="I211" s="252"/>
      <c r="J211" s="252"/>
      <c r="K211" s="252"/>
      <c r="L211" s="252"/>
      <c r="M211" s="252"/>
      <c r="N211" s="252"/>
      <c r="O211" s="252"/>
      <c r="P211" s="252"/>
      <c r="Q211" s="252"/>
      <c r="R211" s="252"/>
      <c r="Y211" s="255"/>
      <c r="Z211" s="255"/>
    </row>
    <row r="212" spans="1:26" ht="15.75" customHeight="1">
      <c r="A212" s="252"/>
      <c r="B212" s="252"/>
      <c r="C212" s="252"/>
      <c r="D212" s="252"/>
      <c r="E212" s="252"/>
      <c r="F212" s="252"/>
      <c r="G212" s="252"/>
      <c r="H212" s="252"/>
      <c r="I212" s="252"/>
      <c r="J212" s="252"/>
      <c r="K212" s="252"/>
      <c r="L212" s="252"/>
      <c r="M212" s="252"/>
      <c r="N212" s="252"/>
      <c r="O212" s="252"/>
      <c r="P212" s="252"/>
      <c r="Q212" s="252"/>
      <c r="R212" s="252"/>
      <c r="Y212" s="255"/>
      <c r="Z212" s="255"/>
    </row>
    <row r="213" spans="1:26" ht="15.75" customHeight="1">
      <c r="A213" s="252"/>
      <c r="B213" s="252"/>
      <c r="C213" s="252"/>
      <c r="D213" s="252"/>
      <c r="E213" s="252"/>
      <c r="F213" s="252"/>
      <c r="G213" s="252"/>
      <c r="H213" s="252"/>
      <c r="I213" s="252"/>
      <c r="J213" s="252"/>
      <c r="K213" s="252"/>
      <c r="L213" s="252"/>
      <c r="M213" s="252"/>
      <c r="N213" s="252"/>
      <c r="O213" s="252"/>
      <c r="P213" s="252"/>
      <c r="Q213" s="252"/>
      <c r="R213" s="252"/>
      <c r="Y213" s="255"/>
      <c r="Z213" s="255"/>
    </row>
    <row r="214" spans="1:26" ht="15.75" customHeight="1">
      <c r="A214" s="252"/>
      <c r="B214" s="252"/>
      <c r="C214" s="252"/>
      <c r="D214" s="252"/>
      <c r="E214" s="252"/>
      <c r="F214" s="252"/>
      <c r="G214" s="252"/>
      <c r="H214" s="252"/>
      <c r="I214" s="252"/>
      <c r="J214" s="252"/>
      <c r="K214" s="252"/>
      <c r="L214" s="252"/>
      <c r="M214" s="252"/>
      <c r="N214" s="252"/>
      <c r="O214" s="252"/>
      <c r="P214" s="252"/>
      <c r="Q214" s="252"/>
      <c r="R214" s="252"/>
      <c r="Y214" s="255"/>
      <c r="Z214" s="255"/>
    </row>
    <row r="215" spans="1:26" ht="15.75" customHeight="1">
      <c r="A215" s="252"/>
      <c r="B215" s="252"/>
      <c r="C215" s="252"/>
      <c r="D215" s="252"/>
      <c r="E215" s="252"/>
      <c r="F215" s="252"/>
      <c r="G215" s="252"/>
      <c r="H215" s="252"/>
      <c r="I215" s="252"/>
      <c r="J215" s="252"/>
      <c r="K215" s="252"/>
      <c r="L215" s="252"/>
      <c r="M215" s="252"/>
      <c r="N215" s="252"/>
      <c r="O215" s="252"/>
      <c r="P215" s="252"/>
      <c r="Q215" s="252"/>
      <c r="R215" s="252"/>
      <c r="Y215" s="255"/>
      <c r="Z215" s="255"/>
    </row>
    <row r="216" spans="1:26" ht="15.75" customHeight="1">
      <c r="A216" s="252"/>
      <c r="B216" s="252"/>
      <c r="C216" s="252"/>
      <c r="D216" s="252"/>
      <c r="E216" s="252"/>
      <c r="F216" s="252"/>
      <c r="G216" s="252"/>
      <c r="H216" s="252"/>
      <c r="I216" s="252"/>
      <c r="J216" s="252"/>
      <c r="K216" s="252"/>
      <c r="L216" s="252"/>
      <c r="M216" s="252"/>
      <c r="N216" s="252"/>
      <c r="O216" s="252"/>
      <c r="P216" s="252"/>
      <c r="Q216" s="252"/>
      <c r="R216" s="252"/>
      <c r="Y216" s="255"/>
      <c r="Z216" s="255"/>
    </row>
    <row r="217" spans="1:26" ht="15.75" customHeight="1">
      <c r="A217" s="252"/>
      <c r="B217" s="252"/>
      <c r="C217" s="252"/>
      <c r="D217" s="252"/>
      <c r="E217" s="252"/>
      <c r="F217" s="252"/>
      <c r="G217" s="252"/>
      <c r="H217" s="252"/>
      <c r="I217" s="252"/>
      <c r="J217" s="252"/>
      <c r="K217" s="252"/>
      <c r="L217" s="252"/>
      <c r="M217" s="252"/>
      <c r="N217" s="252"/>
      <c r="O217" s="252"/>
      <c r="P217" s="252"/>
      <c r="Q217" s="252"/>
      <c r="R217" s="252"/>
      <c r="Y217" s="255"/>
      <c r="Z217" s="255"/>
    </row>
    <row r="218" spans="1:26" ht="15.75" customHeight="1">
      <c r="A218" s="252"/>
      <c r="B218" s="252"/>
      <c r="C218" s="252"/>
      <c r="D218" s="252"/>
      <c r="E218" s="252"/>
      <c r="F218" s="252"/>
      <c r="G218" s="252"/>
      <c r="H218" s="252"/>
      <c r="I218" s="252"/>
      <c r="J218" s="252"/>
      <c r="K218" s="252"/>
      <c r="L218" s="252"/>
      <c r="M218" s="252"/>
      <c r="N218" s="252"/>
      <c r="O218" s="252"/>
      <c r="P218" s="252"/>
      <c r="Q218" s="252"/>
      <c r="R218" s="252"/>
      <c r="Y218" s="255"/>
      <c r="Z218" s="255"/>
    </row>
    <row r="219" spans="1:26" ht="15.75" customHeight="1">
      <c r="A219" s="252"/>
      <c r="B219" s="252"/>
      <c r="C219" s="252"/>
      <c r="D219" s="252"/>
      <c r="E219" s="252"/>
      <c r="F219" s="252"/>
      <c r="G219" s="252"/>
      <c r="H219" s="252"/>
      <c r="I219" s="252"/>
      <c r="J219" s="252"/>
      <c r="K219" s="252"/>
      <c r="L219" s="252"/>
      <c r="M219" s="252"/>
      <c r="N219" s="252"/>
      <c r="O219" s="252"/>
      <c r="P219" s="252"/>
      <c r="Q219" s="252"/>
      <c r="R219" s="252"/>
      <c r="Y219" s="255"/>
      <c r="Z219" s="255"/>
    </row>
    <row r="220" spans="1:26" ht="15.75" customHeight="1">
      <c r="A220" s="252"/>
      <c r="B220" s="252"/>
      <c r="C220" s="252"/>
      <c r="D220" s="252"/>
      <c r="E220" s="252"/>
      <c r="F220" s="252"/>
      <c r="G220" s="252"/>
      <c r="H220" s="252"/>
      <c r="I220" s="252"/>
      <c r="J220" s="252"/>
      <c r="K220" s="252"/>
      <c r="L220" s="252"/>
      <c r="M220" s="252"/>
      <c r="N220" s="252"/>
      <c r="O220" s="252"/>
      <c r="P220" s="252"/>
      <c r="Q220" s="252"/>
      <c r="R220" s="252"/>
      <c r="Y220" s="255"/>
      <c r="Z220" s="255"/>
    </row>
    <row r="221" spans="1:26" ht="15.75" customHeight="1">
      <c r="A221" s="252"/>
      <c r="B221" s="252"/>
      <c r="C221" s="252"/>
      <c r="D221" s="252"/>
      <c r="E221" s="252"/>
      <c r="F221" s="252"/>
      <c r="G221" s="252"/>
      <c r="H221" s="252"/>
      <c r="I221" s="252"/>
      <c r="J221" s="252"/>
      <c r="K221" s="252"/>
      <c r="L221" s="252"/>
      <c r="M221" s="252"/>
      <c r="N221" s="252"/>
      <c r="O221" s="252"/>
      <c r="P221" s="252"/>
      <c r="Q221" s="252"/>
      <c r="R221" s="252"/>
      <c r="Y221" s="255"/>
      <c r="Z221" s="255"/>
    </row>
    <row r="222" spans="1:26" ht="15.75" customHeight="1">
      <c r="A222" s="252"/>
      <c r="B222" s="252"/>
      <c r="C222" s="252"/>
      <c r="D222" s="252"/>
      <c r="E222" s="252"/>
      <c r="F222" s="252"/>
      <c r="G222" s="252"/>
      <c r="H222" s="252"/>
      <c r="I222" s="252"/>
      <c r="J222" s="252"/>
      <c r="K222" s="252"/>
      <c r="L222" s="252"/>
      <c r="M222" s="252"/>
      <c r="N222" s="252"/>
      <c r="O222" s="252"/>
      <c r="P222" s="252"/>
      <c r="Q222" s="252"/>
      <c r="R222" s="252"/>
      <c r="Y222" s="255"/>
      <c r="Z222" s="255"/>
    </row>
    <row r="223" spans="1:26" ht="15.75" customHeight="1">
      <c r="A223" s="252"/>
      <c r="B223" s="252"/>
      <c r="C223" s="252"/>
      <c r="D223" s="252"/>
      <c r="E223" s="252"/>
      <c r="F223" s="252"/>
      <c r="G223" s="252"/>
      <c r="H223" s="252"/>
      <c r="I223" s="252"/>
      <c r="J223" s="252"/>
      <c r="K223" s="252"/>
      <c r="L223" s="252"/>
      <c r="M223" s="252"/>
      <c r="N223" s="252"/>
      <c r="O223" s="252"/>
      <c r="P223" s="252"/>
      <c r="Q223" s="252"/>
      <c r="R223" s="252"/>
      <c r="Y223" s="255"/>
      <c r="Z223" s="255"/>
    </row>
    <row r="224" spans="1:26" ht="15.75" customHeight="1">
      <c r="A224" s="252"/>
      <c r="B224" s="252"/>
      <c r="C224" s="252"/>
      <c r="D224" s="252"/>
      <c r="E224" s="252"/>
      <c r="F224" s="252"/>
      <c r="G224" s="252"/>
      <c r="H224" s="252"/>
      <c r="I224" s="252"/>
      <c r="J224" s="252"/>
      <c r="K224" s="252"/>
      <c r="L224" s="252"/>
      <c r="M224" s="252"/>
      <c r="N224" s="252"/>
      <c r="O224" s="252"/>
      <c r="P224" s="252"/>
      <c r="Q224" s="252"/>
      <c r="R224" s="252"/>
      <c r="Y224" s="255"/>
      <c r="Z224" s="255"/>
    </row>
    <row r="225" spans="1:26" ht="15.75" customHeight="1">
      <c r="A225" s="252"/>
      <c r="B225" s="252"/>
      <c r="C225" s="252"/>
      <c r="D225" s="252"/>
      <c r="E225" s="252"/>
      <c r="F225" s="252"/>
      <c r="G225" s="252"/>
      <c r="H225" s="252"/>
      <c r="I225" s="252"/>
      <c r="J225" s="252"/>
      <c r="K225" s="252"/>
      <c r="L225" s="252"/>
      <c r="M225" s="252"/>
      <c r="N225" s="252"/>
      <c r="O225" s="252"/>
      <c r="P225" s="252"/>
      <c r="Q225" s="252"/>
      <c r="R225" s="252"/>
      <c r="Y225" s="255"/>
      <c r="Z225" s="255"/>
    </row>
    <row r="226" spans="1:26" ht="15.75" customHeight="1">
      <c r="A226" s="252"/>
      <c r="B226" s="252"/>
      <c r="C226" s="252"/>
      <c r="D226" s="252"/>
      <c r="E226" s="252"/>
      <c r="F226" s="252"/>
      <c r="G226" s="252"/>
      <c r="H226" s="252"/>
      <c r="I226" s="252"/>
      <c r="J226" s="252"/>
      <c r="K226" s="252"/>
      <c r="L226" s="252"/>
      <c r="M226" s="252"/>
      <c r="N226" s="252"/>
      <c r="O226" s="252"/>
      <c r="P226" s="252"/>
      <c r="Q226" s="252"/>
      <c r="R226" s="252"/>
      <c r="Y226" s="255"/>
      <c r="Z226" s="255"/>
    </row>
    <row r="227" spans="1:26" ht="15.75" customHeight="1">
      <c r="A227" s="252"/>
      <c r="B227" s="252"/>
      <c r="C227" s="252"/>
      <c r="D227" s="252"/>
      <c r="E227" s="252"/>
      <c r="F227" s="252"/>
      <c r="G227" s="252"/>
      <c r="H227" s="252"/>
      <c r="I227" s="252"/>
      <c r="J227" s="252"/>
      <c r="K227" s="252"/>
      <c r="L227" s="252"/>
      <c r="M227" s="252"/>
      <c r="N227" s="252"/>
      <c r="O227" s="252"/>
      <c r="P227" s="252"/>
      <c r="Q227" s="252"/>
      <c r="R227" s="252"/>
      <c r="Y227" s="255"/>
      <c r="Z227" s="255"/>
    </row>
    <row r="228" spans="1:26" ht="15.75" customHeight="1">
      <c r="A228" s="252"/>
      <c r="B228" s="252"/>
      <c r="C228" s="252"/>
      <c r="D228" s="252"/>
      <c r="E228" s="252"/>
      <c r="F228" s="252"/>
      <c r="G228" s="252"/>
      <c r="H228" s="252"/>
      <c r="I228" s="252"/>
      <c r="J228" s="252"/>
      <c r="K228" s="252"/>
      <c r="L228" s="252"/>
      <c r="M228" s="252"/>
      <c r="N228" s="252"/>
      <c r="O228" s="252"/>
      <c r="P228" s="252"/>
      <c r="Q228" s="252"/>
      <c r="R228" s="252"/>
      <c r="Y228" s="255"/>
      <c r="Z228" s="255"/>
    </row>
    <row r="229" spans="1:26" ht="15.75" customHeight="1">
      <c r="A229" s="252"/>
      <c r="B229" s="252"/>
      <c r="C229" s="252"/>
      <c r="D229" s="252"/>
      <c r="E229" s="252"/>
      <c r="F229" s="252"/>
      <c r="G229" s="252"/>
      <c r="H229" s="252"/>
      <c r="I229" s="252"/>
      <c r="J229" s="252"/>
      <c r="K229" s="252"/>
      <c r="L229" s="252"/>
      <c r="M229" s="252"/>
      <c r="N229" s="252"/>
      <c r="O229" s="252"/>
      <c r="P229" s="252"/>
      <c r="Q229" s="252"/>
      <c r="R229" s="252"/>
      <c r="Y229" s="255"/>
      <c r="Z229" s="255"/>
    </row>
    <row r="230" spans="1:26" ht="15.75" customHeight="1">
      <c r="A230" s="252"/>
      <c r="B230" s="252"/>
      <c r="C230" s="252"/>
      <c r="D230" s="252"/>
      <c r="E230" s="252"/>
      <c r="F230" s="252"/>
      <c r="G230" s="252"/>
      <c r="H230" s="252"/>
      <c r="I230" s="252"/>
      <c r="J230" s="252"/>
      <c r="K230" s="252"/>
      <c r="L230" s="252"/>
      <c r="M230" s="252"/>
      <c r="N230" s="252"/>
      <c r="O230" s="252"/>
      <c r="P230" s="252"/>
      <c r="Q230" s="252"/>
      <c r="R230" s="252"/>
      <c r="Y230" s="255"/>
      <c r="Z230" s="255"/>
    </row>
    <row r="231" spans="1:26" ht="15.75" customHeight="1">
      <c r="A231" s="252"/>
      <c r="B231" s="252"/>
      <c r="C231" s="252"/>
      <c r="D231" s="252"/>
      <c r="E231" s="252"/>
      <c r="F231" s="252"/>
      <c r="G231" s="252"/>
      <c r="H231" s="252"/>
      <c r="I231" s="252"/>
      <c r="J231" s="252"/>
      <c r="K231" s="252"/>
      <c r="L231" s="252"/>
      <c r="M231" s="252"/>
      <c r="N231" s="252"/>
      <c r="O231" s="252"/>
      <c r="P231" s="252"/>
      <c r="Q231" s="252"/>
      <c r="R231" s="252"/>
      <c r="Y231" s="255"/>
      <c r="Z231" s="255"/>
    </row>
    <row r="232" spans="1:26" ht="15.75" customHeight="1">
      <c r="A232" s="252"/>
      <c r="B232" s="252"/>
      <c r="C232" s="252"/>
      <c r="D232" s="252"/>
      <c r="E232" s="252"/>
      <c r="F232" s="252"/>
      <c r="G232" s="252"/>
      <c r="H232" s="252"/>
      <c r="I232" s="252"/>
      <c r="J232" s="252"/>
      <c r="K232" s="252"/>
      <c r="L232" s="252"/>
      <c r="M232" s="252"/>
      <c r="N232" s="252"/>
      <c r="O232" s="252"/>
      <c r="P232" s="252"/>
      <c r="Q232" s="252"/>
      <c r="R232" s="252"/>
      <c r="Y232" s="255"/>
      <c r="Z232" s="255"/>
    </row>
    <row r="233" spans="1:26" ht="15.75" customHeight="1">
      <c r="A233" s="252"/>
      <c r="B233" s="252"/>
      <c r="C233" s="252"/>
      <c r="D233" s="252"/>
      <c r="E233" s="252"/>
      <c r="F233" s="252"/>
      <c r="G233" s="252"/>
      <c r="H233" s="252"/>
      <c r="I233" s="252"/>
      <c r="J233" s="252"/>
      <c r="K233" s="252"/>
      <c r="L233" s="252"/>
      <c r="M233" s="252"/>
      <c r="N233" s="252"/>
      <c r="O233" s="252"/>
      <c r="P233" s="252"/>
      <c r="Q233" s="252"/>
      <c r="R233" s="252"/>
      <c r="Y233" s="255"/>
      <c r="Z233" s="255"/>
    </row>
    <row r="234" spans="1:26" ht="15.75" customHeight="1">
      <c r="A234" s="252"/>
      <c r="B234" s="252"/>
      <c r="C234" s="252"/>
      <c r="D234" s="252"/>
      <c r="E234" s="252"/>
      <c r="F234" s="252"/>
      <c r="G234" s="252"/>
      <c r="H234" s="252"/>
      <c r="I234" s="252"/>
      <c r="J234" s="252"/>
      <c r="K234" s="252"/>
      <c r="L234" s="252"/>
      <c r="M234" s="252"/>
      <c r="N234" s="252"/>
      <c r="O234" s="252"/>
      <c r="P234" s="252"/>
      <c r="Q234" s="252"/>
      <c r="R234" s="252"/>
      <c r="Y234" s="255"/>
      <c r="Z234" s="255"/>
    </row>
    <row r="235" spans="1:26" ht="15.75" customHeight="1">
      <c r="A235" s="252"/>
      <c r="B235" s="252"/>
      <c r="C235" s="252"/>
      <c r="D235" s="252"/>
      <c r="E235" s="252"/>
      <c r="F235" s="252"/>
      <c r="G235" s="252"/>
      <c r="H235" s="252"/>
      <c r="I235" s="252"/>
      <c r="J235" s="252"/>
      <c r="K235" s="252"/>
      <c r="L235" s="252"/>
      <c r="M235" s="252"/>
      <c r="N235" s="252"/>
      <c r="O235" s="252"/>
      <c r="P235" s="252"/>
      <c r="Q235" s="252"/>
      <c r="R235" s="252"/>
      <c r="Y235" s="255"/>
      <c r="Z235" s="255"/>
    </row>
    <row r="236" spans="1:26" ht="15.75" customHeight="1">
      <c r="A236" s="252"/>
      <c r="B236" s="252"/>
      <c r="C236" s="252"/>
      <c r="D236" s="252"/>
      <c r="E236" s="252"/>
      <c r="F236" s="252"/>
      <c r="G236" s="252"/>
      <c r="H236" s="252"/>
      <c r="I236" s="252"/>
      <c r="J236" s="252"/>
      <c r="K236" s="252"/>
      <c r="L236" s="252"/>
      <c r="M236" s="252"/>
      <c r="N236" s="252"/>
      <c r="O236" s="252"/>
      <c r="P236" s="252"/>
      <c r="Q236" s="252"/>
      <c r="R236" s="252"/>
      <c r="Y236" s="255"/>
      <c r="Z236" s="255"/>
    </row>
    <row r="237" spans="1:26" ht="15.75" customHeight="1">
      <c r="A237" s="252"/>
      <c r="B237" s="252"/>
      <c r="C237" s="252"/>
      <c r="D237" s="252"/>
      <c r="E237" s="252"/>
      <c r="F237" s="252"/>
      <c r="G237" s="252"/>
      <c r="H237" s="252"/>
      <c r="I237" s="252"/>
      <c r="J237" s="252"/>
      <c r="K237" s="252"/>
      <c r="L237" s="252"/>
      <c r="M237" s="252"/>
      <c r="N237" s="252"/>
      <c r="O237" s="252"/>
      <c r="P237" s="252"/>
      <c r="Q237" s="252"/>
      <c r="R237" s="252"/>
      <c r="Y237" s="255"/>
      <c r="Z237" s="255"/>
    </row>
    <row r="238" spans="1:26" ht="15.75" customHeight="1">
      <c r="A238" s="252"/>
      <c r="B238" s="252"/>
      <c r="C238" s="252"/>
      <c r="D238" s="252"/>
      <c r="E238" s="252"/>
      <c r="F238" s="252"/>
      <c r="G238" s="252"/>
      <c r="H238" s="252"/>
      <c r="I238" s="252"/>
      <c r="J238" s="252"/>
      <c r="K238" s="252"/>
      <c r="L238" s="252"/>
      <c r="M238" s="252"/>
      <c r="N238" s="252"/>
      <c r="O238" s="252"/>
      <c r="P238" s="252"/>
      <c r="Q238" s="252"/>
      <c r="R238" s="252"/>
      <c r="Y238" s="255"/>
      <c r="Z238" s="255"/>
    </row>
    <row r="239" spans="1:26" ht="15.75" customHeight="1">
      <c r="A239" s="252"/>
      <c r="B239" s="252"/>
      <c r="C239" s="252"/>
      <c r="D239" s="252"/>
      <c r="E239" s="252"/>
      <c r="F239" s="252"/>
      <c r="G239" s="252"/>
      <c r="H239" s="252"/>
      <c r="I239" s="252"/>
      <c r="J239" s="252"/>
      <c r="K239" s="252"/>
      <c r="L239" s="252"/>
      <c r="M239" s="252"/>
      <c r="N239" s="252"/>
      <c r="O239" s="252"/>
      <c r="P239" s="252"/>
      <c r="Q239" s="252"/>
      <c r="R239" s="252"/>
      <c r="Y239" s="255"/>
      <c r="Z239" s="255"/>
    </row>
    <row r="240" spans="1:26" ht="15.75" customHeight="1">
      <c r="A240" s="252"/>
      <c r="B240" s="252"/>
      <c r="C240" s="252"/>
      <c r="D240" s="252"/>
      <c r="E240" s="252"/>
      <c r="F240" s="252"/>
      <c r="G240" s="252"/>
      <c r="H240" s="252"/>
      <c r="I240" s="252"/>
      <c r="J240" s="252"/>
      <c r="K240" s="252"/>
      <c r="L240" s="252"/>
      <c r="M240" s="252"/>
      <c r="N240" s="252"/>
      <c r="O240" s="252"/>
      <c r="P240" s="252"/>
      <c r="Q240" s="252"/>
      <c r="R240" s="252"/>
      <c r="Y240" s="255"/>
      <c r="Z240" s="255"/>
    </row>
    <row r="241" spans="1:26" ht="15.75" customHeight="1">
      <c r="A241" s="252"/>
      <c r="B241" s="252"/>
      <c r="C241" s="252"/>
      <c r="D241" s="252"/>
      <c r="E241" s="252"/>
      <c r="F241" s="252"/>
      <c r="G241" s="252"/>
      <c r="H241" s="252"/>
      <c r="I241" s="252"/>
      <c r="J241" s="252"/>
      <c r="K241" s="252"/>
      <c r="L241" s="252"/>
      <c r="M241" s="252"/>
      <c r="N241" s="252"/>
      <c r="O241" s="252"/>
      <c r="P241" s="252"/>
      <c r="Q241" s="252"/>
      <c r="R241" s="252"/>
      <c r="Y241" s="255"/>
      <c r="Z241" s="255"/>
    </row>
    <row r="242" spans="1:26" ht="15.75" customHeight="1">
      <c r="A242" s="252"/>
      <c r="B242" s="252"/>
      <c r="C242" s="252"/>
      <c r="D242" s="252"/>
      <c r="E242" s="252"/>
      <c r="F242" s="252"/>
      <c r="G242" s="252"/>
      <c r="H242" s="252"/>
      <c r="I242" s="252"/>
      <c r="J242" s="252"/>
      <c r="K242" s="252"/>
      <c r="L242" s="252"/>
      <c r="M242" s="252"/>
      <c r="N242" s="252"/>
      <c r="O242" s="252"/>
      <c r="P242" s="252"/>
      <c r="Q242" s="252"/>
      <c r="R242" s="252"/>
      <c r="Y242" s="255"/>
      <c r="Z242" s="255"/>
    </row>
    <row r="243" spans="1:26" ht="15.75" customHeight="1">
      <c r="A243" s="252"/>
      <c r="B243" s="252"/>
      <c r="C243" s="252"/>
      <c r="D243" s="252"/>
      <c r="E243" s="252"/>
      <c r="F243" s="252"/>
      <c r="G243" s="252"/>
      <c r="H243" s="252"/>
      <c r="I243" s="252"/>
      <c r="J243" s="252"/>
      <c r="K243" s="252"/>
      <c r="L243" s="252"/>
      <c r="M243" s="252"/>
      <c r="N243" s="252"/>
      <c r="O243" s="252"/>
      <c r="P243" s="252"/>
      <c r="Q243" s="252"/>
      <c r="R243" s="252"/>
      <c r="Y243" s="255"/>
      <c r="Z243" s="255"/>
    </row>
    <row r="244" spans="1:26" ht="15.75" customHeight="1">
      <c r="A244" s="252"/>
      <c r="B244" s="252"/>
      <c r="C244" s="252"/>
      <c r="D244" s="252"/>
      <c r="E244" s="252"/>
      <c r="F244" s="252"/>
      <c r="G244" s="252"/>
      <c r="H244" s="252"/>
      <c r="I244" s="252"/>
      <c r="J244" s="252"/>
      <c r="K244" s="252"/>
      <c r="L244" s="252"/>
      <c r="M244" s="252"/>
      <c r="N244" s="252"/>
      <c r="O244" s="252"/>
      <c r="P244" s="252"/>
      <c r="Q244" s="252"/>
      <c r="R244" s="252"/>
      <c r="Y244" s="255"/>
      <c r="Z244" s="255"/>
    </row>
    <row r="245" spans="1:26" ht="15.75" customHeight="1">
      <c r="A245" s="252"/>
      <c r="B245" s="252"/>
      <c r="C245" s="252"/>
      <c r="D245" s="252"/>
      <c r="E245" s="252"/>
      <c r="F245" s="252"/>
      <c r="G245" s="252"/>
      <c r="H245" s="252"/>
      <c r="I245" s="252"/>
      <c r="J245" s="252"/>
      <c r="K245" s="252"/>
      <c r="L245" s="252"/>
      <c r="M245" s="252"/>
      <c r="N245" s="252"/>
      <c r="O245" s="252"/>
      <c r="P245" s="252"/>
      <c r="Q245" s="252"/>
      <c r="R245" s="252"/>
      <c r="Y245" s="255"/>
      <c r="Z245" s="255"/>
    </row>
    <row r="246" spans="1:26" ht="15.75" customHeight="1">
      <c r="A246" s="252"/>
      <c r="B246" s="252"/>
      <c r="C246" s="252"/>
      <c r="D246" s="252"/>
      <c r="E246" s="252"/>
      <c r="F246" s="252"/>
      <c r="G246" s="252"/>
      <c r="H246" s="252"/>
      <c r="I246" s="252"/>
      <c r="J246" s="252"/>
      <c r="K246" s="252"/>
      <c r="L246" s="252"/>
      <c r="M246" s="252"/>
      <c r="N246" s="252"/>
      <c r="O246" s="252"/>
      <c r="P246" s="252"/>
      <c r="Q246" s="252"/>
      <c r="R246" s="252"/>
      <c r="Y246" s="255"/>
      <c r="Z246" s="255"/>
    </row>
    <row r="247" spans="1:26" ht="15.75" customHeight="1">
      <c r="A247" s="252"/>
      <c r="B247" s="252"/>
      <c r="C247" s="252"/>
      <c r="D247" s="252"/>
      <c r="E247" s="252"/>
      <c r="F247" s="252"/>
      <c r="G247" s="252"/>
      <c r="H247" s="252"/>
      <c r="I247" s="252"/>
      <c r="J247" s="252"/>
      <c r="K247" s="252"/>
      <c r="L247" s="252"/>
      <c r="M247" s="252"/>
      <c r="N247" s="252"/>
      <c r="O247" s="252"/>
      <c r="P247" s="252"/>
      <c r="Q247" s="252"/>
      <c r="R247" s="252"/>
      <c r="Y247" s="255"/>
      <c r="Z247" s="255"/>
    </row>
    <row r="248" spans="1:26" ht="15.75" customHeight="1">
      <c r="A248" s="252"/>
      <c r="B248" s="252"/>
      <c r="C248" s="252"/>
      <c r="D248" s="252"/>
      <c r="E248" s="252"/>
      <c r="F248" s="252"/>
      <c r="G248" s="252"/>
      <c r="H248" s="252"/>
      <c r="I248" s="252"/>
      <c r="J248" s="252"/>
      <c r="K248" s="252"/>
      <c r="L248" s="252"/>
      <c r="M248" s="252"/>
      <c r="N248" s="252"/>
      <c r="O248" s="252"/>
      <c r="P248" s="252"/>
      <c r="Q248" s="252"/>
      <c r="R248" s="252"/>
      <c r="Y248" s="255"/>
      <c r="Z248" s="255"/>
    </row>
    <row r="249" spans="1:26" ht="15.75" customHeight="1">
      <c r="A249" s="252"/>
      <c r="B249" s="252"/>
      <c r="C249" s="252"/>
      <c r="D249" s="252"/>
      <c r="E249" s="252"/>
      <c r="F249" s="252"/>
      <c r="G249" s="252"/>
      <c r="H249" s="252"/>
      <c r="I249" s="252"/>
      <c r="J249" s="252"/>
      <c r="K249" s="252"/>
      <c r="L249" s="252"/>
      <c r="M249" s="252"/>
      <c r="N249" s="252"/>
      <c r="O249" s="252"/>
      <c r="P249" s="252"/>
      <c r="Q249" s="252"/>
      <c r="R249" s="252"/>
      <c r="Y249" s="255"/>
      <c r="Z249" s="255"/>
    </row>
    <row r="250" spans="1:26" ht="15.75" customHeight="1">
      <c r="A250" s="252"/>
      <c r="B250" s="252"/>
      <c r="C250" s="252"/>
      <c r="D250" s="252"/>
      <c r="E250" s="252"/>
      <c r="F250" s="252"/>
      <c r="G250" s="252"/>
      <c r="H250" s="252"/>
      <c r="I250" s="252"/>
      <c r="J250" s="252"/>
      <c r="K250" s="252"/>
      <c r="L250" s="252"/>
      <c r="M250" s="252"/>
      <c r="N250" s="252"/>
      <c r="O250" s="252"/>
      <c r="P250" s="252"/>
      <c r="Q250" s="252"/>
      <c r="R250" s="252"/>
      <c r="Y250" s="255"/>
      <c r="Z250" s="255"/>
    </row>
    <row r="251" spans="1:26" ht="15.75" customHeight="1">
      <c r="A251" s="252"/>
      <c r="B251" s="252"/>
      <c r="C251" s="252"/>
      <c r="D251" s="252"/>
      <c r="E251" s="252"/>
      <c r="F251" s="252"/>
      <c r="G251" s="252"/>
      <c r="H251" s="252"/>
      <c r="I251" s="252"/>
      <c r="J251" s="252"/>
      <c r="K251" s="252"/>
      <c r="L251" s="252"/>
      <c r="M251" s="252"/>
      <c r="N251" s="252"/>
      <c r="O251" s="252"/>
      <c r="P251" s="252"/>
      <c r="Q251" s="252"/>
      <c r="R251" s="252"/>
      <c r="Y251" s="255"/>
      <c r="Z251" s="255"/>
    </row>
    <row r="252" spans="1:26" ht="15.75" customHeight="1">
      <c r="A252" s="252"/>
      <c r="B252" s="252"/>
      <c r="C252" s="252"/>
      <c r="D252" s="252"/>
      <c r="E252" s="252"/>
      <c r="F252" s="252"/>
      <c r="G252" s="252"/>
      <c r="H252" s="252"/>
      <c r="I252" s="252"/>
      <c r="J252" s="252"/>
      <c r="K252" s="252"/>
      <c r="L252" s="252"/>
      <c r="M252" s="252"/>
      <c r="N252" s="252"/>
      <c r="O252" s="252"/>
      <c r="P252" s="252"/>
      <c r="Q252" s="252"/>
      <c r="R252" s="252"/>
      <c r="Y252" s="255"/>
      <c r="Z252" s="255"/>
    </row>
    <row r="253" spans="1:26" ht="15.75" customHeight="1">
      <c r="A253" s="252"/>
      <c r="B253" s="252"/>
      <c r="C253" s="252"/>
      <c r="D253" s="252"/>
      <c r="E253" s="252"/>
      <c r="F253" s="252"/>
      <c r="G253" s="252"/>
      <c r="H253" s="252"/>
      <c r="I253" s="252"/>
      <c r="J253" s="252"/>
      <c r="K253" s="252"/>
      <c r="L253" s="252"/>
      <c r="M253" s="252"/>
      <c r="N253" s="252"/>
      <c r="O253" s="252"/>
      <c r="P253" s="252"/>
      <c r="Q253" s="252"/>
      <c r="R253" s="252"/>
      <c r="Y253" s="255"/>
      <c r="Z253" s="255"/>
    </row>
    <row r="254" spans="1:26" ht="15.75" customHeight="1">
      <c r="A254" s="252"/>
      <c r="B254" s="252"/>
      <c r="C254" s="252"/>
      <c r="D254" s="252"/>
      <c r="E254" s="252"/>
      <c r="F254" s="252"/>
      <c r="G254" s="252"/>
      <c r="H254" s="252"/>
      <c r="I254" s="252"/>
      <c r="J254" s="252"/>
      <c r="K254" s="252"/>
      <c r="L254" s="252"/>
      <c r="M254" s="252"/>
      <c r="N254" s="252"/>
      <c r="O254" s="252"/>
      <c r="P254" s="252"/>
      <c r="Q254" s="252"/>
      <c r="R254" s="252"/>
      <c r="Y254" s="255"/>
      <c r="Z254" s="255"/>
    </row>
    <row r="255" spans="1:26" ht="15.75" customHeight="1">
      <c r="A255" s="252"/>
      <c r="B255" s="252"/>
      <c r="C255" s="252"/>
      <c r="D255" s="252"/>
      <c r="E255" s="252"/>
      <c r="F255" s="252"/>
      <c r="G255" s="252"/>
      <c r="H255" s="252"/>
      <c r="I255" s="252"/>
      <c r="J255" s="252"/>
      <c r="K255" s="252"/>
      <c r="L255" s="252"/>
      <c r="M255" s="252"/>
      <c r="N255" s="252"/>
      <c r="O255" s="252"/>
      <c r="P255" s="252"/>
      <c r="Q255" s="252"/>
      <c r="R255" s="252"/>
      <c r="Y255" s="255"/>
      <c r="Z255" s="255"/>
    </row>
    <row r="256" spans="1:26" ht="15.75" customHeight="1">
      <c r="A256" s="252"/>
      <c r="B256" s="252"/>
      <c r="C256" s="252"/>
      <c r="D256" s="252"/>
      <c r="E256" s="252"/>
      <c r="F256" s="252"/>
      <c r="G256" s="252"/>
      <c r="H256" s="252"/>
      <c r="I256" s="252"/>
      <c r="J256" s="252"/>
      <c r="K256" s="252"/>
      <c r="L256" s="252"/>
      <c r="M256" s="252"/>
      <c r="N256" s="252"/>
      <c r="O256" s="252"/>
      <c r="P256" s="252"/>
      <c r="Q256" s="252"/>
      <c r="R256" s="252"/>
      <c r="Y256" s="255"/>
      <c r="Z256" s="255"/>
    </row>
    <row r="257" spans="1:26" ht="15.75" customHeight="1">
      <c r="A257" s="252"/>
      <c r="B257" s="252"/>
      <c r="C257" s="252"/>
      <c r="D257" s="252"/>
      <c r="E257" s="252"/>
      <c r="F257" s="252"/>
      <c r="G257" s="252"/>
      <c r="H257" s="252"/>
      <c r="I257" s="252"/>
      <c r="J257" s="252"/>
      <c r="K257" s="252"/>
      <c r="L257" s="252"/>
      <c r="M257" s="252"/>
      <c r="N257" s="252"/>
      <c r="O257" s="252"/>
      <c r="P257" s="252"/>
      <c r="Q257" s="252"/>
      <c r="R257" s="252"/>
      <c r="Y257" s="255"/>
      <c r="Z257" s="255"/>
    </row>
    <row r="258" spans="1:26" ht="15.75" customHeight="1">
      <c r="A258" s="252"/>
      <c r="B258" s="252"/>
      <c r="C258" s="252"/>
      <c r="D258" s="252"/>
      <c r="E258" s="252"/>
      <c r="F258" s="252"/>
      <c r="G258" s="252"/>
      <c r="H258" s="252"/>
      <c r="I258" s="252"/>
      <c r="J258" s="252"/>
      <c r="K258" s="252"/>
      <c r="L258" s="252"/>
      <c r="M258" s="252"/>
      <c r="N258" s="252"/>
      <c r="O258" s="252"/>
      <c r="P258" s="252"/>
      <c r="Q258" s="252"/>
      <c r="R258" s="252"/>
      <c r="Y258" s="255"/>
      <c r="Z258" s="255"/>
    </row>
    <row r="259" spans="1:26" ht="15.75" customHeight="1">
      <c r="A259" s="252"/>
      <c r="B259" s="252"/>
      <c r="C259" s="252"/>
      <c r="D259" s="252"/>
      <c r="E259" s="252"/>
      <c r="F259" s="252"/>
      <c r="G259" s="252"/>
      <c r="H259" s="252"/>
      <c r="I259" s="252"/>
      <c r="J259" s="252"/>
      <c r="K259" s="252"/>
      <c r="L259" s="252"/>
      <c r="M259" s="252"/>
      <c r="N259" s="252"/>
      <c r="O259" s="252"/>
      <c r="P259" s="252"/>
      <c r="Q259" s="252"/>
      <c r="R259" s="252"/>
      <c r="Y259" s="255"/>
      <c r="Z259" s="255"/>
    </row>
    <row r="260" spans="1:26" ht="15.75" customHeight="1">
      <c r="A260" s="252"/>
      <c r="B260" s="252"/>
      <c r="C260" s="252"/>
      <c r="D260" s="252"/>
      <c r="E260" s="252"/>
      <c r="F260" s="252"/>
      <c r="G260" s="252"/>
      <c r="H260" s="252"/>
      <c r="I260" s="252"/>
      <c r="J260" s="252"/>
      <c r="K260" s="252"/>
      <c r="L260" s="252"/>
      <c r="M260" s="252"/>
      <c r="N260" s="252"/>
      <c r="O260" s="252"/>
      <c r="P260" s="252"/>
      <c r="Q260" s="252"/>
      <c r="R260" s="252"/>
      <c r="Y260" s="255"/>
      <c r="Z260" s="255"/>
    </row>
    <row r="261" spans="1:26" ht="15.75" customHeight="1">
      <c r="A261" s="252"/>
      <c r="B261" s="252"/>
      <c r="C261" s="252"/>
      <c r="D261" s="252"/>
      <c r="E261" s="252"/>
      <c r="F261" s="252"/>
      <c r="G261" s="252"/>
      <c r="H261" s="252"/>
      <c r="I261" s="252"/>
      <c r="J261" s="252"/>
      <c r="K261" s="252"/>
      <c r="L261" s="252"/>
      <c r="M261" s="252"/>
      <c r="N261" s="252"/>
      <c r="O261" s="252"/>
      <c r="P261" s="252"/>
      <c r="Q261" s="252"/>
      <c r="R261" s="252"/>
      <c r="Y261" s="255"/>
      <c r="Z261" s="255"/>
    </row>
    <row r="262" spans="1:26" ht="15.75" customHeight="1">
      <c r="A262" s="252"/>
      <c r="B262" s="252"/>
      <c r="C262" s="252"/>
      <c r="D262" s="252"/>
      <c r="E262" s="252"/>
      <c r="F262" s="252"/>
      <c r="G262" s="252"/>
      <c r="H262" s="252"/>
      <c r="I262" s="252"/>
      <c r="J262" s="252"/>
      <c r="K262" s="252"/>
      <c r="L262" s="252"/>
      <c r="M262" s="252"/>
      <c r="N262" s="252"/>
      <c r="O262" s="252"/>
      <c r="P262" s="252"/>
      <c r="Q262" s="252"/>
      <c r="R262" s="252"/>
      <c r="Y262" s="255"/>
      <c r="Z262" s="255"/>
    </row>
    <row r="263" spans="1:26" ht="15.75" customHeight="1">
      <c r="A263" s="252"/>
      <c r="B263" s="252"/>
      <c r="C263" s="252"/>
      <c r="D263" s="252"/>
      <c r="E263" s="252"/>
      <c r="F263" s="252"/>
      <c r="G263" s="252"/>
      <c r="H263" s="252"/>
      <c r="I263" s="252"/>
      <c r="J263" s="252"/>
      <c r="K263" s="252"/>
      <c r="L263" s="252"/>
      <c r="M263" s="252"/>
      <c r="N263" s="252"/>
      <c r="O263" s="252"/>
      <c r="P263" s="252"/>
      <c r="Q263" s="252"/>
      <c r="R263" s="252"/>
      <c r="Y263" s="255"/>
      <c r="Z263" s="255"/>
    </row>
    <row r="264" spans="1:26" ht="15.75" customHeight="1">
      <c r="A264" s="252"/>
      <c r="B264" s="252"/>
      <c r="C264" s="252"/>
      <c r="D264" s="252"/>
      <c r="E264" s="252"/>
      <c r="F264" s="252"/>
      <c r="G264" s="252"/>
      <c r="H264" s="252"/>
      <c r="I264" s="252"/>
      <c r="J264" s="252"/>
      <c r="K264" s="252"/>
      <c r="L264" s="252"/>
      <c r="M264" s="252"/>
      <c r="N264" s="252"/>
      <c r="O264" s="252"/>
      <c r="P264" s="252"/>
      <c r="Q264" s="252"/>
      <c r="R264" s="252"/>
      <c r="Y264" s="255"/>
      <c r="Z264" s="255"/>
    </row>
    <row r="265" spans="1:26" ht="15.75" customHeight="1">
      <c r="A265" s="252"/>
      <c r="B265" s="252"/>
      <c r="C265" s="252"/>
      <c r="D265" s="252"/>
      <c r="E265" s="252"/>
      <c r="F265" s="252"/>
      <c r="G265" s="252"/>
      <c r="H265" s="252"/>
      <c r="I265" s="252"/>
      <c r="J265" s="252"/>
      <c r="K265" s="252"/>
      <c r="L265" s="252"/>
      <c r="M265" s="252"/>
      <c r="N265" s="252"/>
      <c r="O265" s="252"/>
      <c r="P265" s="252"/>
      <c r="Q265" s="252"/>
      <c r="R265" s="252"/>
      <c r="Y265" s="255"/>
      <c r="Z265" s="255"/>
    </row>
    <row r="266" spans="1:26" ht="15.75" customHeight="1">
      <c r="A266" s="252"/>
      <c r="B266" s="252"/>
      <c r="C266" s="252"/>
      <c r="D266" s="252"/>
      <c r="E266" s="252"/>
      <c r="F266" s="252"/>
      <c r="G266" s="252"/>
      <c r="H266" s="252"/>
      <c r="I266" s="252"/>
      <c r="J266" s="252"/>
      <c r="K266" s="252"/>
      <c r="L266" s="252"/>
      <c r="M266" s="252"/>
      <c r="N266" s="252"/>
      <c r="O266" s="252"/>
      <c r="P266" s="252"/>
      <c r="Q266" s="252"/>
      <c r="R266" s="252"/>
      <c r="Y266" s="255"/>
      <c r="Z266" s="255"/>
    </row>
    <row r="267" spans="1:26" ht="15.75" customHeight="1">
      <c r="A267" s="252"/>
      <c r="B267" s="252"/>
      <c r="C267" s="252"/>
      <c r="D267" s="252"/>
      <c r="E267" s="252"/>
      <c r="F267" s="252"/>
      <c r="G267" s="252"/>
      <c r="H267" s="252"/>
      <c r="I267" s="252"/>
      <c r="J267" s="252"/>
      <c r="K267" s="252"/>
      <c r="L267" s="252"/>
      <c r="M267" s="252"/>
      <c r="N267" s="252"/>
      <c r="O267" s="252"/>
      <c r="P267" s="252"/>
      <c r="Q267" s="252"/>
      <c r="R267" s="252"/>
      <c r="Y267" s="255"/>
      <c r="Z267" s="255"/>
    </row>
    <row r="268" spans="1:26" ht="15.75" customHeight="1">
      <c r="A268" s="252"/>
      <c r="B268" s="252"/>
      <c r="C268" s="252"/>
      <c r="D268" s="252"/>
      <c r="E268" s="252"/>
      <c r="F268" s="252"/>
      <c r="G268" s="252"/>
      <c r="H268" s="252"/>
      <c r="I268" s="252"/>
      <c r="J268" s="252"/>
      <c r="K268" s="252"/>
      <c r="L268" s="252"/>
      <c r="M268" s="252"/>
      <c r="N268" s="252"/>
      <c r="O268" s="252"/>
      <c r="P268" s="252"/>
      <c r="Q268" s="252"/>
      <c r="R268" s="252"/>
      <c r="Y268" s="255"/>
      <c r="Z268" s="255"/>
    </row>
    <row r="269" spans="1:26" ht="15.75" customHeight="1">
      <c r="A269" s="252"/>
      <c r="B269" s="252"/>
      <c r="C269" s="252"/>
      <c r="D269" s="252"/>
      <c r="E269" s="252"/>
      <c r="F269" s="252"/>
      <c r="G269" s="252"/>
      <c r="H269" s="252"/>
      <c r="I269" s="252"/>
      <c r="J269" s="252"/>
      <c r="K269" s="252"/>
      <c r="L269" s="252"/>
      <c r="M269" s="252"/>
      <c r="N269" s="252"/>
      <c r="O269" s="252"/>
      <c r="P269" s="252"/>
      <c r="Q269" s="252"/>
      <c r="R269" s="252"/>
      <c r="Y269" s="255"/>
      <c r="Z269" s="255"/>
    </row>
    <row r="270" spans="1:26" ht="15.75" customHeight="1">
      <c r="A270" s="252"/>
      <c r="B270" s="252"/>
      <c r="C270" s="252"/>
      <c r="D270" s="252"/>
      <c r="E270" s="252"/>
      <c r="F270" s="252"/>
      <c r="G270" s="252"/>
      <c r="H270" s="252"/>
      <c r="I270" s="252"/>
      <c r="J270" s="252"/>
      <c r="K270" s="252"/>
      <c r="L270" s="252"/>
      <c r="M270" s="252"/>
      <c r="N270" s="252"/>
      <c r="O270" s="252"/>
      <c r="P270" s="252"/>
      <c r="Q270" s="252"/>
      <c r="R270" s="252"/>
      <c r="Y270" s="255"/>
      <c r="Z270" s="255"/>
    </row>
    <row r="271" spans="1:26" ht="15.75" customHeight="1">
      <c r="A271" s="252"/>
      <c r="B271" s="252"/>
      <c r="C271" s="252"/>
      <c r="D271" s="252"/>
      <c r="E271" s="252"/>
      <c r="F271" s="252"/>
      <c r="G271" s="252"/>
      <c r="H271" s="252"/>
      <c r="I271" s="252"/>
      <c r="J271" s="252"/>
      <c r="K271" s="252"/>
      <c r="L271" s="252"/>
      <c r="M271" s="252"/>
      <c r="N271" s="252"/>
      <c r="O271" s="252"/>
      <c r="P271" s="252"/>
      <c r="Q271" s="252"/>
      <c r="R271" s="252"/>
      <c r="Y271" s="255"/>
      <c r="Z271" s="255"/>
    </row>
    <row r="272" spans="1:26" ht="15.75" customHeight="1">
      <c r="A272" s="252"/>
      <c r="B272" s="252"/>
      <c r="C272" s="252"/>
      <c r="D272" s="252"/>
      <c r="E272" s="252"/>
      <c r="F272" s="252"/>
      <c r="G272" s="252"/>
      <c r="H272" s="252"/>
      <c r="I272" s="252"/>
      <c r="J272" s="252"/>
      <c r="K272" s="252"/>
      <c r="L272" s="252"/>
      <c r="M272" s="252"/>
      <c r="N272" s="252"/>
      <c r="O272" s="252"/>
      <c r="P272" s="252"/>
      <c r="Q272" s="252"/>
      <c r="R272" s="252"/>
      <c r="Y272" s="255"/>
      <c r="Z272" s="255"/>
    </row>
    <row r="273" spans="1:26" ht="15.75" customHeight="1">
      <c r="A273" s="252"/>
      <c r="B273" s="252"/>
      <c r="C273" s="252"/>
      <c r="D273" s="252"/>
      <c r="E273" s="252"/>
      <c r="F273" s="252"/>
      <c r="G273" s="252"/>
      <c r="H273" s="252"/>
      <c r="I273" s="252"/>
      <c r="J273" s="252"/>
      <c r="K273" s="252"/>
      <c r="L273" s="252"/>
      <c r="M273" s="252"/>
      <c r="N273" s="252"/>
      <c r="O273" s="252"/>
      <c r="P273" s="252"/>
      <c r="Q273" s="252"/>
      <c r="R273" s="252"/>
      <c r="Y273" s="255"/>
      <c r="Z273" s="255"/>
    </row>
    <row r="274" spans="1:26" ht="15.75" customHeight="1">
      <c r="A274" s="252"/>
      <c r="B274" s="252"/>
      <c r="C274" s="252"/>
      <c r="D274" s="252"/>
      <c r="E274" s="252"/>
      <c r="F274" s="252"/>
      <c r="G274" s="252"/>
      <c r="H274" s="252"/>
      <c r="I274" s="252"/>
      <c r="J274" s="252"/>
      <c r="K274" s="252"/>
      <c r="L274" s="252"/>
      <c r="M274" s="252"/>
      <c r="N274" s="252"/>
      <c r="O274" s="252"/>
      <c r="P274" s="252"/>
      <c r="Q274" s="252"/>
      <c r="R274" s="252"/>
      <c r="Y274" s="255"/>
      <c r="Z274" s="255"/>
    </row>
    <row r="275" spans="1:26" ht="15.75" customHeight="1">
      <c r="A275" s="252"/>
      <c r="B275" s="252"/>
      <c r="C275" s="252"/>
      <c r="D275" s="252"/>
      <c r="E275" s="252"/>
      <c r="F275" s="252"/>
      <c r="G275" s="252"/>
      <c r="H275" s="252"/>
      <c r="I275" s="252"/>
      <c r="J275" s="252"/>
      <c r="K275" s="252"/>
      <c r="L275" s="252"/>
      <c r="M275" s="252"/>
      <c r="N275" s="252"/>
      <c r="O275" s="252"/>
      <c r="P275" s="252"/>
      <c r="Q275" s="252"/>
      <c r="R275" s="252"/>
      <c r="Y275" s="255"/>
      <c r="Z275" s="255"/>
    </row>
    <row r="276" spans="1:26" ht="15.75" customHeight="1">
      <c r="A276" s="252"/>
      <c r="B276" s="252"/>
      <c r="C276" s="252"/>
      <c r="D276" s="252"/>
      <c r="E276" s="252"/>
      <c r="F276" s="252"/>
      <c r="G276" s="252"/>
      <c r="H276" s="252"/>
      <c r="I276" s="252"/>
      <c r="J276" s="252"/>
      <c r="K276" s="252"/>
      <c r="L276" s="252"/>
      <c r="M276" s="252"/>
      <c r="N276" s="252"/>
      <c r="O276" s="252"/>
      <c r="P276" s="252"/>
      <c r="Q276" s="252"/>
      <c r="R276" s="252"/>
      <c r="Y276" s="255"/>
      <c r="Z276" s="255"/>
    </row>
    <row r="277" spans="1:26" ht="15.75" customHeight="1">
      <c r="A277" s="252"/>
      <c r="B277" s="252"/>
      <c r="C277" s="252"/>
      <c r="D277" s="252"/>
      <c r="E277" s="252"/>
      <c r="F277" s="252"/>
      <c r="G277" s="252"/>
      <c r="H277" s="252"/>
      <c r="I277" s="252"/>
      <c r="J277" s="252"/>
      <c r="K277" s="252"/>
      <c r="L277" s="252"/>
      <c r="M277" s="252"/>
      <c r="N277" s="252"/>
      <c r="O277" s="252"/>
      <c r="P277" s="252"/>
      <c r="Q277" s="252"/>
      <c r="R277" s="252"/>
      <c r="Y277" s="255"/>
      <c r="Z277" s="255"/>
    </row>
    <row r="278" spans="1:26" ht="15.75" customHeight="1">
      <c r="A278" s="252"/>
      <c r="B278" s="252"/>
      <c r="C278" s="252"/>
      <c r="D278" s="252"/>
      <c r="E278" s="252"/>
      <c r="F278" s="252"/>
      <c r="G278" s="252"/>
      <c r="H278" s="252"/>
      <c r="I278" s="252"/>
      <c r="J278" s="252"/>
      <c r="K278" s="252"/>
      <c r="L278" s="252"/>
      <c r="M278" s="252"/>
      <c r="N278" s="252"/>
      <c r="O278" s="252"/>
      <c r="P278" s="252"/>
      <c r="Q278" s="252"/>
      <c r="R278" s="252"/>
      <c r="Y278" s="255"/>
      <c r="Z278" s="255"/>
    </row>
    <row r="279" spans="1:26" ht="15.75" customHeight="1">
      <c r="A279" s="252"/>
      <c r="B279" s="252"/>
      <c r="C279" s="252"/>
      <c r="D279" s="252"/>
      <c r="E279" s="252"/>
      <c r="F279" s="252"/>
      <c r="G279" s="252"/>
      <c r="H279" s="252"/>
      <c r="I279" s="252"/>
      <c r="J279" s="252"/>
      <c r="K279" s="252"/>
      <c r="L279" s="252"/>
      <c r="M279" s="252"/>
      <c r="N279" s="252"/>
      <c r="O279" s="252"/>
      <c r="P279" s="252"/>
      <c r="Q279" s="252"/>
      <c r="R279" s="252"/>
      <c r="Y279" s="255"/>
      <c r="Z279" s="255"/>
    </row>
    <row r="280" spans="1:26" ht="15.75" customHeight="1">
      <c r="A280" s="252"/>
      <c r="B280" s="252"/>
      <c r="C280" s="252"/>
      <c r="D280" s="252"/>
      <c r="E280" s="252"/>
      <c r="F280" s="252"/>
      <c r="G280" s="252"/>
      <c r="H280" s="252"/>
      <c r="I280" s="252"/>
      <c r="J280" s="252"/>
      <c r="K280" s="252"/>
      <c r="L280" s="252"/>
      <c r="M280" s="252"/>
      <c r="N280" s="252"/>
      <c r="O280" s="252"/>
      <c r="P280" s="252"/>
      <c r="Q280" s="252"/>
      <c r="R280" s="252"/>
      <c r="Y280" s="255"/>
      <c r="Z280" s="255"/>
    </row>
    <row r="281" spans="1:26" ht="15.75" customHeight="1">
      <c r="A281" s="252"/>
      <c r="B281" s="252"/>
      <c r="C281" s="252"/>
      <c r="D281" s="252"/>
      <c r="E281" s="252"/>
      <c r="F281" s="252"/>
      <c r="G281" s="252"/>
      <c r="H281" s="252"/>
      <c r="I281" s="252"/>
      <c r="J281" s="252"/>
      <c r="K281" s="252"/>
      <c r="L281" s="252"/>
      <c r="M281" s="252"/>
      <c r="N281" s="252"/>
      <c r="O281" s="252"/>
      <c r="P281" s="252"/>
      <c r="Q281" s="252"/>
      <c r="R281" s="252"/>
      <c r="Y281" s="255"/>
      <c r="Z281" s="255"/>
    </row>
    <row r="282" spans="1:26" ht="15.75" customHeight="1">
      <c r="A282" s="252"/>
      <c r="B282" s="252"/>
      <c r="C282" s="252"/>
      <c r="D282" s="252"/>
      <c r="E282" s="252"/>
      <c r="F282" s="252"/>
      <c r="G282" s="252"/>
      <c r="H282" s="252"/>
      <c r="I282" s="252"/>
      <c r="J282" s="252"/>
      <c r="K282" s="252"/>
      <c r="L282" s="252"/>
      <c r="M282" s="252"/>
      <c r="N282" s="252"/>
      <c r="O282" s="252"/>
      <c r="P282" s="252"/>
      <c r="Q282" s="252"/>
      <c r="R282" s="252"/>
      <c r="Y282" s="255"/>
      <c r="Z282" s="255"/>
    </row>
    <row r="283" spans="1:26" ht="15.75" customHeight="1">
      <c r="A283" s="252"/>
      <c r="B283" s="252"/>
      <c r="C283" s="252"/>
      <c r="D283" s="252"/>
      <c r="E283" s="252"/>
      <c r="F283" s="252"/>
      <c r="G283" s="252"/>
      <c r="H283" s="252"/>
      <c r="I283" s="252"/>
      <c r="J283" s="252"/>
      <c r="K283" s="252"/>
      <c r="L283" s="252"/>
      <c r="M283" s="252"/>
      <c r="N283" s="252"/>
      <c r="O283" s="252"/>
      <c r="P283" s="252"/>
      <c r="Q283" s="252"/>
      <c r="R283" s="252"/>
      <c r="Y283" s="255"/>
      <c r="Z283" s="255"/>
    </row>
    <row r="284" spans="1:26" ht="15.75" customHeight="1">
      <c r="A284" s="252"/>
      <c r="B284" s="252"/>
      <c r="C284" s="252"/>
      <c r="D284" s="252"/>
      <c r="E284" s="252"/>
      <c r="F284" s="252"/>
      <c r="G284" s="252"/>
      <c r="H284" s="252"/>
      <c r="I284" s="252"/>
      <c r="J284" s="252"/>
      <c r="K284" s="252"/>
      <c r="L284" s="252"/>
      <c r="M284" s="252"/>
      <c r="N284" s="252"/>
      <c r="O284" s="252"/>
      <c r="P284" s="252"/>
      <c r="Q284" s="252"/>
      <c r="R284" s="252"/>
      <c r="Y284" s="255"/>
      <c r="Z284" s="255"/>
    </row>
    <row r="285" spans="1:26" ht="15.75" customHeight="1">
      <c r="A285" s="252"/>
      <c r="B285" s="252"/>
      <c r="C285" s="252"/>
      <c r="D285" s="252"/>
      <c r="E285" s="252"/>
      <c r="F285" s="252"/>
      <c r="G285" s="252"/>
      <c r="H285" s="252"/>
      <c r="I285" s="252"/>
      <c r="J285" s="252"/>
      <c r="K285" s="252"/>
      <c r="L285" s="252"/>
      <c r="M285" s="252"/>
      <c r="N285" s="252"/>
      <c r="O285" s="252"/>
      <c r="P285" s="252"/>
      <c r="Q285" s="252"/>
      <c r="R285" s="252"/>
      <c r="Y285" s="255"/>
      <c r="Z285" s="255"/>
    </row>
    <row r="286" spans="1:26" ht="15.75" customHeight="1">
      <c r="A286" s="252"/>
      <c r="B286" s="252"/>
      <c r="C286" s="252"/>
      <c r="D286" s="252"/>
      <c r="E286" s="252"/>
      <c r="F286" s="252"/>
      <c r="G286" s="252"/>
      <c r="H286" s="252"/>
      <c r="I286" s="252"/>
      <c r="J286" s="252"/>
      <c r="K286" s="252"/>
      <c r="L286" s="252"/>
      <c r="M286" s="252"/>
      <c r="N286" s="252"/>
      <c r="O286" s="252"/>
      <c r="P286" s="252"/>
      <c r="Q286" s="252"/>
      <c r="R286" s="252"/>
      <c r="Y286" s="255"/>
      <c r="Z286" s="255"/>
    </row>
    <row r="287" spans="1:26" ht="15.75" customHeight="1">
      <c r="A287" s="252"/>
      <c r="B287" s="252"/>
      <c r="C287" s="252"/>
      <c r="D287" s="252"/>
      <c r="E287" s="252"/>
      <c r="F287" s="252"/>
      <c r="G287" s="252"/>
      <c r="H287" s="252"/>
      <c r="I287" s="252"/>
      <c r="J287" s="252"/>
      <c r="K287" s="252"/>
      <c r="L287" s="252"/>
      <c r="M287" s="252"/>
      <c r="N287" s="252"/>
      <c r="O287" s="252"/>
      <c r="P287" s="252"/>
      <c r="Q287" s="252"/>
      <c r="R287" s="252"/>
      <c r="Y287" s="255"/>
      <c r="Z287" s="255"/>
    </row>
    <row r="288" spans="1:26" ht="15.75" customHeight="1">
      <c r="A288" s="252"/>
      <c r="B288" s="252"/>
      <c r="C288" s="252"/>
      <c r="D288" s="252"/>
      <c r="E288" s="252"/>
      <c r="F288" s="252"/>
      <c r="G288" s="252"/>
      <c r="H288" s="252"/>
      <c r="I288" s="252"/>
      <c r="J288" s="252"/>
      <c r="K288" s="252"/>
      <c r="L288" s="252"/>
      <c r="M288" s="252"/>
      <c r="N288" s="252"/>
      <c r="O288" s="252"/>
      <c r="P288" s="252"/>
      <c r="Q288" s="252"/>
      <c r="R288" s="252"/>
      <c r="Y288" s="255"/>
      <c r="Z288" s="255"/>
    </row>
    <row r="289" spans="1:26" ht="15.75" customHeight="1">
      <c r="A289" s="252"/>
      <c r="B289" s="252"/>
      <c r="C289" s="252"/>
      <c r="D289" s="252"/>
      <c r="E289" s="252"/>
      <c r="F289" s="252"/>
      <c r="G289" s="252"/>
      <c r="H289" s="252"/>
      <c r="I289" s="252"/>
      <c r="J289" s="252"/>
      <c r="K289" s="252"/>
      <c r="L289" s="252"/>
      <c r="M289" s="252"/>
      <c r="N289" s="252"/>
      <c r="O289" s="252"/>
      <c r="P289" s="252"/>
      <c r="Q289" s="252"/>
      <c r="R289" s="252"/>
      <c r="Y289" s="255"/>
      <c r="Z289" s="255"/>
    </row>
    <row r="290" spans="1:26" ht="15.75" customHeight="1">
      <c r="A290" s="252"/>
      <c r="B290" s="252"/>
      <c r="C290" s="252"/>
      <c r="D290" s="252"/>
      <c r="E290" s="252"/>
      <c r="F290" s="252"/>
      <c r="G290" s="252"/>
      <c r="H290" s="252"/>
      <c r="I290" s="252"/>
      <c r="J290" s="252"/>
      <c r="K290" s="252"/>
      <c r="L290" s="252"/>
      <c r="M290" s="252"/>
      <c r="N290" s="252"/>
      <c r="O290" s="252"/>
      <c r="P290" s="252"/>
      <c r="Q290" s="252"/>
      <c r="R290" s="252"/>
      <c r="Y290" s="255"/>
      <c r="Z290" s="255"/>
    </row>
    <row r="291" spans="1:26" ht="15.75" customHeight="1">
      <c r="A291" s="252"/>
      <c r="B291" s="252"/>
      <c r="C291" s="252"/>
      <c r="D291" s="252"/>
      <c r="E291" s="252"/>
      <c r="F291" s="252"/>
      <c r="G291" s="252"/>
      <c r="H291" s="252"/>
      <c r="I291" s="252"/>
      <c r="J291" s="252"/>
      <c r="K291" s="252"/>
      <c r="L291" s="252"/>
      <c r="M291" s="252"/>
      <c r="N291" s="252"/>
      <c r="O291" s="252"/>
      <c r="P291" s="252"/>
      <c r="Q291" s="252"/>
      <c r="R291" s="252"/>
      <c r="Y291" s="255"/>
      <c r="Z291" s="255"/>
    </row>
    <row r="292" spans="1:26" ht="15.75" customHeight="1">
      <c r="A292" s="252"/>
      <c r="B292" s="252"/>
      <c r="C292" s="252"/>
      <c r="D292" s="252"/>
      <c r="E292" s="252"/>
      <c r="F292" s="252"/>
      <c r="G292" s="252"/>
      <c r="H292" s="252"/>
      <c r="I292" s="252"/>
      <c r="J292" s="252"/>
      <c r="K292" s="252"/>
      <c r="L292" s="252"/>
      <c r="M292" s="252"/>
      <c r="N292" s="252"/>
      <c r="O292" s="252"/>
      <c r="P292" s="252"/>
      <c r="Q292" s="252"/>
      <c r="R292" s="252"/>
      <c r="Y292" s="255"/>
      <c r="Z292" s="255"/>
    </row>
    <row r="293" spans="1:26" ht="15.75" customHeight="1">
      <c r="A293" s="252"/>
      <c r="B293" s="252"/>
      <c r="C293" s="252"/>
      <c r="D293" s="252"/>
      <c r="E293" s="252"/>
      <c r="F293" s="252"/>
      <c r="G293" s="252"/>
      <c r="H293" s="252"/>
      <c r="I293" s="252"/>
      <c r="J293" s="252"/>
      <c r="K293" s="252"/>
      <c r="L293" s="252"/>
      <c r="M293" s="252"/>
      <c r="N293" s="252"/>
      <c r="O293" s="252"/>
      <c r="P293" s="252"/>
      <c r="Q293" s="252"/>
      <c r="R293" s="252"/>
      <c r="Y293" s="255"/>
      <c r="Z293" s="255"/>
    </row>
    <row r="294" spans="1:26" ht="15.75" customHeight="1">
      <c r="A294" s="252"/>
      <c r="B294" s="252"/>
      <c r="C294" s="252"/>
      <c r="D294" s="252"/>
      <c r="E294" s="252"/>
      <c r="F294" s="252"/>
      <c r="G294" s="252"/>
      <c r="H294" s="252"/>
      <c r="I294" s="252"/>
      <c r="J294" s="252"/>
      <c r="K294" s="252"/>
      <c r="L294" s="252"/>
      <c r="M294" s="252"/>
      <c r="N294" s="252"/>
      <c r="O294" s="252"/>
      <c r="P294" s="252"/>
      <c r="Q294" s="252"/>
      <c r="R294" s="252"/>
      <c r="Y294" s="255"/>
      <c r="Z294" s="255"/>
    </row>
    <row r="295" spans="1:26" ht="15.75" customHeight="1">
      <c r="A295" s="252"/>
      <c r="B295" s="252"/>
      <c r="C295" s="252"/>
      <c r="D295" s="252"/>
      <c r="E295" s="252"/>
      <c r="F295" s="252"/>
      <c r="G295" s="252"/>
      <c r="H295" s="252"/>
      <c r="I295" s="252"/>
      <c r="J295" s="252"/>
      <c r="K295" s="252"/>
      <c r="L295" s="252"/>
      <c r="M295" s="252"/>
      <c r="N295" s="252"/>
      <c r="O295" s="252"/>
      <c r="P295" s="252"/>
      <c r="Q295" s="252"/>
      <c r="R295" s="252"/>
      <c r="Y295" s="255"/>
      <c r="Z295" s="255"/>
    </row>
    <row r="296" spans="1:26" ht="15.75" customHeight="1">
      <c r="A296" s="252"/>
      <c r="B296" s="252"/>
      <c r="C296" s="252"/>
      <c r="D296" s="252"/>
      <c r="E296" s="252"/>
      <c r="F296" s="252"/>
      <c r="G296" s="252"/>
      <c r="H296" s="252"/>
      <c r="I296" s="252"/>
      <c r="J296" s="252"/>
      <c r="K296" s="252"/>
      <c r="L296" s="252"/>
      <c r="M296" s="252"/>
      <c r="N296" s="252"/>
      <c r="O296" s="252"/>
      <c r="P296" s="252"/>
      <c r="Q296" s="252"/>
      <c r="R296" s="252"/>
      <c r="Y296" s="255"/>
      <c r="Z296" s="255"/>
    </row>
    <row r="297" spans="1:26" ht="15.75" customHeight="1">
      <c r="A297" s="252"/>
      <c r="B297" s="252"/>
      <c r="C297" s="252"/>
      <c r="D297" s="252"/>
      <c r="E297" s="252"/>
      <c r="F297" s="252"/>
      <c r="G297" s="252"/>
      <c r="H297" s="252"/>
      <c r="I297" s="252"/>
      <c r="J297" s="252"/>
      <c r="K297" s="252"/>
      <c r="L297" s="252"/>
      <c r="M297" s="252"/>
      <c r="N297" s="252"/>
      <c r="O297" s="252"/>
      <c r="P297" s="252"/>
      <c r="Q297" s="252"/>
      <c r="R297" s="252"/>
      <c r="Y297" s="255"/>
      <c r="Z297" s="255"/>
    </row>
    <row r="298" spans="1:26" ht="15.75" customHeight="1">
      <c r="A298" s="252"/>
      <c r="B298" s="252"/>
      <c r="C298" s="252"/>
      <c r="D298" s="252"/>
      <c r="E298" s="252"/>
      <c r="F298" s="252"/>
      <c r="G298" s="252"/>
      <c r="H298" s="252"/>
      <c r="I298" s="252"/>
      <c r="J298" s="252"/>
      <c r="K298" s="252"/>
      <c r="L298" s="252"/>
      <c r="M298" s="252"/>
      <c r="N298" s="252"/>
      <c r="O298" s="252"/>
      <c r="P298" s="252"/>
      <c r="Q298" s="252"/>
      <c r="R298" s="252"/>
      <c r="Y298" s="255"/>
      <c r="Z298" s="255"/>
    </row>
    <row r="299" spans="1:26" ht="15.75" customHeight="1">
      <c r="A299" s="252"/>
      <c r="B299" s="252"/>
      <c r="C299" s="252"/>
      <c r="D299" s="252"/>
      <c r="E299" s="252"/>
      <c r="F299" s="252"/>
      <c r="G299" s="252"/>
      <c r="H299" s="252"/>
      <c r="I299" s="252"/>
      <c r="J299" s="252"/>
      <c r="K299" s="252"/>
      <c r="L299" s="252"/>
      <c r="M299" s="252"/>
      <c r="N299" s="252"/>
      <c r="O299" s="252"/>
      <c r="P299" s="252"/>
      <c r="Q299" s="252"/>
      <c r="R299" s="252"/>
      <c r="Y299" s="255"/>
      <c r="Z299" s="255"/>
    </row>
    <row r="300" spans="1:26" ht="15.75" customHeight="1">
      <c r="A300" s="252"/>
      <c r="B300" s="252"/>
      <c r="C300" s="252"/>
      <c r="D300" s="252"/>
      <c r="E300" s="252"/>
      <c r="F300" s="252"/>
      <c r="G300" s="252"/>
      <c r="H300" s="252"/>
      <c r="I300" s="252"/>
      <c r="J300" s="252"/>
      <c r="K300" s="252"/>
      <c r="L300" s="252"/>
      <c r="M300" s="252"/>
      <c r="N300" s="252"/>
      <c r="O300" s="252"/>
      <c r="P300" s="252"/>
      <c r="Q300" s="252"/>
      <c r="R300" s="252"/>
      <c r="Y300" s="255"/>
      <c r="Z300" s="255"/>
    </row>
    <row r="301" spans="1:26" ht="15.75" customHeight="1">
      <c r="A301" s="252"/>
      <c r="B301" s="252"/>
      <c r="C301" s="252"/>
      <c r="D301" s="252"/>
      <c r="E301" s="252"/>
      <c r="F301" s="252"/>
      <c r="G301" s="252"/>
      <c r="H301" s="252"/>
      <c r="I301" s="252"/>
      <c r="J301" s="252"/>
      <c r="K301" s="252"/>
      <c r="L301" s="252"/>
      <c r="M301" s="252"/>
      <c r="N301" s="252"/>
      <c r="O301" s="252"/>
      <c r="P301" s="252"/>
      <c r="Q301" s="252"/>
      <c r="R301" s="252"/>
      <c r="Y301" s="255"/>
      <c r="Z301" s="255"/>
    </row>
    <row r="302" spans="1:26" ht="15.75" customHeight="1">
      <c r="A302" s="252"/>
      <c r="B302" s="252"/>
      <c r="C302" s="252"/>
      <c r="D302" s="252"/>
      <c r="E302" s="252"/>
      <c r="F302" s="252"/>
      <c r="G302" s="252"/>
      <c r="H302" s="252"/>
      <c r="I302" s="252"/>
      <c r="J302" s="252"/>
      <c r="K302" s="252"/>
      <c r="L302" s="252"/>
      <c r="M302" s="252"/>
      <c r="N302" s="252"/>
      <c r="O302" s="252"/>
      <c r="P302" s="252"/>
      <c r="Q302" s="252"/>
      <c r="R302" s="252"/>
      <c r="Y302" s="255"/>
      <c r="Z302" s="255"/>
    </row>
    <row r="303" spans="1:26" ht="15.75" customHeight="1">
      <c r="A303" s="252"/>
      <c r="B303" s="252"/>
      <c r="C303" s="252"/>
      <c r="D303" s="252"/>
      <c r="E303" s="252"/>
      <c r="F303" s="252"/>
      <c r="G303" s="252"/>
      <c r="H303" s="252"/>
      <c r="I303" s="252"/>
      <c r="J303" s="252"/>
      <c r="K303" s="252"/>
      <c r="L303" s="252"/>
      <c r="M303" s="252"/>
      <c r="N303" s="252"/>
      <c r="O303" s="252"/>
      <c r="P303" s="252"/>
      <c r="Q303" s="252"/>
      <c r="R303" s="252"/>
      <c r="Y303" s="255"/>
      <c r="Z303" s="255"/>
    </row>
    <row r="304" spans="1:26" ht="15.75" customHeight="1">
      <c r="A304" s="252"/>
      <c r="B304" s="252"/>
      <c r="C304" s="252"/>
      <c r="D304" s="252"/>
      <c r="E304" s="252"/>
      <c r="F304" s="252"/>
      <c r="G304" s="252"/>
      <c r="H304" s="252"/>
      <c r="I304" s="252"/>
      <c r="J304" s="252"/>
      <c r="K304" s="252"/>
      <c r="L304" s="252"/>
      <c r="M304" s="252"/>
      <c r="N304" s="252"/>
      <c r="O304" s="252"/>
      <c r="P304" s="252"/>
      <c r="Q304" s="252"/>
      <c r="R304" s="252"/>
      <c r="Y304" s="255"/>
      <c r="Z304" s="255"/>
    </row>
    <row r="305" spans="1:26" ht="15.75" customHeight="1">
      <c r="A305" s="252"/>
      <c r="B305" s="252"/>
      <c r="C305" s="252"/>
      <c r="D305" s="252"/>
      <c r="E305" s="252"/>
      <c r="F305" s="252"/>
      <c r="G305" s="252"/>
      <c r="H305" s="252"/>
      <c r="I305" s="252"/>
      <c r="J305" s="252"/>
      <c r="K305" s="252"/>
      <c r="L305" s="252"/>
      <c r="M305" s="252"/>
      <c r="N305" s="252"/>
      <c r="O305" s="252"/>
      <c r="P305" s="252"/>
      <c r="Q305" s="252"/>
      <c r="R305" s="252"/>
      <c r="Y305" s="255"/>
      <c r="Z305" s="255"/>
    </row>
    <row r="306" spans="1:26" ht="15.75" customHeight="1">
      <c r="A306" s="252"/>
      <c r="B306" s="252"/>
      <c r="C306" s="252"/>
      <c r="D306" s="252"/>
      <c r="E306" s="252"/>
      <c r="F306" s="252"/>
      <c r="G306" s="252"/>
      <c r="H306" s="252"/>
      <c r="I306" s="252"/>
      <c r="J306" s="252"/>
      <c r="K306" s="252"/>
      <c r="L306" s="252"/>
      <c r="M306" s="252"/>
      <c r="N306" s="252"/>
      <c r="O306" s="252"/>
      <c r="P306" s="252"/>
      <c r="Q306" s="252"/>
      <c r="R306" s="252"/>
      <c r="Y306" s="255"/>
      <c r="Z306" s="255"/>
    </row>
    <row r="307" spans="1:26" ht="15.75" customHeight="1">
      <c r="A307" s="252"/>
      <c r="B307" s="252"/>
      <c r="C307" s="252"/>
      <c r="D307" s="252"/>
      <c r="E307" s="252"/>
      <c r="F307" s="252"/>
      <c r="G307" s="252"/>
      <c r="H307" s="252"/>
      <c r="I307" s="252"/>
      <c r="J307" s="252"/>
      <c r="K307" s="252"/>
      <c r="L307" s="252"/>
      <c r="M307" s="252"/>
      <c r="N307" s="252"/>
      <c r="O307" s="252"/>
      <c r="P307" s="252"/>
      <c r="Q307" s="252"/>
      <c r="R307" s="252"/>
      <c r="Y307" s="255"/>
      <c r="Z307" s="255"/>
    </row>
    <row r="308" spans="1:26" ht="15.75" customHeight="1">
      <c r="A308" s="252"/>
      <c r="B308" s="252"/>
      <c r="C308" s="252"/>
      <c r="D308" s="252"/>
      <c r="E308" s="252"/>
      <c r="F308" s="252"/>
      <c r="G308" s="252"/>
      <c r="H308" s="252"/>
      <c r="I308" s="252"/>
      <c r="J308" s="252"/>
      <c r="K308" s="252"/>
      <c r="L308" s="252"/>
      <c r="M308" s="252"/>
      <c r="N308" s="252"/>
      <c r="O308" s="252"/>
      <c r="P308" s="252"/>
      <c r="Q308" s="252"/>
      <c r="R308" s="252"/>
      <c r="Y308" s="255"/>
      <c r="Z308" s="255"/>
    </row>
    <row r="309" spans="1:26" ht="15.75" customHeight="1">
      <c r="A309" s="252"/>
      <c r="B309" s="252"/>
      <c r="C309" s="252"/>
      <c r="D309" s="252"/>
      <c r="E309" s="252"/>
      <c r="F309" s="252"/>
      <c r="G309" s="252"/>
      <c r="H309" s="252"/>
      <c r="I309" s="252"/>
      <c r="J309" s="252"/>
      <c r="K309" s="252"/>
      <c r="L309" s="252"/>
      <c r="M309" s="252"/>
      <c r="N309" s="252"/>
      <c r="O309" s="252"/>
      <c r="P309" s="252"/>
      <c r="Q309" s="252"/>
      <c r="R309" s="252"/>
      <c r="Y309" s="255"/>
      <c r="Z309" s="255"/>
    </row>
    <row r="310" spans="1:26" ht="15.75" customHeight="1">
      <c r="A310" s="252"/>
      <c r="B310" s="252"/>
      <c r="C310" s="252"/>
      <c r="D310" s="252"/>
      <c r="E310" s="252"/>
      <c r="F310" s="252"/>
      <c r="G310" s="252"/>
      <c r="H310" s="252"/>
      <c r="I310" s="252"/>
      <c r="J310" s="252"/>
      <c r="K310" s="252"/>
      <c r="L310" s="252"/>
      <c r="M310" s="252"/>
      <c r="N310" s="252"/>
      <c r="O310" s="252"/>
      <c r="P310" s="252"/>
      <c r="Q310" s="252"/>
      <c r="R310" s="252"/>
      <c r="Y310" s="255"/>
      <c r="Z310" s="255"/>
    </row>
    <row r="311" spans="1:26" ht="15.75" customHeight="1">
      <c r="A311" s="252"/>
      <c r="B311" s="252"/>
      <c r="C311" s="252"/>
      <c r="D311" s="252"/>
      <c r="E311" s="252"/>
      <c r="F311" s="252"/>
      <c r="G311" s="252"/>
      <c r="H311" s="252"/>
      <c r="I311" s="252"/>
      <c r="J311" s="252"/>
      <c r="K311" s="252"/>
      <c r="L311" s="252"/>
      <c r="M311" s="252"/>
      <c r="N311" s="252"/>
      <c r="O311" s="252"/>
      <c r="P311" s="252"/>
      <c r="Q311" s="252"/>
      <c r="R311" s="252"/>
      <c r="Y311" s="255"/>
      <c r="Z311" s="255"/>
    </row>
    <row r="312" spans="1:26" ht="15.75" customHeight="1">
      <c r="A312" s="252"/>
      <c r="B312" s="252"/>
      <c r="C312" s="252"/>
      <c r="D312" s="252"/>
      <c r="E312" s="252"/>
      <c r="F312" s="252"/>
      <c r="G312" s="252"/>
      <c r="H312" s="252"/>
      <c r="I312" s="252"/>
      <c r="J312" s="252"/>
      <c r="K312" s="252"/>
      <c r="L312" s="252"/>
      <c r="M312" s="252"/>
      <c r="N312" s="252"/>
      <c r="O312" s="252"/>
      <c r="P312" s="252"/>
      <c r="Q312" s="252"/>
      <c r="R312" s="252"/>
      <c r="Y312" s="255"/>
      <c r="Z312" s="255"/>
    </row>
    <row r="313" spans="1:26" ht="15.75" customHeight="1">
      <c r="A313" s="252"/>
      <c r="B313" s="252"/>
      <c r="C313" s="252"/>
      <c r="D313" s="252"/>
      <c r="E313" s="252"/>
      <c r="F313" s="252"/>
      <c r="G313" s="252"/>
      <c r="H313" s="252"/>
      <c r="I313" s="252"/>
      <c r="J313" s="252"/>
      <c r="K313" s="252"/>
      <c r="L313" s="252"/>
      <c r="M313" s="252"/>
      <c r="N313" s="252"/>
      <c r="O313" s="252"/>
      <c r="P313" s="252"/>
      <c r="Q313" s="252"/>
      <c r="R313" s="252"/>
      <c r="Y313" s="255"/>
      <c r="Z313" s="255"/>
    </row>
    <row r="314" spans="1:26" ht="15.75" customHeight="1">
      <c r="A314" s="252"/>
      <c r="B314" s="252"/>
      <c r="C314" s="252"/>
      <c r="D314" s="252"/>
      <c r="E314" s="252"/>
      <c r="F314" s="252"/>
      <c r="G314" s="252"/>
      <c r="H314" s="252"/>
      <c r="I314" s="252"/>
      <c r="J314" s="252"/>
      <c r="K314" s="252"/>
      <c r="L314" s="252"/>
      <c r="M314" s="252"/>
      <c r="N314" s="252"/>
      <c r="O314" s="252"/>
      <c r="P314" s="252"/>
      <c r="Q314" s="252"/>
      <c r="R314" s="252"/>
      <c r="Y314" s="255"/>
      <c r="Z314" s="255"/>
    </row>
    <row r="315" spans="1:26" ht="15.75" customHeight="1">
      <c r="A315" s="252"/>
      <c r="B315" s="252"/>
      <c r="C315" s="252"/>
      <c r="D315" s="252"/>
      <c r="E315" s="252"/>
      <c r="F315" s="252"/>
      <c r="G315" s="252"/>
      <c r="H315" s="252"/>
      <c r="I315" s="252"/>
      <c r="J315" s="252"/>
      <c r="K315" s="252"/>
      <c r="L315" s="252"/>
      <c r="M315" s="252"/>
      <c r="N315" s="252"/>
      <c r="O315" s="252"/>
      <c r="P315" s="252"/>
      <c r="Q315" s="252"/>
      <c r="R315" s="252"/>
      <c r="Y315" s="255"/>
      <c r="Z315" s="255"/>
    </row>
    <row r="316" spans="1:26" ht="15.75" customHeight="1">
      <c r="A316" s="252"/>
      <c r="B316" s="252"/>
      <c r="C316" s="252"/>
      <c r="D316" s="252"/>
      <c r="E316" s="252"/>
      <c r="F316" s="252"/>
      <c r="G316" s="252"/>
      <c r="H316" s="252"/>
      <c r="I316" s="252"/>
      <c r="J316" s="252"/>
      <c r="K316" s="252"/>
      <c r="L316" s="252"/>
      <c r="M316" s="252"/>
      <c r="N316" s="252"/>
      <c r="O316" s="252"/>
      <c r="P316" s="252"/>
      <c r="Q316" s="252"/>
      <c r="R316" s="252"/>
      <c r="Y316" s="255"/>
      <c r="Z316" s="255"/>
    </row>
    <row r="317" spans="1:26" ht="15.75" customHeight="1">
      <c r="A317" s="252"/>
      <c r="B317" s="252"/>
      <c r="C317" s="252"/>
      <c r="D317" s="252"/>
      <c r="E317" s="252"/>
      <c r="F317" s="252"/>
      <c r="G317" s="252"/>
      <c r="H317" s="252"/>
      <c r="I317" s="252"/>
      <c r="J317" s="252"/>
      <c r="K317" s="252"/>
      <c r="L317" s="252"/>
      <c r="M317" s="252"/>
      <c r="N317" s="252"/>
      <c r="O317" s="252"/>
      <c r="P317" s="252"/>
      <c r="Q317" s="252"/>
      <c r="R317" s="252"/>
      <c r="Y317" s="255"/>
      <c r="Z317" s="255"/>
    </row>
    <row r="318" spans="1:26" ht="15.75" customHeight="1">
      <c r="A318" s="252"/>
      <c r="B318" s="252"/>
      <c r="C318" s="252"/>
      <c r="D318" s="252"/>
      <c r="E318" s="252"/>
      <c r="F318" s="252"/>
      <c r="G318" s="252"/>
      <c r="H318" s="252"/>
      <c r="I318" s="252"/>
      <c r="J318" s="252"/>
      <c r="K318" s="252"/>
      <c r="L318" s="252"/>
      <c r="M318" s="252"/>
      <c r="N318" s="252"/>
      <c r="O318" s="252"/>
      <c r="P318" s="252"/>
      <c r="Q318" s="252"/>
      <c r="R318" s="252"/>
      <c r="Y318" s="255"/>
      <c r="Z318" s="255"/>
    </row>
    <row r="319" spans="1:26" ht="15.75" customHeight="1">
      <c r="A319" s="252"/>
      <c r="B319" s="252"/>
      <c r="C319" s="252"/>
      <c r="D319" s="252"/>
      <c r="E319" s="252"/>
      <c r="F319" s="252"/>
      <c r="G319" s="252"/>
      <c r="H319" s="252"/>
      <c r="I319" s="252"/>
      <c r="J319" s="252"/>
      <c r="K319" s="252"/>
      <c r="L319" s="252"/>
      <c r="M319" s="252"/>
      <c r="N319" s="252"/>
      <c r="O319" s="252"/>
      <c r="P319" s="252"/>
      <c r="Q319" s="252"/>
      <c r="R319" s="252"/>
      <c r="Y319" s="255"/>
      <c r="Z319" s="255"/>
    </row>
    <row r="320" spans="1:26" ht="15.75" customHeight="1">
      <c r="A320" s="252"/>
      <c r="B320" s="252"/>
      <c r="C320" s="252"/>
      <c r="D320" s="252"/>
      <c r="E320" s="252"/>
      <c r="F320" s="252"/>
      <c r="G320" s="252"/>
      <c r="H320" s="252"/>
      <c r="I320" s="252"/>
      <c r="J320" s="252"/>
      <c r="K320" s="252"/>
      <c r="L320" s="252"/>
      <c r="M320" s="252"/>
      <c r="N320" s="252"/>
      <c r="O320" s="252"/>
      <c r="P320" s="252"/>
      <c r="Q320" s="252"/>
      <c r="R320" s="252"/>
      <c r="Y320" s="255"/>
      <c r="Z320" s="255"/>
    </row>
    <row r="321" spans="1:26" ht="15.75" customHeight="1">
      <c r="A321" s="252"/>
      <c r="B321" s="252"/>
      <c r="C321" s="252"/>
      <c r="D321" s="252"/>
      <c r="E321" s="252"/>
      <c r="F321" s="252"/>
      <c r="G321" s="252"/>
      <c r="H321" s="252"/>
      <c r="I321" s="252"/>
      <c r="J321" s="252"/>
      <c r="K321" s="252"/>
      <c r="L321" s="252"/>
      <c r="M321" s="252"/>
      <c r="N321" s="252"/>
      <c r="O321" s="252"/>
      <c r="P321" s="252"/>
      <c r="Q321" s="252"/>
      <c r="R321" s="252"/>
      <c r="Y321" s="255"/>
      <c r="Z321" s="255"/>
    </row>
    <row r="322" spans="1:26" ht="15.75" customHeight="1">
      <c r="A322" s="252"/>
      <c r="B322" s="252"/>
      <c r="C322" s="252"/>
      <c r="D322" s="252"/>
      <c r="E322" s="252"/>
      <c r="F322" s="252"/>
      <c r="G322" s="252"/>
      <c r="H322" s="252"/>
      <c r="I322" s="252"/>
      <c r="J322" s="252"/>
      <c r="K322" s="252"/>
      <c r="L322" s="252"/>
      <c r="M322" s="252"/>
      <c r="N322" s="252"/>
      <c r="O322" s="252"/>
      <c r="P322" s="252"/>
      <c r="Q322" s="252"/>
      <c r="R322" s="252"/>
      <c r="Y322" s="255"/>
      <c r="Z322" s="255"/>
    </row>
    <row r="323" spans="1:26" ht="15.75" customHeight="1">
      <c r="A323" s="252"/>
      <c r="B323" s="252"/>
      <c r="C323" s="252"/>
      <c r="D323" s="252"/>
      <c r="E323" s="252"/>
      <c r="F323" s="252"/>
      <c r="G323" s="252"/>
      <c r="H323" s="252"/>
      <c r="I323" s="252"/>
      <c r="J323" s="252"/>
      <c r="K323" s="252"/>
      <c r="L323" s="252"/>
      <c r="M323" s="252"/>
      <c r="N323" s="252"/>
      <c r="O323" s="252"/>
      <c r="P323" s="252"/>
      <c r="Q323" s="252"/>
      <c r="R323" s="252"/>
      <c r="Y323" s="255"/>
      <c r="Z323" s="255"/>
    </row>
    <row r="324" spans="1:26" ht="15.75" customHeight="1">
      <c r="A324" s="252"/>
      <c r="B324" s="252"/>
      <c r="C324" s="252"/>
      <c r="D324" s="252"/>
      <c r="E324" s="252"/>
      <c r="F324" s="252"/>
      <c r="G324" s="252"/>
      <c r="H324" s="252"/>
      <c r="I324" s="252"/>
      <c r="J324" s="252"/>
      <c r="K324" s="252"/>
      <c r="L324" s="252"/>
      <c r="M324" s="252"/>
      <c r="N324" s="252"/>
      <c r="O324" s="252"/>
      <c r="P324" s="252"/>
      <c r="Q324" s="252"/>
      <c r="R324" s="252"/>
      <c r="Y324" s="255"/>
      <c r="Z324" s="255"/>
    </row>
    <row r="325" spans="1:26" ht="15.75" customHeight="1">
      <c r="A325" s="252"/>
      <c r="B325" s="252"/>
      <c r="C325" s="252"/>
      <c r="D325" s="252"/>
      <c r="E325" s="252"/>
      <c r="F325" s="252"/>
      <c r="G325" s="252"/>
      <c r="H325" s="252"/>
      <c r="I325" s="252"/>
      <c r="J325" s="252"/>
      <c r="K325" s="252"/>
      <c r="L325" s="252"/>
      <c r="M325" s="252"/>
      <c r="N325" s="252"/>
      <c r="O325" s="252"/>
      <c r="P325" s="252"/>
      <c r="Q325" s="252"/>
      <c r="R325" s="252"/>
      <c r="Y325" s="255"/>
      <c r="Z325" s="255"/>
    </row>
    <row r="326" spans="1:26" ht="15.75" customHeight="1">
      <c r="A326" s="252"/>
      <c r="B326" s="252"/>
      <c r="C326" s="252"/>
      <c r="D326" s="252"/>
      <c r="E326" s="252"/>
      <c r="F326" s="252"/>
      <c r="G326" s="252"/>
      <c r="H326" s="252"/>
      <c r="I326" s="252"/>
      <c r="J326" s="252"/>
      <c r="K326" s="252"/>
      <c r="L326" s="252"/>
      <c r="M326" s="252"/>
      <c r="N326" s="252"/>
      <c r="O326" s="252"/>
      <c r="P326" s="252"/>
      <c r="Q326" s="252"/>
      <c r="R326" s="252"/>
      <c r="Y326" s="255"/>
      <c r="Z326" s="255"/>
    </row>
    <row r="327" spans="1:26" ht="15.75" customHeight="1">
      <c r="A327" s="252"/>
      <c r="B327" s="252"/>
      <c r="C327" s="252"/>
      <c r="D327" s="252"/>
      <c r="E327" s="252"/>
      <c r="F327" s="252"/>
      <c r="G327" s="252"/>
      <c r="H327" s="252"/>
      <c r="I327" s="252"/>
      <c r="J327" s="252"/>
      <c r="K327" s="252"/>
      <c r="L327" s="252"/>
      <c r="M327" s="252"/>
      <c r="N327" s="252"/>
      <c r="O327" s="252"/>
      <c r="P327" s="252"/>
      <c r="Q327" s="252"/>
      <c r="R327" s="252"/>
      <c r="Y327" s="255"/>
      <c r="Z327" s="255"/>
    </row>
    <row r="328" spans="1:26" ht="15.75" customHeight="1">
      <c r="A328" s="252"/>
      <c r="B328" s="252"/>
      <c r="C328" s="252"/>
      <c r="D328" s="252"/>
      <c r="E328" s="252"/>
      <c r="F328" s="252"/>
      <c r="G328" s="252"/>
      <c r="H328" s="252"/>
      <c r="I328" s="252"/>
      <c r="J328" s="252"/>
      <c r="K328" s="252"/>
      <c r="L328" s="252"/>
      <c r="M328" s="252"/>
      <c r="N328" s="252"/>
      <c r="O328" s="252"/>
      <c r="P328" s="252"/>
      <c r="Q328" s="252"/>
      <c r="R328" s="252"/>
      <c r="Y328" s="255"/>
      <c r="Z328" s="255"/>
    </row>
    <row r="329" spans="1:26" ht="15.75" customHeight="1">
      <c r="A329" s="252"/>
      <c r="B329" s="252"/>
      <c r="C329" s="252"/>
      <c r="D329" s="252"/>
      <c r="E329" s="252"/>
      <c r="F329" s="252"/>
      <c r="G329" s="252"/>
      <c r="H329" s="252"/>
      <c r="I329" s="252"/>
      <c r="J329" s="252"/>
      <c r="K329" s="252"/>
      <c r="L329" s="252"/>
      <c r="M329" s="252"/>
      <c r="N329" s="252"/>
      <c r="O329" s="252"/>
      <c r="P329" s="252"/>
      <c r="Q329" s="252"/>
      <c r="R329" s="252"/>
      <c r="Y329" s="255"/>
      <c r="Z329" s="255"/>
    </row>
    <row r="330" spans="1:26" ht="15.75" customHeight="1">
      <c r="A330" s="252"/>
      <c r="B330" s="252"/>
      <c r="C330" s="252"/>
      <c r="D330" s="252"/>
      <c r="E330" s="252"/>
      <c r="F330" s="252"/>
      <c r="G330" s="252"/>
      <c r="H330" s="252"/>
      <c r="I330" s="252"/>
      <c r="J330" s="252"/>
      <c r="K330" s="252"/>
      <c r="L330" s="252"/>
      <c r="M330" s="252"/>
      <c r="N330" s="252"/>
      <c r="O330" s="252"/>
      <c r="P330" s="252"/>
      <c r="Q330" s="252"/>
      <c r="R330" s="252"/>
      <c r="Y330" s="255"/>
      <c r="Z330" s="255"/>
    </row>
    <row r="331" spans="1:26" ht="15.75" customHeight="1">
      <c r="A331" s="252"/>
      <c r="B331" s="252"/>
      <c r="C331" s="252"/>
      <c r="D331" s="252"/>
      <c r="E331" s="252"/>
      <c r="F331" s="252"/>
      <c r="G331" s="252"/>
      <c r="H331" s="252"/>
      <c r="I331" s="252"/>
      <c r="J331" s="252"/>
      <c r="K331" s="252"/>
      <c r="L331" s="252"/>
      <c r="M331" s="252"/>
      <c r="N331" s="252"/>
      <c r="O331" s="252"/>
      <c r="P331" s="252"/>
      <c r="Q331" s="252"/>
      <c r="R331" s="252"/>
      <c r="Y331" s="255"/>
      <c r="Z331" s="255"/>
    </row>
    <row r="332" spans="1:26" ht="15.75" customHeight="1">
      <c r="A332" s="252"/>
      <c r="B332" s="252"/>
      <c r="C332" s="252"/>
      <c r="D332" s="252"/>
      <c r="E332" s="252"/>
      <c r="F332" s="252"/>
      <c r="G332" s="252"/>
      <c r="H332" s="252"/>
      <c r="I332" s="252"/>
      <c r="J332" s="252"/>
      <c r="K332" s="252"/>
      <c r="L332" s="252"/>
      <c r="M332" s="252"/>
      <c r="N332" s="252"/>
      <c r="O332" s="252"/>
      <c r="P332" s="252"/>
      <c r="Q332" s="252"/>
      <c r="R332" s="252"/>
      <c r="Y332" s="255"/>
      <c r="Z332" s="255"/>
    </row>
    <row r="333" spans="1:26" ht="15.75" customHeight="1">
      <c r="A333" s="252"/>
      <c r="B333" s="252"/>
      <c r="C333" s="252"/>
      <c r="D333" s="252"/>
      <c r="E333" s="252"/>
      <c r="F333" s="252"/>
      <c r="G333" s="252"/>
      <c r="H333" s="252"/>
      <c r="I333" s="252"/>
      <c r="J333" s="252"/>
      <c r="K333" s="252"/>
      <c r="L333" s="252"/>
      <c r="M333" s="252"/>
      <c r="N333" s="252"/>
      <c r="O333" s="252"/>
      <c r="P333" s="252"/>
      <c r="Q333" s="252"/>
      <c r="R333" s="252"/>
      <c r="Y333" s="255"/>
      <c r="Z333" s="255"/>
    </row>
    <row r="334" spans="1:26" ht="15.75" customHeight="1">
      <c r="A334" s="252"/>
      <c r="B334" s="252"/>
      <c r="C334" s="252"/>
      <c r="D334" s="252"/>
      <c r="E334" s="252"/>
      <c r="F334" s="252"/>
      <c r="G334" s="252"/>
      <c r="H334" s="252"/>
      <c r="I334" s="252"/>
      <c r="J334" s="252"/>
      <c r="K334" s="252"/>
      <c r="L334" s="252"/>
      <c r="M334" s="252"/>
      <c r="N334" s="252"/>
      <c r="O334" s="252"/>
      <c r="P334" s="252"/>
      <c r="Q334" s="252"/>
      <c r="R334" s="252"/>
      <c r="Y334" s="255"/>
      <c r="Z334" s="255"/>
    </row>
    <row r="335" spans="1:26" ht="15.75" customHeight="1">
      <c r="A335" s="252"/>
      <c r="B335" s="252"/>
      <c r="C335" s="252"/>
      <c r="D335" s="252"/>
      <c r="E335" s="252"/>
      <c r="F335" s="252"/>
      <c r="G335" s="252"/>
      <c r="H335" s="252"/>
      <c r="I335" s="252"/>
      <c r="J335" s="252"/>
      <c r="K335" s="252"/>
      <c r="L335" s="252"/>
      <c r="M335" s="252"/>
      <c r="N335" s="252"/>
      <c r="O335" s="252"/>
      <c r="P335" s="252"/>
      <c r="Q335" s="252"/>
      <c r="R335" s="252"/>
      <c r="Y335" s="255"/>
      <c r="Z335" s="255"/>
    </row>
    <row r="336" spans="1:26" ht="15.75" customHeight="1">
      <c r="A336" s="252"/>
      <c r="B336" s="252"/>
      <c r="C336" s="252"/>
      <c r="D336" s="252"/>
      <c r="E336" s="252"/>
      <c r="F336" s="252"/>
      <c r="G336" s="252"/>
      <c r="H336" s="252"/>
      <c r="I336" s="252"/>
      <c r="J336" s="252"/>
      <c r="K336" s="252"/>
      <c r="L336" s="252"/>
      <c r="M336" s="252"/>
      <c r="N336" s="252"/>
      <c r="O336" s="252"/>
      <c r="P336" s="252"/>
      <c r="Q336" s="252"/>
      <c r="R336" s="252"/>
      <c r="Y336" s="255"/>
      <c r="Z336" s="255"/>
    </row>
    <row r="337" spans="1:26" ht="15.75" customHeight="1">
      <c r="A337" s="252"/>
      <c r="B337" s="252"/>
      <c r="C337" s="252"/>
      <c r="D337" s="252"/>
      <c r="E337" s="252"/>
      <c r="F337" s="252"/>
      <c r="G337" s="252"/>
      <c r="H337" s="252"/>
      <c r="I337" s="252"/>
      <c r="J337" s="252"/>
      <c r="K337" s="252"/>
      <c r="L337" s="252"/>
      <c r="M337" s="252"/>
      <c r="N337" s="252"/>
      <c r="O337" s="252"/>
      <c r="P337" s="252"/>
      <c r="Q337" s="252"/>
      <c r="R337" s="252"/>
      <c r="Y337" s="255"/>
      <c r="Z337" s="255"/>
    </row>
    <row r="338" spans="1:26" ht="15.75" customHeight="1">
      <c r="A338" s="252"/>
      <c r="B338" s="252"/>
      <c r="C338" s="252"/>
      <c r="D338" s="252"/>
      <c r="E338" s="252"/>
      <c r="F338" s="252"/>
      <c r="G338" s="252"/>
      <c r="H338" s="252"/>
      <c r="I338" s="252"/>
      <c r="J338" s="252"/>
      <c r="K338" s="252"/>
      <c r="L338" s="252"/>
      <c r="M338" s="252"/>
      <c r="N338" s="252"/>
      <c r="O338" s="252"/>
      <c r="P338" s="252"/>
      <c r="Q338" s="252"/>
      <c r="R338" s="252"/>
      <c r="Y338" s="255"/>
      <c r="Z338" s="255"/>
    </row>
    <row r="339" spans="1:26" ht="15.75" customHeight="1">
      <c r="A339" s="252"/>
      <c r="B339" s="252"/>
      <c r="C339" s="252"/>
      <c r="D339" s="252"/>
      <c r="E339" s="252"/>
      <c r="F339" s="252"/>
      <c r="G339" s="252"/>
      <c r="H339" s="252"/>
      <c r="I339" s="252"/>
      <c r="J339" s="252"/>
      <c r="K339" s="252"/>
      <c r="L339" s="252"/>
      <c r="M339" s="252"/>
      <c r="N339" s="252"/>
      <c r="O339" s="252"/>
      <c r="P339" s="252"/>
      <c r="Q339" s="252"/>
      <c r="R339" s="252"/>
      <c r="Y339" s="255"/>
      <c r="Z339" s="255"/>
    </row>
    <row r="340" spans="1:26" ht="15.75" customHeight="1">
      <c r="A340" s="252"/>
      <c r="B340" s="252"/>
      <c r="C340" s="252"/>
      <c r="D340" s="252"/>
      <c r="E340" s="252"/>
      <c r="F340" s="252"/>
      <c r="G340" s="252"/>
      <c r="H340" s="252"/>
      <c r="I340" s="252"/>
      <c r="J340" s="252"/>
      <c r="K340" s="252"/>
      <c r="L340" s="252"/>
      <c r="M340" s="252"/>
      <c r="N340" s="252"/>
      <c r="O340" s="252"/>
      <c r="P340" s="252"/>
      <c r="Q340" s="252"/>
      <c r="R340" s="252"/>
      <c r="Y340" s="255"/>
      <c r="Z340" s="255"/>
    </row>
    <row r="341" spans="1:26" ht="15.75" customHeight="1">
      <c r="A341" s="252"/>
      <c r="B341" s="252"/>
      <c r="C341" s="252"/>
      <c r="D341" s="252"/>
      <c r="E341" s="252"/>
      <c r="F341" s="252"/>
      <c r="G341" s="252"/>
      <c r="H341" s="252"/>
      <c r="I341" s="252"/>
      <c r="J341" s="252"/>
      <c r="K341" s="252"/>
      <c r="L341" s="252"/>
      <c r="M341" s="252"/>
      <c r="N341" s="252"/>
      <c r="O341" s="252"/>
      <c r="P341" s="252"/>
      <c r="Q341" s="252"/>
      <c r="R341" s="252"/>
      <c r="Y341" s="255"/>
      <c r="Z341" s="255"/>
    </row>
    <row r="342" spans="1:26" ht="15.75" customHeight="1">
      <c r="A342" s="252"/>
      <c r="B342" s="252"/>
      <c r="C342" s="252"/>
      <c r="D342" s="252"/>
      <c r="E342" s="252"/>
      <c r="F342" s="252"/>
      <c r="G342" s="252"/>
      <c r="H342" s="252"/>
      <c r="I342" s="252"/>
      <c r="J342" s="252"/>
      <c r="K342" s="252"/>
      <c r="L342" s="252"/>
      <c r="M342" s="252"/>
      <c r="N342" s="252"/>
      <c r="O342" s="252"/>
      <c r="P342" s="252"/>
      <c r="Q342" s="252"/>
      <c r="R342" s="252"/>
      <c r="Y342" s="255"/>
      <c r="Z342" s="255"/>
    </row>
    <row r="343" spans="1:26" ht="15.75" customHeight="1">
      <c r="A343" s="252"/>
      <c r="B343" s="252"/>
      <c r="C343" s="252"/>
      <c r="D343" s="252"/>
      <c r="E343" s="252"/>
      <c r="F343" s="252"/>
      <c r="G343" s="252"/>
      <c r="H343" s="252"/>
      <c r="I343" s="252"/>
      <c r="J343" s="252"/>
      <c r="K343" s="252"/>
      <c r="L343" s="252"/>
      <c r="M343" s="252"/>
      <c r="N343" s="252"/>
      <c r="O343" s="252"/>
      <c r="P343" s="252"/>
      <c r="Q343" s="252"/>
      <c r="R343" s="252"/>
      <c r="Y343" s="255"/>
      <c r="Z343" s="255"/>
    </row>
    <row r="344" spans="1:26" ht="15.75" customHeight="1">
      <c r="A344" s="252"/>
      <c r="B344" s="252"/>
      <c r="C344" s="252"/>
      <c r="D344" s="252"/>
      <c r="E344" s="252"/>
      <c r="F344" s="252"/>
      <c r="G344" s="252"/>
      <c r="H344" s="252"/>
      <c r="I344" s="252"/>
      <c r="J344" s="252"/>
      <c r="K344" s="252"/>
      <c r="L344" s="252"/>
      <c r="M344" s="252"/>
      <c r="N344" s="252"/>
      <c r="O344" s="252"/>
      <c r="P344" s="252"/>
      <c r="Q344" s="252"/>
      <c r="R344" s="252"/>
      <c r="Y344" s="255"/>
      <c r="Z344" s="255"/>
    </row>
    <row r="345" spans="1:26" ht="15.75" customHeight="1">
      <c r="A345" s="252"/>
      <c r="B345" s="252"/>
      <c r="C345" s="252"/>
      <c r="D345" s="252"/>
      <c r="E345" s="252"/>
      <c r="F345" s="252"/>
      <c r="G345" s="252"/>
      <c r="H345" s="252"/>
      <c r="I345" s="252"/>
      <c r="J345" s="252"/>
      <c r="K345" s="252"/>
      <c r="L345" s="252"/>
      <c r="M345" s="252"/>
      <c r="N345" s="252"/>
      <c r="O345" s="252"/>
      <c r="P345" s="252"/>
      <c r="Q345" s="252"/>
      <c r="R345" s="252"/>
      <c r="Y345" s="255"/>
      <c r="Z345" s="255"/>
    </row>
    <row r="346" spans="1:26" ht="15.75" customHeight="1">
      <c r="A346" s="252"/>
      <c r="B346" s="252"/>
      <c r="C346" s="252"/>
      <c r="D346" s="252"/>
      <c r="E346" s="252"/>
      <c r="F346" s="252"/>
      <c r="G346" s="252"/>
      <c r="H346" s="252"/>
      <c r="I346" s="252"/>
      <c r="J346" s="252"/>
      <c r="K346" s="252"/>
      <c r="L346" s="252"/>
      <c r="M346" s="252"/>
      <c r="N346" s="252"/>
      <c r="O346" s="252"/>
      <c r="P346" s="252"/>
      <c r="Q346" s="252"/>
      <c r="R346" s="252"/>
      <c r="Y346" s="255"/>
      <c r="Z346" s="255"/>
    </row>
    <row r="347" spans="1:26" ht="15.75" customHeight="1">
      <c r="A347" s="252"/>
      <c r="B347" s="252"/>
      <c r="C347" s="252"/>
      <c r="D347" s="252"/>
      <c r="E347" s="252"/>
      <c r="F347" s="252"/>
      <c r="G347" s="252"/>
      <c r="H347" s="252"/>
      <c r="I347" s="252"/>
      <c r="J347" s="252"/>
      <c r="K347" s="252"/>
      <c r="L347" s="252"/>
      <c r="M347" s="252"/>
      <c r="N347" s="252"/>
      <c r="O347" s="252"/>
      <c r="P347" s="252"/>
      <c r="Q347" s="252"/>
      <c r="R347" s="252"/>
      <c r="Y347" s="255"/>
      <c r="Z347" s="255"/>
    </row>
    <row r="348" spans="1:26" ht="15.75" customHeight="1">
      <c r="A348" s="252"/>
      <c r="B348" s="252"/>
      <c r="C348" s="252"/>
      <c r="D348" s="252"/>
      <c r="E348" s="252"/>
      <c r="F348" s="252"/>
      <c r="G348" s="252"/>
      <c r="H348" s="252"/>
      <c r="I348" s="252"/>
      <c r="J348" s="252"/>
      <c r="K348" s="252"/>
      <c r="L348" s="252"/>
      <c r="M348" s="252"/>
      <c r="N348" s="252"/>
      <c r="O348" s="252"/>
      <c r="P348" s="252"/>
      <c r="Q348" s="252"/>
      <c r="R348" s="252"/>
      <c r="Y348" s="255"/>
      <c r="Z348" s="255"/>
    </row>
    <row r="349" spans="1:26" ht="15.75" customHeight="1">
      <c r="A349" s="252"/>
      <c r="B349" s="252"/>
      <c r="C349" s="252"/>
      <c r="D349" s="252"/>
      <c r="E349" s="252"/>
      <c r="F349" s="252"/>
      <c r="G349" s="252"/>
      <c r="H349" s="252"/>
      <c r="I349" s="252"/>
      <c r="J349" s="252"/>
      <c r="K349" s="252"/>
      <c r="L349" s="252"/>
      <c r="M349" s="252"/>
      <c r="N349" s="252"/>
      <c r="O349" s="252"/>
      <c r="P349" s="252"/>
      <c r="Q349" s="252"/>
      <c r="R349" s="252"/>
      <c r="Y349" s="255"/>
      <c r="Z349" s="255"/>
    </row>
    <row r="350" spans="1:26" ht="15.75" customHeight="1">
      <c r="A350" s="252"/>
      <c r="B350" s="252"/>
      <c r="C350" s="252"/>
      <c r="D350" s="252"/>
      <c r="E350" s="252"/>
      <c r="F350" s="252"/>
      <c r="G350" s="252"/>
      <c r="H350" s="252"/>
      <c r="I350" s="252"/>
      <c r="J350" s="252"/>
      <c r="K350" s="252"/>
      <c r="L350" s="252"/>
      <c r="M350" s="252"/>
      <c r="N350" s="252"/>
      <c r="O350" s="252"/>
      <c r="P350" s="252"/>
      <c r="Q350" s="252"/>
      <c r="R350" s="252"/>
      <c r="Y350" s="255"/>
      <c r="Z350" s="255"/>
    </row>
    <row r="351" spans="1:26" ht="15.75" customHeight="1">
      <c r="A351" s="252"/>
      <c r="B351" s="252"/>
      <c r="C351" s="252"/>
      <c r="D351" s="252"/>
      <c r="E351" s="252"/>
      <c r="F351" s="252"/>
      <c r="G351" s="252"/>
      <c r="H351" s="252"/>
      <c r="I351" s="252"/>
      <c r="J351" s="252"/>
      <c r="K351" s="252"/>
      <c r="L351" s="252"/>
      <c r="M351" s="252"/>
      <c r="N351" s="252"/>
      <c r="O351" s="252"/>
      <c r="P351" s="252"/>
      <c r="Q351" s="252"/>
      <c r="R351" s="252"/>
      <c r="Y351" s="255"/>
      <c r="Z351" s="255"/>
    </row>
    <row r="352" spans="1:26" ht="15.75" customHeight="1">
      <c r="A352" s="252"/>
      <c r="B352" s="252"/>
      <c r="C352" s="252"/>
      <c r="D352" s="252"/>
      <c r="E352" s="252"/>
      <c r="F352" s="252"/>
      <c r="G352" s="252"/>
      <c r="H352" s="252"/>
      <c r="I352" s="252"/>
      <c r="J352" s="252"/>
      <c r="K352" s="252"/>
      <c r="L352" s="252"/>
      <c r="M352" s="252"/>
      <c r="N352" s="252"/>
      <c r="O352" s="252"/>
      <c r="P352" s="252"/>
      <c r="Q352" s="252"/>
      <c r="R352" s="252"/>
      <c r="Y352" s="255"/>
      <c r="Z352" s="255"/>
    </row>
    <row r="353" spans="1:26" ht="15.75" customHeight="1">
      <c r="A353" s="252"/>
      <c r="B353" s="252"/>
      <c r="C353" s="252"/>
      <c r="D353" s="252"/>
      <c r="E353" s="252"/>
      <c r="F353" s="252"/>
      <c r="G353" s="252"/>
      <c r="H353" s="252"/>
      <c r="I353" s="252"/>
      <c r="J353" s="252"/>
      <c r="K353" s="252"/>
      <c r="L353" s="252"/>
      <c r="M353" s="252"/>
      <c r="N353" s="252"/>
      <c r="O353" s="252"/>
      <c r="P353" s="252"/>
      <c r="Q353" s="252"/>
      <c r="R353" s="252"/>
      <c r="Y353" s="255"/>
      <c r="Z353" s="255"/>
    </row>
    <row r="354" spans="1:26" ht="15.75" customHeight="1">
      <c r="A354" s="252"/>
      <c r="B354" s="252"/>
      <c r="C354" s="252"/>
      <c r="D354" s="252"/>
      <c r="E354" s="252"/>
      <c r="F354" s="252"/>
      <c r="G354" s="252"/>
      <c r="H354" s="252"/>
      <c r="I354" s="252"/>
      <c r="J354" s="252"/>
      <c r="K354" s="252"/>
      <c r="L354" s="252"/>
      <c r="M354" s="252"/>
      <c r="N354" s="252"/>
      <c r="O354" s="252"/>
      <c r="P354" s="252"/>
      <c r="Q354" s="252"/>
      <c r="R354" s="252"/>
      <c r="Y354" s="255"/>
      <c r="Z354" s="255"/>
    </row>
    <row r="355" spans="1:26" ht="15.75" customHeight="1">
      <c r="A355" s="252"/>
      <c r="B355" s="252"/>
      <c r="C355" s="252"/>
      <c r="D355" s="252"/>
      <c r="E355" s="252"/>
      <c r="F355" s="252"/>
      <c r="G355" s="252"/>
      <c r="H355" s="252"/>
      <c r="I355" s="252"/>
      <c r="J355" s="252"/>
      <c r="K355" s="252"/>
      <c r="L355" s="252"/>
      <c r="M355" s="252"/>
      <c r="N355" s="252"/>
      <c r="O355" s="252"/>
      <c r="P355" s="252"/>
      <c r="Q355" s="252"/>
      <c r="R355" s="252"/>
      <c r="Y355" s="255"/>
      <c r="Z355" s="255"/>
    </row>
    <row r="356" spans="1:26" ht="15.75" customHeight="1">
      <c r="A356" s="252"/>
      <c r="B356" s="252"/>
      <c r="C356" s="252"/>
      <c r="D356" s="252"/>
      <c r="E356" s="252"/>
      <c r="F356" s="252"/>
      <c r="G356" s="252"/>
      <c r="H356" s="252"/>
      <c r="I356" s="252"/>
      <c r="J356" s="252"/>
      <c r="K356" s="252"/>
      <c r="L356" s="252"/>
      <c r="M356" s="252"/>
      <c r="N356" s="252"/>
      <c r="O356" s="252"/>
      <c r="P356" s="252"/>
      <c r="Q356" s="252"/>
      <c r="R356" s="252"/>
      <c r="Y356" s="255"/>
      <c r="Z356" s="255"/>
    </row>
    <row r="357" spans="1:26" ht="15.75" customHeight="1">
      <c r="A357" s="252"/>
      <c r="B357" s="252"/>
      <c r="C357" s="252"/>
      <c r="D357" s="252"/>
      <c r="E357" s="252"/>
      <c r="F357" s="252"/>
      <c r="G357" s="252"/>
      <c r="H357" s="252"/>
      <c r="I357" s="252"/>
      <c r="J357" s="252"/>
      <c r="K357" s="252"/>
      <c r="L357" s="252"/>
      <c r="M357" s="252"/>
      <c r="N357" s="252"/>
      <c r="O357" s="252"/>
      <c r="P357" s="252"/>
      <c r="Q357" s="252"/>
      <c r="R357" s="252"/>
      <c r="Y357" s="255"/>
      <c r="Z357" s="255"/>
    </row>
    <row r="358" spans="1:26" ht="15.75" customHeight="1">
      <c r="A358" s="252"/>
      <c r="B358" s="252"/>
      <c r="C358" s="252"/>
      <c r="D358" s="252"/>
      <c r="E358" s="252"/>
      <c r="F358" s="252"/>
      <c r="G358" s="252"/>
      <c r="H358" s="252"/>
      <c r="I358" s="252"/>
      <c r="J358" s="252"/>
      <c r="K358" s="252"/>
      <c r="L358" s="252"/>
      <c r="M358" s="252"/>
      <c r="N358" s="252"/>
      <c r="O358" s="252"/>
      <c r="P358" s="252"/>
      <c r="Q358" s="252"/>
      <c r="R358" s="252"/>
      <c r="Y358" s="255"/>
      <c r="Z358" s="255"/>
    </row>
    <row r="359" spans="1:26" ht="15.75" customHeight="1">
      <c r="A359" s="252"/>
      <c r="B359" s="252"/>
      <c r="C359" s="252"/>
      <c r="D359" s="252"/>
      <c r="E359" s="252"/>
      <c r="F359" s="252"/>
      <c r="G359" s="252"/>
      <c r="H359" s="252"/>
      <c r="I359" s="252"/>
      <c r="J359" s="252"/>
      <c r="K359" s="252"/>
      <c r="L359" s="252"/>
      <c r="M359" s="252"/>
      <c r="N359" s="252"/>
      <c r="O359" s="252"/>
      <c r="P359" s="252"/>
      <c r="Q359" s="252"/>
      <c r="R359" s="252"/>
      <c r="Y359" s="255"/>
      <c r="Z359" s="255"/>
    </row>
    <row r="360" spans="1:26" ht="15.75" customHeight="1">
      <c r="A360" s="252"/>
      <c r="B360" s="252"/>
      <c r="C360" s="252"/>
      <c r="D360" s="252"/>
      <c r="E360" s="252"/>
      <c r="F360" s="252"/>
      <c r="G360" s="252"/>
      <c r="H360" s="252"/>
      <c r="I360" s="252"/>
      <c r="J360" s="252"/>
      <c r="K360" s="252"/>
      <c r="L360" s="252"/>
      <c r="M360" s="252"/>
      <c r="N360" s="252"/>
      <c r="O360" s="252"/>
      <c r="P360" s="252"/>
      <c r="Q360" s="252"/>
      <c r="R360" s="252"/>
      <c r="Y360" s="255"/>
      <c r="Z360" s="255"/>
    </row>
    <row r="361" spans="1:26" ht="15.75" customHeight="1">
      <c r="A361" s="252"/>
      <c r="B361" s="252"/>
      <c r="C361" s="252"/>
      <c r="D361" s="252"/>
      <c r="E361" s="252"/>
      <c r="F361" s="252"/>
      <c r="G361" s="252"/>
      <c r="H361" s="252"/>
      <c r="I361" s="252"/>
      <c r="J361" s="252"/>
      <c r="K361" s="252"/>
      <c r="L361" s="252"/>
      <c r="M361" s="252"/>
      <c r="N361" s="252"/>
      <c r="O361" s="252"/>
      <c r="P361" s="252"/>
      <c r="Q361" s="252"/>
      <c r="R361" s="252"/>
      <c r="Y361" s="255"/>
      <c r="Z361" s="255"/>
    </row>
    <row r="362" spans="1:26" ht="15.75" customHeight="1">
      <c r="A362" s="252"/>
      <c r="B362" s="252"/>
      <c r="C362" s="252"/>
      <c r="D362" s="252"/>
      <c r="E362" s="252"/>
      <c r="F362" s="252"/>
      <c r="G362" s="252"/>
      <c r="H362" s="252"/>
      <c r="I362" s="252"/>
      <c r="J362" s="252"/>
      <c r="K362" s="252"/>
      <c r="L362" s="252"/>
      <c r="M362" s="252"/>
      <c r="N362" s="252"/>
      <c r="O362" s="252"/>
      <c r="P362" s="252"/>
      <c r="Q362" s="252"/>
      <c r="R362" s="252"/>
      <c r="Y362" s="255"/>
      <c r="Z362" s="255"/>
    </row>
    <row r="363" spans="1:26" ht="15.75" customHeight="1">
      <c r="A363" s="252"/>
      <c r="B363" s="252"/>
      <c r="C363" s="252"/>
      <c r="D363" s="252"/>
      <c r="E363" s="252"/>
      <c r="F363" s="252"/>
      <c r="G363" s="252"/>
      <c r="H363" s="252"/>
      <c r="I363" s="252"/>
      <c r="J363" s="252"/>
      <c r="K363" s="252"/>
      <c r="L363" s="252"/>
      <c r="M363" s="252"/>
      <c r="N363" s="252"/>
      <c r="O363" s="252"/>
      <c r="P363" s="252"/>
      <c r="Q363" s="252"/>
      <c r="R363" s="252"/>
      <c r="Y363" s="255"/>
      <c r="Z363" s="255"/>
    </row>
    <row r="364" spans="1:26" ht="15.75" customHeight="1">
      <c r="A364" s="252"/>
      <c r="B364" s="252"/>
      <c r="C364" s="252"/>
      <c r="D364" s="252"/>
      <c r="E364" s="252"/>
      <c r="F364" s="252"/>
      <c r="G364" s="252"/>
      <c r="H364" s="252"/>
      <c r="I364" s="252"/>
      <c r="J364" s="252"/>
      <c r="K364" s="252"/>
      <c r="L364" s="252"/>
      <c r="M364" s="252"/>
      <c r="N364" s="252"/>
      <c r="O364" s="252"/>
      <c r="P364" s="252"/>
      <c r="Q364" s="252"/>
      <c r="R364" s="252"/>
      <c r="Y364" s="255"/>
      <c r="Z364" s="255"/>
    </row>
    <row r="365" spans="1:26" ht="15.75" customHeight="1">
      <c r="A365" s="252"/>
      <c r="B365" s="252"/>
      <c r="C365" s="252"/>
      <c r="D365" s="252"/>
      <c r="E365" s="252"/>
      <c r="F365" s="252"/>
      <c r="G365" s="252"/>
      <c r="H365" s="252"/>
      <c r="I365" s="252"/>
      <c r="J365" s="252"/>
      <c r="K365" s="252"/>
      <c r="L365" s="252"/>
      <c r="M365" s="252"/>
      <c r="N365" s="252"/>
      <c r="O365" s="252"/>
      <c r="P365" s="252"/>
      <c r="Q365" s="252"/>
      <c r="R365" s="252"/>
      <c r="Y365" s="255"/>
      <c r="Z365" s="255"/>
    </row>
    <row r="366" spans="1:26" ht="15.75" customHeight="1">
      <c r="A366" s="252"/>
      <c r="B366" s="252"/>
      <c r="C366" s="252"/>
      <c r="D366" s="252"/>
      <c r="E366" s="252"/>
      <c r="F366" s="252"/>
      <c r="G366" s="252"/>
      <c r="H366" s="252"/>
      <c r="I366" s="252"/>
      <c r="J366" s="252"/>
      <c r="K366" s="252"/>
      <c r="L366" s="252"/>
      <c r="M366" s="252"/>
      <c r="N366" s="252"/>
      <c r="O366" s="252"/>
      <c r="P366" s="252"/>
      <c r="Q366" s="252"/>
      <c r="R366" s="252"/>
      <c r="Y366" s="255"/>
      <c r="Z366" s="255"/>
    </row>
    <row r="367" spans="1:26" ht="15.75" customHeight="1">
      <c r="A367" s="252"/>
      <c r="B367" s="252"/>
      <c r="C367" s="252"/>
      <c r="D367" s="252"/>
      <c r="E367" s="252"/>
      <c r="F367" s="252"/>
      <c r="G367" s="252"/>
      <c r="H367" s="252"/>
      <c r="I367" s="252"/>
      <c r="J367" s="252"/>
      <c r="K367" s="252"/>
      <c r="L367" s="252"/>
      <c r="M367" s="252"/>
      <c r="N367" s="252"/>
      <c r="O367" s="252"/>
      <c r="P367" s="252"/>
      <c r="Q367" s="252"/>
      <c r="R367" s="252"/>
      <c r="Y367" s="255"/>
      <c r="Z367" s="255"/>
    </row>
    <row r="368" spans="1:26" ht="15.75" customHeight="1">
      <c r="A368" s="252"/>
      <c r="B368" s="252"/>
      <c r="C368" s="252"/>
      <c r="D368" s="252"/>
      <c r="E368" s="252"/>
      <c r="F368" s="252"/>
      <c r="G368" s="252"/>
      <c r="H368" s="252"/>
      <c r="I368" s="252"/>
      <c r="J368" s="252"/>
      <c r="K368" s="252"/>
      <c r="L368" s="252"/>
      <c r="M368" s="252"/>
      <c r="N368" s="252"/>
      <c r="O368" s="252"/>
      <c r="P368" s="252"/>
      <c r="Q368" s="252"/>
      <c r="R368" s="252"/>
      <c r="Y368" s="255"/>
      <c r="Z368" s="255"/>
    </row>
    <row r="369" spans="1:26" ht="15.75" customHeight="1">
      <c r="A369" s="252"/>
      <c r="B369" s="252"/>
      <c r="C369" s="252"/>
      <c r="D369" s="252"/>
      <c r="E369" s="252"/>
      <c r="F369" s="252"/>
      <c r="G369" s="252"/>
      <c r="H369" s="252"/>
      <c r="I369" s="252"/>
      <c r="J369" s="252"/>
      <c r="K369" s="252"/>
      <c r="L369" s="252"/>
      <c r="M369" s="252"/>
      <c r="N369" s="252"/>
      <c r="O369" s="252"/>
      <c r="P369" s="252"/>
      <c r="Q369" s="252"/>
      <c r="R369" s="252"/>
      <c r="Y369" s="255"/>
      <c r="Z369" s="255"/>
    </row>
    <row r="370" spans="1:26" ht="15.75" customHeight="1">
      <c r="A370" s="252"/>
      <c r="B370" s="252"/>
      <c r="C370" s="252"/>
      <c r="D370" s="252"/>
      <c r="E370" s="252"/>
      <c r="F370" s="252"/>
      <c r="G370" s="252"/>
      <c r="H370" s="252"/>
      <c r="I370" s="252"/>
      <c r="J370" s="252"/>
      <c r="K370" s="252"/>
      <c r="L370" s="252"/>
      <c r="M370" s="252"/>
      <c r="N370" s="252"/>
      <c r="O370" s="252"/>
      <c r="P370" s="252"/>
      <c r="Q370" s="252"/>
      <c r="R370" s="252"/>
      <c r="Y370" s="255"/>
      <c r="Z370" s="255"/>
    </row>
    <row r="371" spans="1:26" ht="15.75" customHeight="1">
      <c r="A371" s="252"/>
      <c r="B371" s="252"/>
      <c r="C371" s="252"/>
      <c r="D371" s="252"/>
      <c r="E371" s="252"/>
      <c r="F371" s="252"/>
      <c r="G371" s="252"/>
      <c r="H371" s="252"/>
      <c r="I371" s="252"/>
      <c r="J371" s="252"/>
      <c r="K371" s="252"/>
      <c r="L371" s="252"/>
      <c r="M371" s="252"/>
      <c r="N371" s="252"/>
      <c r="O371" s="252"/>
      <c r="P371" s="252"/>
      <c r="Q371" s="252"/>
      <c r="R371" s="252"/>
      <c r="Y371" s="255"/>
      <c r="Z371" s="255"/>
    </row>
    <row r="372" spans="1:26" ht="15.75" customHeight="1">
      <c r="A372" s="252"/>
      <c r="B372" s="252"/>
      <c r="C372" s="252"/>
      <c r="D372" s="252"/>
      <c r="E372" s="252"/>
      <c r="F372" s="252"/>
      <c r="G372" s="252"/>
      <c r="H372" s="252"/>
      <c r="I372" s="252"/>
      <c r="J372" s="252"/>
      <c r="K372" s="252"/>
      <c r="L372" s="252"/>
      <c r="M372" s="252"/>
      <c r="N372" s="252"/>
      <c r="O372" s="252"/>
      <c r="P372" s="252"/>
      <c r="Q372" s="252"/>
      <c r="R372" s="252"/>
      <c r="Y372" s="255"/>
      <c r="Z372" s="255"/>
    </row>
    <row r="373" spans="1:26" ht="15.75" customHeight="1">
      <c r="A373" s="252"/>
      <c r="B373" s="252"/>
      <c r="C373" s="252"/>
      <c r="D373" s="252"/>
      <c r="E373" s="252"/>
      <c r="F373" s="252"/>
      <c r="G373" s="252"/>
      <c r="H373" s="252"/>
      <c r="I373" s="252"/>
      <c r="J373" s="252"/>
      <c r="K373" s="252"/>
      <c r="L373" s="252"/>
      <c r="M373" s="252"/>
      <c r="N373" s="252"/>
      <c r="O373" s="252"/>
      <c r="P373" s="252"/>
      <c r="Q373" s="252"/>
      <c r="R373" s="252"/>
      <c r="Y373" s="255"/>
      <c r="Z373" s="255"/>
    </row>
    <row r="374" spans="1:26" ht="15.75" customHeight="1">
      <c r="A374" s="252"/>
      <c r="B374" s="252"/>
      <c r="C374" s="252"/>
      <c r="D374" s="252"/>
      <c r="E374" s="252"/>
      <c r="F374" s="252"/>
      <c r="G374" s="252"/>
      <c r="H374" s="252"/>
      <c r="I374" s="252"/>
      <c r="J374" s="252"/>
      <c r="K374" s="252"/>
      <c r="L374" s="252"/>
      <c r="M374" s="252"/>
      <c r="N374" s="252"/>
      <c r="O374" s="252"/>
      <c r="P374" s="252"/>
      <c r="Q374" s="252"/>
      <c r="R374" s="252"/>
      <c r="Y374" s="255"/>
      <c r="Z374" s="255"/>
    </row>
    <row r="375" spans="1:26" ht="15.75" customHeight="1">
      <c r="A375" s="252"/>
      <c r="B375" s="252"/>
      <c r="C375" s="252"/>
      <c r="D375" s="252"/>
      <c r="E375" s="252"/>
      <c r="F375" s="252"/>
      <c r="G375" s="252"/>
      <c r="H375" s="252"/>
      <c r="I375" s="252"/>
      <c r="J375" s="252"/>
      <c r="K375" s="252"/>
      <c r="L375" s="252"/>
      <c r="M375" s="252"/>
      <c r="N375" s="252"/>
      <c r="O375" s="252"/>
      <c r="P375" s="252"/>
      <c r="Q375" s="252"/>
      <c r="R375" s="252"/>
      <c r="Y375" s="255"/>
      <c r="Z375" s="255"/>
    </row>
    <row r="376" spans="1:26" ht="15.75" customHeight="1">
      <c r="A376" s="252"/>
      <c r="B376" s="252"/>
      <c r="C376" s="252"/>
      <c r="D376" s="252"/>
      <c r="E376" s="252"/>
      <c r="F376" s="252"/>
      <c r="G376" s="252"/>
      <c r="H376" s="252"/>
      <c r="I376" s="252"/>
      <c r="J376" s="252"/>
      <c r="K376" s="252"/>
      <c r="L376" s="252"/>
      <c r="M376" s="252"/>
      <c r="N376" s="252"/>
      <c r="O376" s="252"/>
      <c r="P376" s="252"/>
      <c r="Q376" s="252"/>
      <c r="R376" s="252"/>
      <c r="Y376" s="255"/>
      <c r="Z376" s="255"/>
    </row>
    <row r="377" spans="1:26" ht="15.75" customHeight="1">
      <c r="A377" s="252"/>
      <c r="B377" s="252"/>
      <c r="C377" s="252"/>
      <c r="D377" s="252"/>
      <c r="E377" s="252"/>
      <c r="F377" s="252"/>
      <c r="G377" s="252"/>
      <c r="H377" s="252"/>
      <c r="I377" s="252"/>
      <c r="J377" s="252"/>
      <c r="K377" s="252"/>
      <c r="L377" s="252"/>
      <c r="M377" s="252"/>
      <c r="N377" s="252"/>
      <c r="O377" s="252"/>
      <c r="P377" s="252"/>
      <c r="Q377" s="252"/>
      <c r="R377" s="252"/>
      <c r="Y377" s="255"/>
      <c r="Z377" s="255"/>
    </row>
    <row r="378" spans="1:26" ht="15.75" customHeight="1">
      <c r="A378" s="252"/>
      <c r="B378" s="252"/>
      <c r="C378" s="252"/>
      <c r="D378" s="252"/>
      <c r="E378" s="252"/>
      <c r="F378" s="252"/>
      <c r="G378" s="252"/>
      <c r="H378" s="252"/>
      <c r="I378" s="252"/>
      <c r="J378" s="252"/>
      <c r="K378" s="252"/>
      <c r="L378" s="252"/>
      <c r="M378" s="252"/>
      <c r="N378" s="252"/>
      <c r="O378" s="252"/>
      <c r="P378" s="252"/>
      <c r="Q378" s="252"/>
      <c r="R378" s="252"/>
      <c r="Y378" s="255"/>
      <c r="Z378" s="255"/>
    </row>
    <row r="379" spans="1:26" ht="15.75" customHeight="1">
      <c r="A379" s="252"/>
      <c r="B379" s="252"/>
      <c r="C379" s="252"/>
      <c r="D379" s="252"/>
      <c r="E379" s="252"/>
      <c r="F379" s="252"/>
      <c r="G379" s="252"/>
      <c r="H379" s="252"/>
      <c r="I379" s="252"/>
      <c r="J379" s="252"/>
      <c r="K379" s="252"/>
      <c r="L379" s="252"/>
      <c r="M379" s="252"/>
      <c r="N379" s="252"/>
      <c r="O379" s="252"/>
      <c r="P379" s="252"/>
      <c r="Q379" s="252"/>
      <c r="R379" s="252"/>
      <c r="Y379" s="255"/>
      <c r="Z379" s="255"/>
    </row>
    <row r="380" spans="1:26" ht="15.75" customHeight="1">
      <c r="A380" s="252"/>
      <c r="B380" s="252"/>
      <c r="C380" s="252"/>
      <c r="D380" s="252"/>
      <c r="E380" s="252"/>
      <c r="F380" s="252"/>
      <c r="G380" s="252"/>
      <c r="H380" s="252"/>
      <c r="I380" s="252"/>
      <c r="J380" s="252"/>
      <c r="K380" s="252"/>
      <c r="L380" s="252"/>
      <c r="M380" s="252"/>
      <c r="N380" s="252"/>
      <c r="O380" s="252"/>
      <c r="P380" s="252"/>
      <c r="Q380" s="252"/>
      <c r="R380" s="252"/>
      <c r="Y380" s="255"/>
      <c r="Z380" s="255"/>
    </row>
    <row r="381" spans="1:26" ht="15.75" customHeight="1">
      <c r="A381" s="252"/>
      <c r="B381" s="252"/>
      <c r="C381" s="252"/>
      <c r="D381" s="252"/>
      <c r="E381" s="252"/>
      <c r="F381" s="252"/>
      <c r="G381" s="252"/>
      <c r="H381" s="252"/>
      <c r="I381" s="252"/>
      <c r="J381" s="252"/>
      <c r="K381" s="252"/>
      <c r="L381" s="252"/>
      <c r="M381" s="252"/>
      <c r="N381" s="252"/>
      <c r="O381" s="252"/>
      <c r="P381" s="252"/>
      <c r="Q381" s="252"/>
      <c r="R381" s="252"/>
      <c r="Y381" s="255"/>
      <c r="Z381" s="255"/>
    </row>
    <row r="382" spans="1:26" ht="15.75" customHeight="1">
      <c r="A382" s="252"/>
      <c r="B382" s="252"/>
      <c r="C382" s="252"/>
      <c r="D382" s="252"/>
      <c r="E382" s="252"/>
      <c r="F382" s="252"/>
      <c r="G382" s="252"/>
      <c r="H382" s="252"/>
      <c r="I382" s="252"/>
      <c r="J382" s="252"/>
      <c r="K382" s="252"/>
      <c r="L382" s="252"/>
      <c r="M382" s="252"/>
      <c r="N382" s="252"/>
      <c r="O382" s="252"/>
      <c r="P382" s="252"/>
      <c r="Q382" s="252"/>
      <c r="R382" s="252"/>
      <c r="Y382" s="255"/>
      <c r="Z382" s="255"/>
    </row>
    <row r="383" spans="1:26" ht="15.75" customHeight="1">
      <c r="A383" s="252"/>
      <c r="B383" s="252"/>
      <c r="C383" s="252"/>
      <c r="D383" s="252"/>
      <c r="E383" s="252"/>
      <c r="F383" s="252"/>
      <c r="G383" s="252"/>
      <c r="H383" s="252"/>
      <c r="I383" s="252"/>
      <c r="J383" s="252"/>
      <c r="K383" s="252"/>
      <c r="L383" s="252"/>
      <c r="M383" s="252"/>
      <c r="N383" s="252"/>
      <c r="O383" s="252"/>
      <c r="P383" s="252"/>
      <c r="Q383" s="252"/>
      <c r="R383" s="252"/>
      <c r="Y383" s="255"/>
      <c r="Z383" s="255"/>
    </row>
    <row r="384" spans="1:26" ht="15.75" customHeight="1">
      <c r="A384" s="252"/>
      <c r="B384" s="252"/>
      <c r="C384" s="252"/>
      <c r="D384" s="252"/>
      <c r="E384" s="252"/>
      <c r="F384" s="252"/>
      <c r="G384" s="252"/>
      <c r="H384" s="252"/>
      <c r="I384" s="252"/>
      <c r="J384" s="252"/>
      <c r="K384" s="252"/>
      <c r="L384" s="252"/>
      <c r="M384" s="252"/>
      <c r="N384" s="252"/>
      <c r="O384" s="252"/>
      <c r="P384" s="252"/>
      <c r="Q384" s="252"/>
      <c r="R384" s="252"/>
      <c r="Y384" s="255"/>
      <c r="Z384" s="255"/>
    </row>
    <row r="385" spans="1:26" ht="15.75" customHeight="1">
      <c r="A385" s="252"/>
      <c r="B385" s="252"/>
      <c r="C385" s="252"/>
      <c r="D385" s="252"/>
      <c r="E385" s="252"/>
      <c r="F385" s="252"/>
      <c r="G385" s="252"/>
      <c r="H385" s="252"/>
      <c r="I385" s="252"/>
      <c r="J385" s="252"/>
      <c r="K385" s="252"/>
      <c r="L385" s="252"/>
      <c r="M385" s="252"/>
      <c r="N385" s="252"/>
      <c r="O385" s="252"/>
      <c r="P385" s="252"/>
      <c r="Q385" s="252"/>
      <c r="R385" s="252"/>
      <c r="Y385" s="255"/>
      <c r="Z385" s="255"/>
    </row>
    <row r="386" spans="1:26" ht="15.75" customHeight="1">
      <c r="A386" s="252"/>
      <c r="B386" s="252"/>
      <c r="C386" s="252"/>
      <c r="D386" s="252"/>
      <c r="E386" s="252"/>
      <c r="F386" s="252"/>
      <c r="G386" s="252"/>
      <c r="H386" s="252"/>
      <c r="I386" s="252"/>
      <c r="J386" s="252"/>
      <c r="K386" s="252"/>
      <c r="L386" s="252"/>
      <c r="M386" s="252"/>
      <c r="N386" s="252"/>
      <c r="O386" s="252"/>
      <c r="P386" s="252"/>
      <c r="Q386" s="252"/>
      <c r="R386" s="252"/>
      <c r="Y386" s="255"/>
      <c r="Z386" s="255"/>
    </row>
    <row r="387" spans="1:26" ht="15.75" customHeight="1">
      <c r="A387" s="252"/>
      <c r="B387" s="252"/>
      <c r="C387" s="252"/>
      <c r="D387" s="252"/>
      <c r="E387" s="252"/>
      <c r="F387" s="252"/>
      <c r="G387" s="252"/>
      <c r="H387" s="252"/>
      <c r="I387" s="252"/>
      <c r="J387" s="252"/>
      <c r="K387" s="252"/>
      <c r="L387" s="252"/>
      <c r="M387" s="252"/>
      <c r="N387" s="252"/>
      <c r="O387" s="252"/>
      <c r="P387" s="252"/>
      <c r="Q387" s="252"/>
      <c r="R387" s="252"/>
      <c r="Y387" s="255"/>
      <c r="Z387" s="255"/>
    </row>
    <row r="388" spans="1:26" ht="15.75" customHeight="1">
      <c r="A388" s="252"/>
      <c r="B388" s="252"/>
      <c r="C388" s="252"/>
      <c r="D388" s="252"/>
      <c r="E388" s="252"/>
      <c r="F388" s="252"/>
      <c r="G388" s="252"/>
      <c r="H388" s="252"/>
      <c r="I388" s="252"/>
      <c r="J388" s="252"/>
      <c r="K388" s="252"/>
      <c r="L388" s="252"/>
      <c r="M388" s="252"/>
      <c r="N388" s="252"/>
      <c r="O388" s="252"/>
      <c r="P388" s="252"/>
      <c r="Q388" s="252"/>
      <c r="R388" s="252"/>
      <c r="Y388" s="255"/>
      <c r="Z388" s="255"/>
    </row>
    <row r="389" spans="1:26" ht="15.75" customHeight="1">
      <c r="A389" s="252"/>
      <c r="B389" s="252"/>
      <c r="C389" s="252"/>
      <c r="D389" s="252"/>
      <c r="E389" s="252"/>
      <c r="F389" s="252"/>
      <c r="G389" s="252"/>
      <c r="H389" s="252"/>
      <c r="I389" s="252"/>
      <c r="J389" s="252"/>
      <c r="K389" s="252"/>
      <c r="L389" s="252"/>
      <c r="M389" s="252"/>
      <c r="N389" s="252"/>
      <c r="O389" s="252"/>
      <c r="P389" s="252"/>
      <c r="Q389" s="252"/>
      <c r="R389" s="252"/>
      <c r="Y389" s="255"/>
      <c r="Z389" s="255"/>
    </row>
    <row r="390" spans="1:26" ht="15.75" customHeight="1">
      <c r="A390" s="252"/>
      <c r="B390" s="252"/>
      <c r="C390" s="252"/>
      <c r="D390" s="252"/>
      <c r="E390" s="252"/>
      <c r="F390" s="252"/>
      <c r="G390" s="252"/>
      <c r="H390" s="252"/>
      <c r="I390" s="252"/>
      <c r="J390" s="252"/>
      <c r="K390" s="252"/>
      <c r="L390" s="252"/>
      <c r="M390" s="252"/>
      <c r="N390" s="252"/>
      <c r="O390" s="252"/>
      <c r="P390" s="252"/>
      <c r="Q390" s="252"/>
      <c r="R390" s="252"/>
      <c r="Y390" s="255"/>
      <c r="Z390" s="255"/>
    </row>
    <row r="391" spans="1:26" ht="15.75" customHeight="1">
      <c r="A391" s="252"/>
      <c r="B391" s="252"/>
      <c r="C391" s="252"/>
      <c r="D391" s="252"/>
      <c r="E391" s="252"/>
      <c r="F391" s="252"/>
      <c r="G391" s="252"/>
      <c r="H391" s="252"/>
      <c r="I391" s="252"/>
      <c r="J391" s="252"/>
      <c r="K391" s="252"/>
      <c r="L391" s="252"/>
      <c r="M391" s="252"/>
      <c r="N391" s="252"/>
      <c r="O391" s="252"/>
      <c r="P391" s="252"/>
      <c r="Q391" s="252"/>
      <c r="R391" s="252"/>
      <c r="Y391" s="255"/>
      <c r="Z391" s="255"/>
    </row>
    <row r="392" spans="1:26" ht="15.75" customHeight="1">
      <c r="A392" s="252"/>
      <c r="B392" s="252"/>
      <c r="C392" s="252"/>
      <c r="D392" s="252"/>
      <c r="E392" s="252"/>
      <c r="F392" s="252"/>
      <c r="G392" s="252"/>
      <c r="H392" s="252"/>
      <c r="I392" s="252"/>
      <c r="J392" s="252"/>
      <c r="K392" s="252"/>
      <c r="L392" s="252"/>
      <c r="M392" s="252"/>
      <c r="N392" s="252"/>
      <c r="O392" s="252"/>
      <c r="P392" s="252"/>
      <c r="Q392" s="252"/>
      <c r="R392" s="252"/>
      <c r="Y392" s="255"/>
      <c r="Z392" s="255"/>
    </row>
    <row r="393" spans="1:26" ht="15.75" customHeight="1">
      <c r="A393" s="252"/>
      <c r="B393" s="252"/>
      <c r="C393" s="252"/>
      <c r="D393" s="252"/>
      <c r="E393" s="252"/>
      <c r="F393" s="252"/>
      <c r="G393" s="252"/>
      <c r="H393" s="252"/>
      <c r="I393" s="252"/>
      <c r="J393" s="252"/>
      <c r="K393" s="252"/>
      <c r="L393" s="252"/>
      <c r="M393" s="252"/>
      <c r="N393" s="252"/>
      <c r="O393" s="252"/>
      <c r="P393" s="252"/>
      <c r="Q393" s="252"/>
      <c r="R393" s="252"/>
      <c r="Y393" s="255"/>
      <c r="Z393" s="255"/>
    </row>
    <row r="394" spans="1:26" ht="15.75" customHeight="1">
      <c r="A394" s="252"/>
      <c r="B394" s="252"/>
      <c r="C394" s="252"/>
      <c r="D394" s="252"/>
      <c r="E394" s="252"/>
      <c r="F394" s="252"/>
      <c r="G394" s="252"/>
      <c r="H394" s="252"/>
      <c r="I394" s="252"/>
      <c r="J394" s="252"/>
      <c r="K394" s="252"/>
      <c r="L394" s="252"/>
      <c r="M394" s="252"/>
      <c r="N394" s="252"/>
      <c r="O394" s="252"/>
      <c r="P394" s="252"/>
      <c r="Q394" s="252"/>
      <c r="R394" s="252"/>
      <c r="Y394" s="255"/>
      <c r="Z394" s="255"/>
    </row>
    <row r="395" spans="1:26" ht="15.75" customHeight="1">
      <c r="A395" s="252"/>
      <c r="B395" s="252"/>
      <c r="C395" s="252"/>
      <c r="D395" s="252"/>
      <c r="E395" s="252"/>
      <c r="F395" s="252"/>
      <c r="G395" s="252"/>
      <c r="H395" s="252"/>
      <c r="I395" s="252"/>
      <c r="J395" s="252"/>
      <c r="K395" s="252"/>
      <c r="L395" s="252"/>
      <c r="M395" s="252"/>
      <c r="N395" s="252"/>
      <c r="O395" s="252"/>
      <c r="P395" s="252"/>
      <c r="Q395" s="252"/>
      <c r="R395" s="252"/>
      <c r="Y395" s="255"/>
      <c r="Z395" s="255"/>
    </row>
    <row r="396" spans="1:26" ht="15.75" customHeight="1">
      <c r="A396" s="252"/>
      <c r="B396" s="252"/>
      <c r="C396" s="252"/>
      <c r="D396" s="252"/>
      <c r="E396" s="252"/>
      <c r="F396" s="252"/>
      <c r="G396" s="252"/>
      <c r="H396" s="252"/>
      <c r="I396" s="252"/>
      <c r="J396" s="252"/>
      <c r="K396" s="252"/>
      <c r="L396" s="252"/>
      <c r="M396" s="252"/>
      <c r="N396" s="252"/>
      <c r="O396" s="252"/>
      <c r="P396" s="252"/>
      <c r="Q396" s="252"/>
      <c r="R396" s="252"/>
      <c r="Y396" s="255"/>
      <c r="Z396" s="255"/>
    </row>
    <row r="397" spans="1:26" ht="15.75" customHeight="1">
      <c r="A397" s="252"/>
      <c r="B397" s="252"/>
      <c r="C397" s="252"/>
      <c r="D397" s="252"/>
      <c r="E397" s="252"/>
      <c r="F397" s="252"/>
      <c r="G397" s="252"/>
      <c r="H397" s="252"/>
      <c r="I397" s="252"/>
      <c r="J397" s="252"/>
      <c r="K397" s="252"/>
      <c r="L397" s="252"/>
      <c r="M397" s="252"/>
      <c r="N397" s="252"/>
      <c r="O397" s="252"/>
      <c r="P397" s="252"/>
      <c r="Q397" s="252"/>
      <c r="R397" s="252"/>
      <c r="Y397" s="255"/>
      <c r="Z397" s="255"/>
    </row>
    <row r="398" spans="1:26" ht="15.75" customHeight="1">
      <c r="A398" s="252"/>
      <c r="B398" s="252"/>
      <c r="C398" s="252"/>
      <c r="D398" s="252"/>
      <c r="E398" s="252"/>
      <c r="F398" s="252"/>
      <c r="G398" s="252"/>
      <c r="H398" s="252"/>
      <c r="I398" s="252"/>
      <c r="J398" s="252"/>
      <c r="K398" s="252"/>
      <c r="L398" s="252"/>
      <c r="M398" s="252"/>
      <c r="N398" s="252"/>
      <c r="O398" s="252"/>
      <c r="P398" s="252"/>
      <c r="Q398" s="252"/>
      <c r="R398" s="252"/>
      <c r="Y398" s="255"/>
      <c r="Z398" s="255"/>
    </row>
    <row r="399" spans="1:26" ht="15.75" customHeight="1">
      <c r="A399" s="252"/>
      <c r="B399" s="252"/>
      <c r="C399" s="252"/>
      <c r="D399" s="252"/>
      <c r="E399" s="252"/>
      <c r="F399" s="252"/>
      <c r="G399" s="252"/>
      <c r="H399" s="252"/>
      <c r="I399" s="252"/>
      <c r="J399" s="252"/>
      <c r="K399" s="252"/>
      <c r="L399" s="252"/>
      <c r="M399" s="252"/>
      <c r="N399" s="252"/>
      <c r="O399" s="252"/>
      <c r="P399" s="252"/>
      <c r="Q399" s="252"/>
      <c r="R399" s="252"/>
      <c r="Y399" s="255"/>
      <c r="Z399" s="255"/>
    </row>
    <row r="400" spans="1:26" ht="15.75" customHeight="1">
      <c r="A400" s="252"/>
      <c r="B400" s="252"/>
      <c r="C400" s="252"/>
      <c r="D400" s="252"/>
      <c r="E400" s="252"/>
      <c r="F400" s="252"/>
      <c r="G400" s="252"/>
      <c r="H400" s="252"/>
      <c r="I400" s="252"/>
      <c r="J400" s="252"/>
      <c r="K400" s="252"/>
      <c r="L400" s="252"/>
      <c r="M400" s="252"/>
      <c r="N400" s="252"/>
      <c r="O400" s="252"/>
      <c r="P400" s="252"/>
      <c r="Q400" s="252"/>
      <c r="R400" s="252"/>
      <c r="Y400" s="255"/>
      <c r="Z400" s="255"/>
    </row>
    <row r="401" spans="1:26" ht="15.75" customHeight="1">
      <c r="A401" s="252"/>
      <c r="B401" s="252"/>
      <c r="C401" s="252"/>
      <c r="D401" s="252"/>
      <c r="E401" s="252"/>
      <c r="F401" s="252"/>
      <c r="G401" s="252"/>
      <c r="H401" s="252"/>
      <c r="I401" s="252"/>
      <c r="J401" s="252"/>
      <c r="K401" s="252"/>
      <c r="L401" s="252"/>
      <c r="M401" s="252"/>
      <c r="N401" s="252"/>
      <c r="O401" s="252"/>
      <c r="P401" s="252"/>
      <c r="Q401" s="252"/>
      <c r="R401" s="252"/>
      <c r="Y401" s="255"/>
      <c r="Z401" s="255"/>
    </row>
    <row r="402" spans="1:26" ht="15.75" customHeight="1">
      <c r="A402" s="252"/>
      <c r="B402" s="252"/>
      <c r="C402" s="252"/>
      <c r="D402" s="252"/>
      <c r="E402" s="252"/>
      <c r="F402" s="252"/>
      <c r="G402" s="252"/>
      <c r="H402" s="252"/>
      <c r="I402" s="252"/>
      <c r="J402" s="252"/>
      <c r="K402" s="252"/>
      <c r="L402" s="252"/>
      <c r="M402" s="252"/>
      <c r="N402" s="252"/>
      <c r="O402" s="252"/>
      <c r="P402" s="252"/>
      <c r="Q402" s="252"/>
      <c r="R402" s="252"/>
      <c r="Y402" s="255"/>
      <c r="Z402" s="255"/>
    </row>
    <row r="403" spans="1:26" ht="15.75" customHeight="1">
      <c r="A403" s="252"/>
      <c r="B403" s="252"/>
      <c r="C403" s="252"/>
      <c r="D403" s="252"/>
      <c r="E403" s="252"/>
      <c r="F403" s="252"/>
      <c r="G403" s="252"/>
      <c r="H403" s="252"/>
      <c r="I403" s="252"/>
      <c r="J403" s="252"/>
      <c r="K403" s="252"/>
      <c r="L403" s="252"/>
      <c r="M403" s="252"/>
      <c r="N403" s="252"/>
      <c r="O403" s="252"/>
      <c r="P403" s="252"/>
      <c r="Q403" s="252"/>
      <c r="R403" s="252"/>
      <c r="Y403" s="255"/>
      <c r="Z403" s="255"/>
    </row>
    <row r="404" spans="1:26" ht="15.75" customHeight="1">
      <c r="A404" s="252"/>
      <c r="B404" s="252"/>
      <c r="C404" s="252"/>
      <c r="D404" s="252"/>
      <c r="E404" s="252"/>
      <c r="F404" s="252"/>
      <c r="G404" s="252"/>
      <c r="H404" s="252"/>
      <c r="I404" s="252"/>
      <c r="J404" s="252"/>
      <c r="K404" s="252"/>
      <c r="L404" s="252"/>
      <c r="M404" s="252"/>
      <c r="N404" s="252"/>
      <c r="O404" s="252"/>
      <c r="P404" s="252"/>
      <c r="Q404" s="252"/>
      <c r="R404" s="252"/>
      <c r="Y404" s="255"/>
      <c r="Z404" s="255"/>
    </row>
    <row r="405" spans="1:26" ht="15.75" customHeight="1">
      <c r="A405" s="252"/>
      <c r="B405" s="252"/>
      <c r="C405" s="252"/>
      <c r="D405" s="252"/>
      <c r="E405" s="252"/>
      <c r="F405" s="252"/>
      <c r="G405" s="252"/>
      <c r="H405" s="252"/>
      <c r="I405" s="252"/>
      <c r="J405" s="252"/>
      <c r="K405" s="252"/>
      <c r="L405" s="252"/>
      <c r="M405" s="252"/>
      <c r="N405" s="252"/>
      <c r="O405" s="252"/>
      <c r="P405" s="252"/>
      <c r="Q405" s="252"/>
      <c r="R405" s="252"/>
      <c r="Y405" s="255"/>
      <c r="Z405" s="255"/>
    </row>
    <row r="406" spans="1:26" ht="15.75" customHeight="1">
      <c r="A406" s="252"/>
      <c r="B406" s="252"/>
      <c r="C406" s="252"/>
      <c r="D406" s="252"/>
      <c r="E406" s="252"/>
      <c r="F406" s="252"/>
      <c r="G406" s="252"/>
      <c r="H406" s="252"/>
      <c r="I406" s="252"/>
      <c r="J406" s="252"/>
      <c r="K406" s="252"/>
      <c r="L406" s="252"/>
      <c r="M406" s="252"/>
      <c r="N406" s="252"/>
      <c r="O406" s="252"/>
      <c r="P406" s="252"/>
      <c r="Q406" s="252"/>
      <c r="R406" s="252"/>
      <c r="Y406" s="255"/>
      <c r="Z406" s="255"/>
    </row>
    <row r="407" spans="1:26" ht="15.75" customHeight="1">
      <c r="A407" s="252"/>
      <c r="B407" s="252"/>
      <c r="C407" s="252"/>
      <c r="D407" s="252"/>
      <c r="E407" s="252"/>
      <c r="F407" s="252"/>
      <c r="G407" s="252"/>
      <c r="H407" s="252"/>
      <c r="I407" s="252"/>
      <c r="J407" s="252"/>
      <c r="K407" s="252"/>
      <c r="L407" s="252"/>
      <c r="M407" s="252"/>
      <c r="N407" s="252"/>
      <c r="O407" s="252"/>
      <c r="P407" s="252"/>
      <c r="Q407" s="252"/>
      <c r="R407" s="252"/>
      <c r="Y407" s="255"/>
      <c r="Z407" s="255"/>
    </row>
    <row r="408" spans="1:26" ht="15.75" customHeight="1">
      <c r="A408" s="252"/>
      <c r="B408" s="252"/>
      <c r="C408" s="252"/>
      <c r="D408" s="252"/>
      <c r="E408" s="252"/>
      <c r="F408" s="252"/>
      <c r="G408" s="252"/>
      <c r="H408" s="252"/>
      <c r="I408" s="252"/>
      <c r="J408" s="252"/>
      <c r="K408" s="252"/>
      <c r="L408" s="252"/>
      <c r="M408" s="252"/>
      <c r="N408" s="252"/>
      <c r="O408" s="252"/>
      <c r="P408" s="252"/>
      <c r="Q408" s="252"/>
      <c r="R408" s="252"/>
      <c r="Y408" s="255"/>
      <c r="Z408" s="255"/>
    </row>
    <row r="409" spans="1:26" ht="15.75" customHeight="1">
      <c r="A409" s="252"/>
      <c r="B409" s="252"/>
      <c r="C409" s="252"/>
      <c r="D409" s="252"/>
      <c r="E409" s="252"/>
      <c r="F409" s="252"/>
      <c r="G409" s="252"/>
      <c r="H409" s="252"/>
      <c r="I409" s="252"/>
      <c r="J409" s="252"/>
      <c r="K409" s="252"/>
      <c r="L409" s="252"/>
      <c r="M409" s="252"/>
      <c r="N409" s="252"/>
      <c r="O409" s="252"/>
      <c r="P409" s="252"/>
      <c r="Q409" s="252"/>
      <c r="R409" s="252"/>
      <c r="Y409" s="255"/>
      <c r="Z409" s="255"/>
    </row>
    <row r="410" spans="1:26" ht="15.75" customHeight="1">
      <c r="A410" s="252"/>
      <c r="B410" s="252"/>
      <c r="C410" s="252"/>
      <c r="D410" s="252"/>
      <c r="E410" s="252"/>
      <c r="F410" s="252"/>
      <c r="G410" s="252"/>
      <c r="H410" s="252"/>
      <c r="I410" s="252"/>
      <c r="J410" s="252"/>
      <c r="K410" s="252"/>
      <c r="L410" s="252"/>
      <c r="M410" s="252"/>
      <c r="N410" s="252"/>
      <c r="O410" s="252"/>
      <c r="P410" s="252"/>
      <c r="Q410" s="252"/>
      <c r="R410" s="252"/>
      <c r="Y410" s="255"/>
      <c r="Z410" s="255"/>
    </row>
    <row r="411" spans="1:26" ht="15.75" customHeight="1">
      <c r="A411" s="252"/>
      <c r="B411" s="252"/>
      <c r="C411" s="252"/>
      <c r="D411" s="252"/>
      <c r="E411" s="252"/>
      <c r="F411" s="252"/>
      <c r="G411" s="252"/>
      <c r="H411" s="252"/>
      <c r="I411" s="252"/>
      <c r="J411" s="252"/>
      <c r="K411" s="252"/>
      <c r="L411" s="252"/>
      <c r="M411" s="252"/>
      <c r="N411" s="252"/>
      <c r="O411" s="252"/>
      <c r="P411" s="252"/>
      <c r="Q411" s="252"/>
      <c r="R411" s="252"/>
      <c r="Y411" s="255"/>
      <c r="Z411" s="255"/>
    </row>
    <row r="412" spans="1:26" ht="15.75" customHeight="1">
      <c r="A412" s="252"/>
      <c r="B412" s="252"/>
      <c r="C412" s="252"/>
      <c r="D412" s="252"/>
      <c r="E412" s="252"/>
      <c r="F412" s="252"/>
      <c r="G412" s="252"/>
      <c r="H412" s="252"/>
      <c r="I412" s="252"/>
      <c r="J412" s="252"/>
      <c r="K412" s="252"/>
      <c r="L412" s="252"/>
      <c r="M412" s="252"/>
      <c r="N412" s="252"/>
      <c r="O412" s="252"/>
      <c r="P412" s="252"/>
      <c r="Q412" s="252"/>
      <c r="R412" s="252"/>
      <c r="Y412" s="255"/>
      <c r="Z412" s="255"/>
    </row>
    <row r="413" spans="1:26" ht="15.75" customHeight="1">
      <c r="A413" s="252"/>
      <c r="B413" s="252"/>
      <c r="C413" s="252"/>
      <c r="D413" s="252"/>
      <c r="E413" s="252"/>
      <c r="F413" s="252"/>
      <c r="G413" s="252"/>
      <c r="H413" s="252"/>
      <c r="I413" s="252"/>
      <c r="J413" s="252"/>
      <c r="K413" s="252"/>
      <c r="L413" s="252"/>
      <c r="M413" s="252"/>
      <c r="N413" s="252"/>
      <c r="O413" s="252"/>
      <c r="P413" s="252"/>
      <c r="Q413" s="252"/>
      <c r="R413" s="252"/>
      <c r="Y413" s="255"/>
      <c r="Z413" s="255"/>
    </row>
    <row r="414" spans="1:26" ht="15.75" customHeight="1">
      <c r="A414" s="252"/>
      <c r="B414" s="252"/>
      <c r="C414" s="252"/>
      <c r="D414" s="252"/>
      <c r="E414" s="252"/>
      <c r="F414" s="252"/>
      <c r="G414" s="252"/>
      <c r="H414" s="252"/>
      <c r="I414" s="252"/>
      <c r="J414" s="252"/>
      <c r="K414" s="252"/>
      <c r="L414" s="252"/>
      <c r="M414" s="252"/>
      <c r="N414" s="252"/>
      <c r="O414" s="252"/>
      <c r="P414" s="252"/>
      <c r="Q414" s="252"/>
      <c r="R414" s="252"/>
      <c r="Y414" s="255"/>
      <c r="Z414" s="255"/>
    </row>
    <row r="415" spans="1:26" ht="15.75" customHeight="1">
      <c r="A415" s="252"/>
      <c r="B415" s="252"/>
      <c r="C415" s="252"/>
      <c r="D415" s="252"/>
      <c r="E415" s="252"/>
      <c r="F415" s="252"/>
      <c r="G415" s="252"/>
      <c r="H415" s="252"/>
      <c r="I415" s="252"/>
      <c r="J415" s="252"/>
      <c r="K415" s="252"/>
      <c r="L415" s="252"/>
      <c r="M415" s="252"/>
      <c r="N415" s="252"/>
      <c r="O415" s="252"/>
      <c r="P415" s="252"/>
      <c r="Q415" s="252"/>
      <c r="R415" s="252"/>
      <c r="Y415" s="255"/>
      <c r="Z415" s="255"/>
    </row>
    <row r="416" spans="1:26" ht="15.75" customHeight="1">
      <c r="A416" s="252"/>
      <c r="B416" s="252"/>
      <c r="C416" s="252"/>
      <c r="D416" s="252"/>
      <c r="E416" s="252"/>
      <c r="F416" s="252"/>
      <c r="G416" s="252"/>
      <c r="H416" s="252"/>
      <c r="I416" s="252"/>
      <c r="J416" s="252"/>
      <c r="K416" s="252"/>
      <c r="L416" s="252"/>
      <c r="M416" s="252"/>
      <c r="N416" s="252"/>
      <c r="O416" s="252"/>
      <c r="P416" s="252"/>
      <c r="Q416" s="252"/>
      <c r="R416" s="252"/>
      <c r="Y416" s="255"/>
      <c r="Z416" s="255"/>
    </row>
    <row r="417" spans="1:26" ht="15.75" customHeight="1">
      <c r="A417" s="252"/>
      <c r="B417" s="252"/>
      <c r="C417" s="252"/>
      <c r="D417" s="252"/>
      <c r="E417" s="252"/>
      <c r="F417" s="252"/>
      <c r="G417" s="252"/>
      <c r="H417" s="252"/>
      <c r="I417" s="252"/>
      <c r="J417" s="252"/>
      <c r="K417" s="252"/>
      <c r="L417" s="252"/>
      <c r="M417" s="252"/>
      <c r="N417" s="252"/>
      <c r="O417" s="252"/>
      <c r="P417" s="252"/>
      <c r="Q417" s="252"/>
      <c r="R417" s="252"/>
      <c r="Y417" s="255"/>
      <c r="Z417" s="255"/>
    </row>
    <row r="418" spans="1:26" ht="15.75" customHeight="1">
      <c r="A418" s="252"/>
      <c r="B418" s="252"/>
      <c r="C418" s="252"/>
      <c r="D418" s="252"/>
      <c r="E418" s="252"/>
      <c r="F418" s="252"/>
      <c r="G418" s="252"/>
      <c r="H418" s="252"/>
      <c r="I418" s="252"/>
      <c r="J418" s="252"/>
      <c r="K418" s="252"/>
      <c r="L418" s="252"/>
      <c r="M418" s="252"/>
      <c r="N418" s="252"/>
      <c r="O418" s="252"/>
      <c r="P418" s="252"/>
      <c r="Q418" s="252"/>
      <c r="R418" s="252"/>
      <c r="Y418" s="255"/>
      <c r="Z418" s="255"/>
    </row>
    <row r="419" spans="1:26" ht="15.75" customHeight="1">
      <c r="A419" s="252"/>
      <c r="B419" s="252"/>
      <c r="C419" s="252"/>
      <c r="D419" s="252"/>
      <c r="E419" s="252"/>
      <c r="F419" s="252"/>
      <c r="G419" s="252"/>
      <c r="H419" s="252"/>
      <c r="I419" s="252"/>
      <c r="J419" s="252"/>
      <c r="K419" s="252"/>
      <c r="L419" s="252"/>
      <c r="M419" s="252"/>
      <c r="N419" s="252"/>
      <c r="O419" s="252"/>
      <c r="P419" s="252"/>
      <c r="Q419" s="252"/>
      <c r="R419" s="252"/>
      <c r="Y419" s="255"/>
      <c r="Z419" s="255"/>
    </row>
    <row r="420" spans="1:26" ht="15.75" customHeight="1">
      <c r="A420" s="252"/>
      <c r="B420" s="252"/>
      <c r="C420" s="252"/>
      <c r="D420" s="252"/>
      <c r="E420" s="252"/>
      <c r="F420" s="252"/>
      <c r="G420" s="252"/>
      <c r="H420" s="252"/>
      <c r="I420" s="252"/>
      <c r="J420" s="252"/>
      <c r="K420" s="252"/>
      <c r="L420" s="252"/>
      <c r="M420" s="252"/>
      <c r="N420" s="252"/>
      <c r="O420" s="252"/>
      <c r="P420" s="252"/>
      <c r="Q420" s="252"/>
      <c r="R420" s="252"/>
      <c r="Y420" s="255"/>
      <c r="Z420" s="255"/>
    </row>
    <row r="421" spans="1:26" ht="15.75" customHeight="1">
      <c r="A421" s="252"/>
      <c r="B421" s="252"/>
      <c r="C421" s="252"/>
      <c r="D421" s="252"/>
      <c r="E421" s="252"/>
      <c r="F421" s="252"/>
      <c r="G421" s="252"/>
      <c r="H421" s="252"/>
      <c r="I421" s="252"/>
      <c r="J421" s="252"/>
      <c r="K421" s="252"/>
      <c r="L421" s="252"/>
      <c r="M421" s="252"/>
      <c r="N421" s="252"/>
      <c r="O421" s="252"/>
      <c r="P421" s="252"/>
      <c r="Q421" s="252"/>
      <c r="R421" s="252"/>
      <c r="Y421" s="255"/>
      <c r="Z421" s="255"/>
    </row>
    <row r="422" spans="1:26" ht="15.75" customHeight="1">
      <c r="A422" s="252"/>
      <c r="B422" s="252"/>
      <c r="C422" s="252"/>
      <c r="D422" s="252"/>
      <c r="E422" s="252"/>
      <c r="F422" s="252"/>
      <c r="G422" s="252"/>
      <c r="H422" s="252"/>
      <c r="I422" s="252"/>
      <c r="J422" s="252"/>
      <c r="K422" s="252"/>
      <c r="L422" s="252"/>
      <c r="M422" s="252"/>
      <c r="N422" s="252"/>
      <c r="O422" s="252"/>
      <c r="P422" s="252"/>
      <c r="Q422" s="252"/>
      <c r="R422" s="252"/>
      <c r="Y422" s="255"/>
      <c r="Z422" s="255"/>
    </row>
    <row r="423" spans="1:26" ht="15.75" customHeight="1">
      <c r="A423" s="252"/>
      <c r="B423" s="252"/>
      <c r="C423" s="252"/>
      <c r="D423" s="252"/>
      <c r="E423" s="252"/>
      <c r="F423" s="252"/>
      <c r="G423" s="252"/>
      <c r="H423" s="252"/>
      <c r="I423" s="252"/>
      <c r="J423" s="252"/>
      <c r="K423" s="252"/>
      <c r="L423" s="252"/>
      <c r="M423" s="252"/>
      <c r="N423" s="252"/>
      <c r="O423" s="252"/>
      <c r="P423" s="252"/>
      <c r="Q423" s="252"/>
      <c r="R423" s="252"/>
      <c r="Y423" s="255"/>
      <c r="Z423" s="255"/>
    </row>
    <row r="424" spans="1:26" ht="15.75" customHeight="1">
      <c r="A424" s="252"/>
      <c r="B424" s="252"/>
      <c r="C424" s="252"/>
      <c r="D424" s="252"/>
      <c r="E424" s="252"/>
      <c r="F424" s="252"/>
      <c r="G424" s="252"/>
      <c r="H424" s="252"/>
      <c r="I424" s="252"/>
      <c r="J424" s="252"/>
      <c r="K424" s="252"/>
      <c r="L424" s="252"/>
      <c r="M424" s="252"/>
      <c r="N424" s="252"/>
      <c r="O424" s="252"/>
      <c r="P424" s="252"/>
      <c r="Q424" s="252"/>
      <c r="R424" s="252"/>
      <c r="Y424" s="255"/>
      <c r="Z424" s="255"/>
    </row>
    <row r="425" spans="1:26" ht="15.75" customHeight="1">
      <c r="A425" s="252"/>
      <c r="B425" s="252"/>
      <c r="C425" s="252"/>
      <c r="D425" s="252"/>
      <c r="E425" s="252"/>
      <c r="F425" s="252"/>
      <c r="G425" s="252"/>
      <c r="H425" s="252"/>
      <c r="I425" s="252"/>
      <c r="J425" s="252"/>
      <c r="K425" s="252"/>
      <c r="L425" s="252"/>
      <c r="M425" s="252"/>
      <c r="N425" s="252"/>
      <c r="O425" s="252"/>
      <c r="P425" s="252"/>
      <c r="Q425" s="252"/>
      <c r="R425" s="252"/>
      <c r="Y425" s="255"/>
      <c r="Z425" s="255"/>
    </row>
    <row r="426" spans="1:26" ht="15.75" customHeight="1">
      <c r="A426" s="252"/>
      <c r="B426" s="252"/>
      <c r="C426" s="252"/>
      <c r="D426" s="252"/>
      <c r="E426" s="252"/>
      <c r="F426" s="252"/>
      <c r="G426" s="252"/>
      <c r="H426" s="252"/>
      <c r="I426" s="252"/>
      <c r="J426" s="252"/>
      <c r="K426" s="252"/>
      <c r="L426" s="252"/>
      <c r="M426" s="252"/>
      <c r="N426" s="252"/>
      <c r="O426" s="252"/>
      <c r="P426" s="252"/>
      <c r="Q426" s="252"/>
      <c r="R426" s="252"/>
      <c r="Y426" s="255"/>
      <c r="Z426" s="255"/>
    </row>
    <row r="427" spans="1:26" ht="15.75" customHeight="1">
      <c r="A427" s="252"/>
      <c r="B427" s="252"/>
      <c r="C427" s="252"/>
      <c r="D427" s="252"/>
      <c r="E427" s="252"/>
      <c r="F427" s="252"/>
      <c r="G427" s="252"/>
      <c r="H427" s="252"/>
      <c r="I427" s="252"/>
      <c r="J427" s="252"/>
      <c r="K427" s="252"/>
      <c r="L427" s="252"/>
      <c r="M427" s="252"/>
      <c r="N427" s="252"/>
      <c r="O427" s="252"/>
      <c r="P427" s="252"/>
      <c r="Q427" s="252"/>
      <c r="R427" s="252"/>
      <c r="Y427" s="255"/>
      <c r="Z427" s="255"/>
    </row>
    <row r="428" spans="1:26" ht="15.75" customHeight="1">
      <c r="A428" s="252"/>
      <c r="B428" s="252"/>
      <c r="C428" s="252"/>
      <c r="D428" s="252"/>
      <c r="E428" s="252"/>
      <c r="F428" s="252"/>
      <c r="G428" s="252"/>
      <c r="H428" s="252"/>
      <c r="I428" s="252"/>
      <c r="J428" s="252"/>
      <c r="K428" s="252"/>
      <c r="L428" s="252"/>
      <c r="M428" s="252"/>
      <c r="N428" s="252"/>
      <c r="O428" s="252"/>
      <c r="P428" s="252"/>
      <c r="Q428" s="252"/>
      <c r="R428" s="252"/>
      <c r="Y428" s="255"/>
      <c r="Z428" s="255"/>
    </row>
    <row r="429" spans="1:26" ht="15.75" customHeight="1">
      <c r="A429" s="252"/>
      <c r="B429" s="252"/>
      <c r="C429" s="252"/>
      <c r="D429" s="252"/>
      <c r="E429" s="252"/>
      <c r="F429" s="252"/>
      <c r="G429" s="252"/>
      <c r="H429" s="252"/>
      <c r="I429" s="252"/>
      <c r="J429" s="252"/>
      <c r="K429" s="252"/>
      <c r="L429" s="252"/>
      <c r="M429" s="252"/>
      <c r="N429" s="252"/>
      <c r="O429" s="252"/>
      <c r="P429" s="252"/>
      <c r="Q429" s="252"/>
      <c r="R429" s="252"/>
      <c r="Y429" s="255"/>
      <c r="Z429" s="255"/>
    </row>
    <row r="430" spans="1:26" ht="15.75" customHeight="1">
      <c r="A430" s="252"/>
      <c r="B430" s="252"/>
      <c r="C430" s="252"/>
      <c r="D430" s="252"/>
      <c r="E430" s="252"/>
      <c r="F430" s="252"/>
      <c r="G430" s="252"/>
      <c r="H430" s="252"/>
      <c r="I430" s="252"/>
      <c r="J430" s="252"/>
      <c r="K430" s="252"/>
      <c r="L430" s="252"/>
      <c r="M430" s="252"/>
      <c r="N430" s="252"/>
      <c r="O430" s="252"/>
      <c r="P430" s="252"/>
      <c r="Q430" s="252"/>
      <c r="R430" s="252"/>
      <c r="Y430" s="255"/>
      <c r="Z430" s="255"/>
    </row>
    <row r="431" spans="1:26" ht="15.75" customHeight="1">
      <c r="A431" s="252"/>
      <c r="B431" s="252"/>
      <c r="C431" s="252"/>
      <c r="D431" s="252"/>
      <c r="E431" s="252"/>
      <c r="F431" s="252"/>
      <c r="G431" s="252"/>
      <c r="H431" s="252"/>
      <c r="I431" s="252"/>
      <c r="J431" s="252"/>
      <c r="K431" s="252"/>
      <c r="L431" s="252"/>
      <c r="M431" s="252"/>
      <c r="N431" s="252"/>
      <c r="O431" s="252"/>
      <c r="P431" s="252"/>
      <c r="Q431" s="252"/>
      <c r="R431" s="252"/>
      <c r="Y431" s="255"/>
      <c r="Z431" s="255"/>
    </row>
    <row r="432" spans="1:26" ht="15.75" customHeight="1">
      <c r="A432" s="252"/>
      <c r="B432" s="252"/>
      <c r="C432" s="252"/>
      <c r="D432" s="252"/>
      <c r="E432" s="252"/>
      <c r="F432" s="252"/>
      <c r="G432" s="252"/>
      <c r="H432" s="252"/>
      <c r="I432" s="252"/>
      <c r="J432" s="252"/>
      <c r="K432" s="252"/>
      <c r="L432" s="252"/>
      <c r="M432" s="252"/>
      <c r="N432" s="252"/>
      <c r="O432" s="252"/>
      <c r="P432" s="252"/>
      <c r="Q432" s="252"/>
      <c r="R432" s="252"/>
      <c r="Y432" s="255"/>
      <c r="Z432" s="255"/>
    </row>
    <row r="433" spans="1:26" ht="15.75" customHeight="1">
      <c r="A433" s="252"/>
      <c r="B433" s="252"/>
      <c r="C433" s="252"/>
      <c r="D433" s="252"/>
      <c r="E433" s="252"/>
      <c r="F433" s="252"/>
      <c r="G433" s="252"/>
      <c r="H433" s="252"/>
      <c r="I433" s="252"/>
      <c r="J433" s="252"/>
      <c r="K433" s="252"/>
      <c r="L433" s="252"/>
      <c r="M433" s="252"/>
      <c r="N433" s="252"/>
      <c r="O433" s="252"/>
      <c r="P433" s="252"/>
      <c r="Q433" s="252"/>
      <c r="R433" s="252"/>
      <c r="Y433" s="255"/>
      <c r="Z433" s="255"/>
    </row>
    <row r="434" spans="1:26" ht="15.75" customHeight="1">
      <c r="A434" s="252"/>
      <c r="B434" s="252"/>
      <c r="C434" s="252"/>
      <c r="D434" s="252"/>
      <c r="E434" s="252"/>
      <c r="F434" s="252"/>
      <c r="G434" s="252"/>
      <c r="H434" s="252"/>
      <c r="I434" s="252"/>
      <c r="J434" s="252"/>
      <c r="K434" s="252"/>
      <c r="L434" s="252"/>
      <c r="M434" s="252"/>
      <c r="N434" s="252"/>
      <c r="O434" s="252"/>
      <c r="P434" s="252"/>
      <c r="Q434" s="252"/>
      <c r="R434" s="252"/>
      <c r="Y434" s="255"/>
      <c r="Z434" s="255"/>
    </row>
    <row r="435" spans="1:26" ht="15.75" customHeight="1">
      <c r="A435" s="252"/>
      <c r="B435" s="252"/>
      <c r="C435" s="252"/>
      <c r="D435" s="252"/>
      <c r="E435" s="252"/>
      <c r="F435" s="252"/>
      <c r="G435" s="252"/>
      <c r="H435" s="252"/>
      <c r="I435" s="252"/>
      <c r="J435" s="252"/>
      <c r="K435" s="252"/>
      <c r="L435" s="252"/>
      <c r="M435" s="252"/>
      <c r="N435" s="252"/>
      <c r="O435" s="252"/>
      <c r="P435" s="252"/>
      <c r="Q435" s="252"/>
      <c r="R435" s="252"/>
      <c r="Y435" s="255"/>
      <c r="Z435" s="255"/>
    </row>
    <row r="436" spans="1:26" ht="15.75" customHeight="1">
      <c r="A436" s="252"/>
      <c r="B436" s="252"/>
      <c r="C436" s="252"/>
      <c r="D436" s="252"/>
      <c r="E436" s="252"/>
      <c r="F436" s="252"/>
      <c r="G436" s="252"/>
      <c r="H436" s="252"/>
      <c r="I436" s="252"/>
      <c r="J436" s="252"/>
      <c r="K436" s="252"/>
      <c r="L436" s="252"/>
      <c r="M436" s="252"/>
      <c r="N436" s="252"/>
      <c r="O436" s="252"/>
      <c r="P436" s="252"/>
      <c r="Q436" s="252"/>
      <c r="R436" s="252"/>
      <c r="Y436" s="255"/>
      <c r="Z436" s="255"/>
    </row>
    <row r="437" spans="1:26" ht="15.75" customHeight="1">
      <c r="A437" s="252"/>
      <c r="B437" s="252"/>
      <c r="C437" s="252"/>
      <c r="D437" s="252"/>
      <c r="E437" s="252"/>
      <c r="F437" s="252"/>
      <c r="G437" s="252"/>
      <c r="H437" s="252"/>
      <c r="I437" s="252"/>
      <c r="J437" s="252"/>
      <c r="K437" s="252"/>
      <c r="L437" s="252"/>
      <c r="M437" s="252"/>
      <c r="N437" s="252"/>
      <c r="O437" s="252"/>
      <c r="P437" s="252"/>
      <c r="Q437" s="252"/>
      <c r="R437" s="252"/>
      <c r="Y437" s="255"/>
      <c r="Z437" s="255"/>
    </row>
    <row r="438" spans="1:26" ht="15.75" customHeight="1">
      <c r="A438" s="252"/>
      <c r="B438" s="252"/>
      <c r="C438" s="252"/>
      <c r="D438" s="252"/>
      <c r="E438" s="252"/>
      <c r="F438" s="252"/>
      <c r="G438" s="252"/>
      <c r="H438" s="252"/>
      <c r="I438" s="252"/>
      <c r="J438" s="252"/>
      <c r="K438" s="252"/>
      <c r="L438" s="252"/>
      <c r="M438" s="252"/>
      <c r="N438" s="252"/>
      <c r="O438" s="252"/>
      <c r="P438" s="252"/>
      <c r="Q438" s="252"/>
      <c r="R438" s="252"/>
      <c r="Y438" s="255"/>
      <c r="Z438" s="255"/>
    </row>
    <row r="439" spans="1:26" ht="15.75" customHeight="1">
      <c r="A439" s="252"/>
      <c r="B439" s="252"/>
      <c r="C439" s="252"/>
      <c r="D439" s="252"/>
      <c r="E439" s="252"/>
      <c r="F439" s="252"/>
      <c r="G439" s="252"/>
      <c r="H439" s="252"/>
      <c r="I439" s="252"/>
      <c r="J439" s="252"/>
      <c r="K439" s="252"/>
      <c r="L439" s="252"/>
      <c r="M439" s="252"/>
      <c r="N439" s="252"/>
      <c r="O439" s="252"/>
      <c r="P439" s="252"/>
      <c r="Q439" s="252"/>
      <c r="R439" s="252"/>
      <c r="Y439" s="255"/>
      <c r="Z439" s="255"/>
    </row>
    <row r="440" spans="1:26" ht="15.75" customHeight="1">
      <c r="A440" s="252"/>
      <c r="B440" s="252"/>
      <c r="C440" s="252"/>
      <c r="D440" s="252"/>
      <c r="E440" s="252"/>
      <c r="F440" s="252"/>
      <c r="G440" s="252"/>
      <c r="H440" s="252"/>
      <c r="I440" s="252"/>
      <c r="J440" s="252"/>
      <c r="K440" s="252"/>
      <c r="L440" s="252"/>
      <c r="M440" s="252"/>
      <c r="N440" s="252"/>
      <c r="O440" s="252"/>
      <c r="P440" s="252"/>
      <c r="Q440" s="252"/>
      <c r="R440" s="252"/>
      <c r="Y440" s="255"/>
      <c r="Z440" s="255"/>
    </row>
    <row r="441" spans="1:26" ht="15.75" customHeight="1">
      <c r="A441" s="252"/>
      <c r="B441" s="252"/>
      <c r="C441" s="252"/>
      <c r="D441" s="252"/>
      <c r="E441" s="252"/>
      <c r="F441" s="252"/>
      <c r="G441" s="252"/>
      <c r="H441" s="252"/>
      <c r="I441" s="252"/>
      <c r="J441" s="252"/>
      <c r="K441" s="252"/>
      <c r="L441" s="252"/>
      <c r="M441" s="252"/>
      <c r="N441" s="252"/>
      <c r="O441" s="252"/>
      <c r="P441" s="252"/>
      <c r="Q441" s="252"/>
      <c r="R441" s="252"/>
      <c r="Y441" s="255"/>
      <c r="Z441" s="255"/>
    </row>
    <row r="442" spans="1:26" ht="15.75" customHeight="1">
      <c r="A442" s="252"/>
      <c r="B442" s="252"/>
      <c r="C442" s="252"/>
      <c r="D442" s="252"/>
      <c r="E442" s="252"/>
      <c r="F442" s="252"/>
      <c r="G442" s="252"/>
      <c r="H442" s="252"/>
      <c r="I442" s="252"/>
      <c r="J442" s="252"/>
      <c r="K442" s="252"/>
      <c r="L442" s="252"/>
      <c r="M442" s="252"/>
      <c r="N442" s="252"/>
      <c r="O442" s="252"/>
      <c r="P442" s="252"/>
      <c r="Q442" s="252"/>
      <c r="R442" s="252"/>
      <c r="Y442" s="255"/>
      <c r="Z442" s="255"/>
    </row>
    <row r="443" spans="1:26" ht="15.75" customHeight="1">
      <c r="A443" s="252"/>
      <c r="B443" s="252"/>
      <c r="C443" s="252"/>
      <c r="D443" s="252"/>
      <c r="E443" s="252"/>
      <c r="F443" s="252"/>
      <c r="G443" s="252"/>
      <c r="H443" s="252"/>
      <c r="I443" s="252"/>
      <c r="J443" s="252"/>
      <c r="K443" s="252"/>
      <c r="L443" s="252"/>
      <c r="M443" s="252"/>
      <c r="N443" s="252"/>
      <c r="O443" s="252"/>
      <c r="P443" s="252"/>
      <c r="Q443" s="252"/>
      <c r="R443" s="252"/>
      <c r="Y443" s="255"/>
      <c r="Z443" s="255"/>
    </row>
    <row r="444" spans="1:26" ht="15.75" customHeight="1">
      <c r="A444" s="252"/>
      <c r="B444" s="252"/>
      <c r="C444" s="252"/>
      <c r="D444" s="252"/>
      <c r="E444" s="252"/>
      <c r="F444" s="252"/>
      <c r="G444" s="252"/>
      <c r="H444" s="252"/>
      <c r="I444" s="252"/>
      <c r="J444" s="252"/>
      <c r="K444" s="252"/>
      <c r="L444" s="252"/>
      <c r="M444" s="252"/>
      <c r="N444" s="252"/>
      <c r="O444" s="252"/>
      <c r="P444" s="252"/>
      <c r="Q444" s="252"/>
      <c r="R444" s="252"/>
      <c r="Y444" s="255"/>
      <c r="Z444" s="255"/>
    </row>
    <row r="445" spans="1:26" ht="15.75" customHeight="1">
      <c r="A445" s="252"/>
      <c r="B445" s="252"/>
      <c r="C445" s="252"/>
      <c r="D445" s="252"/>
      <c r="E445" s="252"/>
      <c r="F445" s="252"/>
      <c r="G445" s="252"/>
      <c r="H445" s="252"/>
      <c r="I445" s="252"/>
      <c r="J445" s="252"/>
      <c r="K445" s="252"/>
      <c r="L445" s="252"/>
      <c r="M445" s="252"/>
      <c r="N445" s="252"/>
      <c r="O445" s="252"/>
      <c r="P445" s="252"/>
      <c r="Q445" s="252"/>
      <c r="R445" s="252"/>
      <c r="Y445" s="255"/>
      <c r="Z445" s="255"/>
    </row>
    <row r="446" spans="1:26" ht="15.75" customHeight="1">
      <c r="A446" s="252"/>
      <c r="B446" s="252"/>
      <c r="C446" s="252"/>
      <c r="D446" s="252"/>
      <c r="E446" s="252"/>
      <c r="F446" s="252"/>
      <c r="G446" s="252"/>
      <c r="H446" s="252"/>
      <c r="I446" s="252"/>
      <c r="J446" s="252"/>
      <c r="K446" s="252"/>
      <c r="L446" s="252"/>
      <c r="M446" s="252"/>
      <c r="N446" s="252"/>
      <c r="O446" s="252"/>
      <c r="P446" s="252"/>
      <c r="Q446" s="252"/>
      <c r="R446" s="252"/>
      <c r="Y446" s="255"/>
      <c r="Z446" s="255"/>
    </row>
    <row r="447" spans="1:26" ht="15.75" customHeight="1">
      <c r="A447" s="252"/>
      <c r="B447" s="252"/>
      <c r="C447" s="252"/>
      <c r="D447" s="252"/>
      <c r="E447" s="252"/>
      <c r="F447" s="252"/>
      <c r="G447" s="252"/>
      <c r="H447" s="252"/>
      <c r="I447" s="252"/>
      <c r="J447" s="252"/>
      <c r="K447" s="252"/>
      <c r="L447" s="252"/>
      <c r="M447" s="252"/>
      <c r="N447" s="252"/>
      <c r="O447" s="252"/>
      <c r="P447" s="252"/>
      <c r="Q447" s="252"/>
      <c r="R447" s="252"/>
      <c r="Y447" s="255"/>
      <c r="Z447" s="255"/>
    </row>
    <row r="448" spans="1:26" ht="15.75" customHeight="1">
      <c r="A448" s="252"/>
      <c r="B448" s="252"/>
      <c r="C448" s="252"/>
      <c r="D448" s="252"/>
      <c r="E448" s="252"/>
      <c r="F448" s="252"/>
      <c r="G448" s="252"/>
      <c r="H448" s="252"/>
      <c r="I448" s="252"/>
      <c r="J448" s="252"/>
      <c r="K448" s="252"/>
      <c r="L448" s="252"/>
      <c r="M448" s="252"/>
      <c r="N448" s="252"/>
      <c r="O448" s="252"/>
      <c r="P448" s="252"/>
      <c r="Q448" s="252"/>
      <c r="R448" s="252"/>
      <c r="Y448" s="255"/>
      <c r="Z448" s="255"/>
    </row>
    <row r="449" spans="1:26" ht="15.75" customHeight="1">
      <c r="A449" s="252"/>
      <c r="B449" s="252"/>
      <c r="C449" s="252"/>
      <c r="D449" s="252"/>
      <c r="E449" s="252"/>
      <c r="F449" s="252"/>
      <c r="G449" s="252"/>
      <c r="H449" s="252"/>
      <c r="I449" s="252"/>
      <c r="J449" s="252"/>
      <c r="K449" s="252"/>
      <c r="L449" s="252"/>
      <c r="M449" s="252"/>
      <c r="N449" s="252"/>
      <c r="O449" s="252"/>
      <c r="P449" s="252"/>
      <c r="Q449" s="252"/>
      <c r="R449" s="252"/>
      <c r="Y449" s="255"/>
      <c r="Z449" s="255"/>
    </row>
    <row r="450" spans="1:26" ht="15.75" customHeight="1">
      <c r="A450" s="252"/>
      <c r="B450" s="252"/>
      <c r="C450" s="252"/>
      <c r="D450" s="252"/>
      <c r="E450" s="252"/>
      <c r="F450" s="252"/>
      <c r="G450" s="252"/>
      <c r="H450" s="252"/>
      <c r="I450" s="252"/>
      <c r="J450" s="252"/>
      <c r="K450" s="252"/>
      <c r="L450" s="252"/>
      <c r="M450" s="252"/>
      <c r="N450" s="252"/>
      <c r="O450" s="252"/>
      <c r="P450" s="252"/>
      <c r="Q450" s="252"/>
      <c r="R450" s="252"/>
      <c r="Y450" s="255"/>
      <c r="Z450" s="255"/>
    </row>
    <row r="451" spans="1:26" ht="15.75" customHeight="1">
      <c r="A451" s="252"/>
      <c r="B451" s="252"/>
      <c r="C451" s="252"/>
      <c r="D451" s="252"/>
      <c r="E451" s="252"/>
      <c r="F451" s="252"/>
      <c r="G451" s="252"/>
      <c r="H451" s="252"/>
      <c r="I451" s="252"/>
      <c r="J451" s="252"/>
      <c r="K451" s="252"/>
      <c r="L451" s="252"/>
      <c r="M451" s="252"/>
      <c r="N451" s="252"/>
      <c r="O451" s="252"/>
      <c r="P451" s="252"/>
      <c r="Q451" s="252"/>
      <c r="R451" s="252"/>
      <c r="Y451" s="255"/>
      <c r="Z451" s="255"/>
    </row>
    <row r="452" spans="1:26" ht="15.75" customHeight="1">
      <c r="A452" s="252"/>
      <c r="B452" s="252"/>
      <c r="C452" s="252"/>
      <c r="D452" s="252"/>
      <c r="E452" s="252"/>
      <c r="F452" s="252"/>
      <c r="G452" s="252"/>
      <c r="H452" s="252"/>
      <c r="I452" s="252"/>
      <c r="J452" s="252"/>
      <c r="K452" s="252"/>
      <c r="L452" s="252"/>
      <c r="M452" s="252"/>
      <c r="N452" s="252"/>
      <c r="O452" s="252"/>
      <c r="P452" s="252"/>
      <c r="Q452" s="252"/>
      <c r="R452" s="252"/>
      <c r="Y452" s="255"/>
      <c r="Z452" s="255"/>
    </row>
    <row r="453" spans="1:26" ht="15.75" customHeight="1">
      <c r="A453" s="252"/>
      <c r="B453" s="252"/>
      <c r="C453" s="252"/>
      <c r="D453" s="252"/>
      <c r="E453" s="252"/>
      <c r="F453" s="252"/>
      <c r="G453" s="252"/>
      <c r="H453" s="252"/>
      <c r="I453" s="252"/>
      <c r="J453" s="252"/>
      <c r="K453" s="252"/>
      <c r="L453" s="252"/>
      <c r="M453" s="252"/>
      <c r="N453" s="252"/>
      <c r="O453" s="252"/>
      <c r="P453" s="252"/>
      <c r="Q453" s="252"/>
      <c r="R453" s="252"/>
      <c r="Y453" s="255"/>
      <c r="Z453" s="255"/>
    </row>
    <row r="454" spans="1:26" ht="15.75" customHeight="1">
      <c r="A454" s="252"/>
      <c r="B454" s="252"/>
      <c r="C454" s="252"/>
      <c r="D454" s="252"/>
      <c r="E454" s="252"/>
      <c r="F454" s="252"/>
      <c r="G454" s="252"/>
      <c r="H454" s="252"/>
      <c r="I454" s="252"/>
      <c r="J454" s="252"/>
      <c r="K454" s="252"/>
      <c r="L454" s="252"/>
      <c r="M454" s="252"/>
      <c r="N454" s="252"/>
      <c r="O454" s="252"/>
      <c r="P454" s="252"/>
      <c r="Q454" s="252"/>
      <c r="R454" s="252"/>
      <c r="Y454" s="255"/>
      <c r="Z454" s="255"/>
    </row>
    <row r="455" spans="1:26" ht="15.75" customHeight="1">
      <c r="A455" s="252"/>
      <c r="B455" s="252"/>
      <c r="C455" s="252"/>
      <c r="D455" s="252"/>
      <c r="E455" s="252"/>
      <c r="F455" s="252"/>
      <c r="G455" s="252"/>
      <c r="H455" s="252"/>
      <c r="I455" s="252"/>
      <c r="J455" s="252"/>
      <c r="K455" s="252"/>
      <c r="L455" s="252"/>
      <c r="M455" s="252"/>
      <c r="N455" s="252"/>
      <c r="O455" s="252"/>
      <c r="P455" s="252"/>
      <c r="Q455" s="252"/>
      <c r="R455" s="252"/>
      <c r="Y455" s="255"/>
      <c r="Z455" s="255"/>
    </row>
    <row r="456" spans="1:26" ht="15.75" customHeight="1">
      <c r="A456" s="252"/>
      <c r="B456" s="252"/>
      <c r="C456" s="252"/>
      <c r="D456" s="252"/>
      <c r="E456" s="252"/>
      <c r="F456" s="252"/>
      <c r="G456" s="252"/>
      <c r="H456" s="252"/>
      <c r="I456" s="252"/>
      <c r="J456" s="252"/>
      <c r="K456" s="252"/>
      <c r="L456" s="252"/>
      <c r="M456" s="252"/>
      <c r="N456" s="252"/>
      <c r="O456" s="252"/>
      <c r="P456" s="252"/>
      <c r="Q456" s="252"/>
      <c r="R456" s="252"/>
      <c r="Y456" s="255"/>
      <c r="Z456" s="255"/>
    </row>
    <row r="457" spans="1:26" ht="15.75" customHeight="1">
      <c r="A457" s="252"/>
      <c r="B457" s="252"/>
      <c r="C457" s="252"/>
      <c r="D457" s="252"/>
      <c r="E457" s="252"/>
      <c r="F457" s="252"/>
      <c r="G457" s="252"/>
      <c r="H457" s="252"/>
      <c r="I457" s="252"/>
      <c r="J457" s="252"/>
      <c r="K457" s="252"/>
      <c r="L457" s="252"/>
      <c r="M457" s="252"/>
      <c r="N457" s="252"/>
      <c r="O457" s="252"/>
      <c r="P457" s="252"/>
      <c r="Q457" s="252"/>
      <c r="R457" s="252"/>
      <c r="Y457" s="255"/>
      <c r="Z457" s="255"/>
    </row>
    <row r="458" spans="1:26" ht="15.75" customHeight="1">
      <c r="A458" s="252"/>
      <c r="B458" s="252"/>
      <c r="C458" s="252"/>
      <c r="D458" s="252"/>
      <c r="E458" s="252"/>
      <c r="F458" s="252"/>
      <c r="G458" s="252"/>
      <c r="H458" s="252"/>
      <c r="I458" s="252"/>
      <c r="J458" s="252"/>
      <c r="K458" s="252"/>
      <c r="L458" s="252"/>
      <c r="M458" s="252"/>
      <c r="N458" s="252"/>
      <c r="O458" s="252"/>
      <c r="P458" s="252"/>
      <c r="Q458" s="252"/>
      <c r="R458" s="252"/>
      <c r="Y458" s="255"/>
      <c r="Z458" s="255"/>
    </row>
    <row r="459" spans="1:26" ht="15.75" customHeight="1">
      <c r="A459" s="252"/>
      <c r="B459" s="252"/>
      <c r="C459" s="252"/>
      <c r="D459" s="252"/>
      <c r="E459" s="252"/>
      <c r="F459" s="252"/>
      <c r="G459" s="252"/>
      <c r="H459" s="252"/>
      <c r="I459" s="252"/>
      <c r="J459" s="252"/>
      <c r="K459" s="252"/>
      <c r="L459" s="252"/>
      <c r="M459" s="252"/>
      <c r="N459" s="252"/>
      <c r="O459" s="252"/>
      <c r="P459" s="252"/>
      <c r="Q459" s="252"/>
      <c r="R459" s="252"/>
      <c r="Y459" s="255"/>
      <c r="Z459" s="255"/>
    </row>
    <row r="460" spans="1:26" ht="15.75" customHeight="1">
      <c r="A460" s="252"/>
      <c r="B460" s="252"/>
      <c r="C460" s="252"/>
      <c r="D460" s="252"/>
      <c r="E460" s="252"/>
      <c r="F460" s="252"/>
      <c r="G460" s="252"/>
      <c r="H460" s="252"/>
      <c r="I460" s="252"/>
      <c r="J460" s="252"/>
      <c r="K460" s="252"/>
      <c r="L460" s="252"/>
      <c r="M460" s="252"/>
      <c r="N460" s="252"/>
      <c r="O460" s="252"/>
      <c r="P460" s="252"/>
      <c r="Q460" s="252"/>
      <c r="R460" s="252"/>
      <c r="Y460" s="255"/>
      <c r="Z460" s="255"/>
    </row>
    <row r="461" spans="1:26" ht="15.75" customHeight="1">
      <c r="A461" s="252"/>
      <c r="B461" s="252"/>
      <c r="C461" s="252"/>
      <c r="D461" s="252"/>
      <c r="E461" s="252"/>
      <c r="F461" s="252"/>
      <c r="G461" s="252"/>
      <c r="H461" s="252"/>
      <c r="I461" s="252"/>
      <c r="J461" s="252"/>
      <c r="K461" s="252"/>
      <c r="L461" s="252"/>
      <c r="M461" s="252"/>
      <c r="N461" s="252"/>
      <c r="O461" s="252"/>
      <c r="P461" s="252"/>
      <c r="Q461" s="252"/>
      <c r="R461" s="252"/>
      <c r="Y461" s="255"/>
      <c r="Z461" s="255"/>
    </row>
    <row r="462" spans="1:26" ht="15.75" customHeight="1">
      <c r="A462" s="252"/>
      <c r="B462" s="252"/>
      <c r="C462" s="252"/>
      <c r="D462" s="252"/>
      <c r="E462" s="252"/>
      <c r="F462" s="252"/>
      <c r="G462" s="252"/>
      <c r="H462" s="252"/>
      <c r="I462" s="252"/>
      <c r="J462" s="252"/>
      <c r="K462" s="252"/>
      <c r="L462" s="252"/>
      <c r="M462" s="252"/>
      <c r="N462" s="252"/>
      <c r="O462" s="252"/>
      <c r="P462" s="252"/>
      <c r="Q462" s="252"/>
      <c r="R462" s="252"/>
      <c r="Y462" s="255"/>
      <c r="Z462" s="255"/>
    </row>
    <row r="463" spans="1:26" ht="15.75" customHeight="1">
      <c r="A463" s="252"/>
      <c r="B463" s="252"/>
      <c r="C463" s="252"/>
      <c r="D463" s="252"/>
      <c r="E463" s="252"/>
      <c r="F463" s="252"/>
      <c r="G463" s="252"/>
      <c r="H463" s="252"/>
      <c r="I463" s="252"/>
      <c r="J463" s="252"/>
      <c r="K463" s="252"/>
      <c r="L463" s="252"/>
      <c r="M463" s="252"/>
      <c r="N463" s="252"/>
      <c r="O463" s="252"/>
      <c r="P463" s="252"/>
      <c r="Q463" s="252"/>
      <c r="R463" s="252"/>
      <c r="Y463" s="255"/>
      <c r="Z463" s="255"/>
    </row>
    <row r="464" spans="1:26" ht="15.75" customHeight="1">
      <c r="A464" s="252"/>
      <c r="B464" s="252"/>
      <c r="C464" s="252"/>
      <c r="D464" s="252"/>
      <c r="E464" s="252"/>
      <c r="F464" s="252"/>
      <c r="G464" s="252"/>
      <c r="H464" s="252"/>
      <c r="I464" s="252"/>
      <c r="J464" s="252"/>
      <c r="K464" s="252"/>
      <c r="L464" s="252"/>
      <c r="M464" s="252"/>
      <c r="N464" s="252"/>
      <c r="O464" s="252"/>
      <c r="P464" s="252"/>
      <c r="Q464" s="252"/>
      <c r="R464" s="252"/>
      <c r="Y464" s="255"/>
      <c r="Z464" s="255"/>
    </row>
    <row r="465" spans="1:26" ht="15.75" customHeight="1">
      <c r="A465" s="252"/>
      <c r="B465" s="252"/>
      <c r="C465" s="252"/>
      <c r="D465" s="252"/>
      <c r="E465" s="252"/>
      <c r="F465" s="252"/>
      <c r="G465" s="252"/>
      <c r="H465" s="252"/>
      <c r="I465" s="252"/>
      <c r="J465" s="252"/>
      <c r="K465" s="252"/>
      <c r="L465" s="252"/>
      <c r="M465" s="252"/>
      <c r="N465" s="252"/>
      <c r="O465" s="252"/>
      <c r="P465" s="252"/>
      <c r="Q465" s="252"/>
      <c r="R465" s="252"/>
      <c r="Y465" s="255"/>
      <c r="Z465" s="255"/>
    </row>
    <row r="466" spans="1:26" ht="15.75" customHeight="1">
      <c r="A466" s="252"/>
      <c r="B466" s="252"/>
      <c r="C466" s="252"/>
      <c r="D466" s="252"/>
      <c r="E466" s="252"/>
      <c r="F466" s="252"/>
      <c r="G466" s="252"/>
      <c r="H466" s="252"/>
      <c r="I466" s="252"/>
      <c r="J466" s="252"/>
      <c r="K466" s="252"/>
      <c r="L466" s="252"/>
      <c r="M466" s="252"/>
      <c r="N466" s="252"/>
      <c r="O466" s="252"/>
      <c r="P466" s="252"/>
      <c r="Q466" s="252"/>
      <c r="R466" s="252"/>
      <c r="Y466" s="255"/>
      <c r="Z466" s="255"/>
    </row>
    <row r="467" spans="1:26" ht="15.75" customHeight="1">
      <c r="A467" s="252"/>
      <c r="B467" s="252"/>
      <c r="C467" s="252"/>
      <c r="D467" s="252"/>
      <c r="E467" s="252"/>
      <c r="F467" s="252"/>
      <c r="G467" s="252"/>
      <c r="H467" s="252"/>
      <c r="I467" s="252"/>
      <c r="J467" s="252"/>
      <c r="K467" s="252"/>
      <c r="L467" s="252"/>
      <c r="M467" s="252"/>
      <c r="N467" s="252"/>
      <c r="O467" s="252"/>
      <c r="P467" s="252"/>
      <c r="Q467" s="252"/>
      <c r="R467" s="252"/>
      <c r="Y467" s="255"/>
      <c r="Z467" s="255"/>
    </row>
    <row r="468" spans="1:26" ht="15.75" customHeight="1">
      <c r="A468" s="252"/>
      <c r="B468" s="252"/>
      <c r="C468" s="252"/>
      <c r="D468" s="252"/>
      <c r="E468" s="252"/>
      <c r="F468" s="252"/>
      <c r="G468" s="252"/>
      <c r="H468" s="252"/>
      <c r="I468" s="252"/>
      <c r="J468" s="252"/>
      <c r="K468" s="252"/>
      <c r="L468" s="252"/>
      <c r="M468" s="252"/>
      <c r="N468" s="252"/>
      <c r="O468" s="252"/>
      <c r="P468" s="252"/>
      <c r="Q468" s="252"/>
      <c r="R468" s="252"/>
      <c r="Y468" s="255"/>
      <c r="Z468" s="255"/>
    </row>
    <row r="469" spans="1:26" ht="15.75" customHeight="1">
      <c r="A469" s="252"/>
      <c r="B469" s="252"/>
      <c r="C469" s="252"/>
      <c r="D469" s="252"/>
      <c r="E469" s="252"/>
      <c r="F469" s="252"/>
      <c r="G469" s="252"/>
      <c r="H469" s="252"/>
      <c r="I469" s="252"/>
      <c r="J469" s="252"/>
      <c r="K469" s="252"/>
      <c r="L469" s="252"/>
      <c r="M469" s="252"/>
      <c r="N469" s="252"/>
      <c r="O469" s="252"/>
      <c r="P469" s="252"/>
      <c r="Q469" s="252"/>
      <c r="R469" s="252"/>
      <c r="Y469" s="255"/>
      <c r="Z469" s="255"/>
    </row>
    <row r="470" spans="1:26" ht="15.75" customHeight="1">
      <c r="A470" s="252"/>
      <c r="B470" s="252"/>
      <c r="C470" s="252"/>
      <c r="D470" s="252"/>
      <c r="E470" s="252"/>
      <c r="F470" s="252"/>
      <c r="G470" s="252"/>
      <c r="H470" s="252"/>
      <c r="I470" s="252"/>
      <c r="J470" s="252"/>
      <c r="K470" s="252"/>
      <c r="L470" s="252"/>
      <c r="M470" s="252"/>
      <c r="N470" s="252"/>
      <c r="O470" s="252"/>
      <c r="P470" s="252"/>
      <c r="Q470" s="252"/>
      <c r="R470" s="252"/>
      <c r="Y470" s="255"/>
      <c r="Z470" s="255"/>
    </row>
    <row r="471" spans="1:26" ht="15.75" customHeight="1">
      <c r="A471" s="252"/>
      <c r="B471" s="252"/>
      <c r="C471" s="252"/>
      <c r="D471" s="252"/>
      <c r="E471" s="252"/>
      <c r="F471" s="252"/>
      <c r="G471" s="252"/>
      <c r="H471" s="252"/>
      <c r="I471" s="252"/>
      <c r="J471" s="252"/>
      <c r="K471" s="252"/>
      <c r="L471" s="252"/>
      <c r="M471" s="252"/>
      <c r="N471" s="252"/>
      <c r="O471" s="252"/>
      <c r="P471" s="252"/>
      <c r="Q471" s="252"/>
      <c r="R471" s="252"/>
      <c r="Y471" s="255"/>
      <c r="Z471" s="255"/>
    </row>
    <row r="472" spans="1:26" ht="15.75" customHeight="1">
      <c r="A472" s="252"/>
      <c r="B472" s="252"/>
      <c r="C472" s="252"/>
      <c r="D472" s="252"/>
      <c r="E472" s="252"/>
      <c r="F472" s="252"/>
      <c r="G472" s="252"/>
      <c r="H472" s="252"/>
      <c r="I472" s="252"/>
      <c r="J472" s="252"/>
      <c r="K472" s="252"/>
      <c r="L472" s="252"/>
      <c r="M472" s="252"/>
      <c r="N472" s="252"/>
      <c r="O472" s="252"/>
      <c r="P472" s="252"/>
      <c r="Q472" s="252"/>
      <c r="R472" s="252"/>
      <c r="Y472" s="255"/>
      <c r="Z472" s="255"/>
    </row>
    <row r="473" spans="1:26" ht="15.75" customHeight="1">
      <c r="A473" s="252"/>
      <c r="B473" s="252"/>
      <c r="C473" s="252"/>
      <c r="D473" s="252"/>
      <c r="E473" s="252"/>
      <c r="F473" s="252"/>
      <c r="G473" s="252"/>
      <c r="H473" s="252"/>
      <c r="I473" s="252"/>
      <c r="J473" s="252"/>
      <c r="K473" s="252"/>
      <c r="L473" s="252"/>
      <c r="M473" s="252"/>
      <c r="N473" s="252"/>
      <c r="O473" s="252"/>
      <c r="P473" s="252"/>
      <c r="Q473" s="252"/>
      <c r="R473" s="252"/>
      <c r="Y473" s="255"/>
      <c r="Z473" s="255"/>
    </row>
    <row r="474" spans="1:26" ht="15.75" customHeight="1">
      <c r="A474" s="252"/>
      <c r="B474" s="252"/>
      <c r="C474" s="252"/>
      <c r="D474" s="252"/>
      <c r="E474" s="252"/>
      <c r="F474" s="252"/>
      <c r="G474" s="252"/>
      <c r="H474" s="252"/>
      <c r="I474" s="252"/>
      <c r="J474" s="252"/>
      <c r="K474" s="252"/>
      <c r="L474" s="252"/>
      <c r="M474" s="252"/>
      <c r="N474" s="252"/>
      <c r="O474" s="252"/>
      <c r="P474" s="252"/>
      <c r="Q474" s="252"/>
      <c r="R474" s="252"/>
      <c r="Y474" s="255"/>
      <c r="Z474" s="255"/>
    </row>
    <row r="475" spans="1:26" ht="15.75" customHeight="1">
      <c r="A475" s="252"/>
      <c r="B475" s="252"/>
      <c r="C475" s="252"/>
      <c r="D475" s="252"/>
      <c r="E475" s="252"/>
      <c r="F475" s="252"/>
      <c r="G475" s="252"/>
      <c r="H475" s="252"/>
      <c r="I475" s="252"/>
      <c r="J475" s="252"/>
      <c r="K475" s="252"/>
      <c r="L475" s="252"/>
      <c r="M475" s="252"/>
      <c r="N475" s="252"/>
      <c r="O475" s="252"/>
      <c r="P475" s="252"/>
      <c r="Q475" s="252"/>
      <c r="R475" s="252"/>
      <c r="Y475" s="255"/>
      <c r="Z475" s="255"/>
    </row>
    <row r="476" spans="1:26" ht="15.75" customHeight="1">
      <c r="A476" s="252"/>
      <c r="B476" s="252"/>
      <c r="C476" s="252"/>
      <c r="D476" s="252"/>
      <c r="E476" s="252"/>
      <c r="F476" s="252"/>
      <c r="G476" s="252"/>
      <c r="H476" s="252"/>
      <c r="I476" s="252"/>
      <c r="J476" s="252"/>
      <c r="K476" s="252"/>
      <c r="L476" s="252"/>
      <c r="M476" s="252"/>
      <c r="N476" s="252"/>
      <c r="O476" s="252"/>
      <c r="P476" s="252"/>
      <c r="Q476" s="252"/>
      <c r="R476" s="252"/>
      <c r="Y476" s="255"/>
      <c r="Z476" s="255"/>
    </row>
    <row r="477" spans="1:26" ht="15.75" customHeight="1">
      <c r="A477" s="252"/>
      <c r="B477" s="252"/>
      <c r="C477" s="252"/>
      <c r="D477" s="252"/>
      <c r="E477" s="252"/>
      <c r="F477" s="252"/>
      <c r="G477" s="252"/>
      <c r="H477" s="252"/>
      <c r="I477" s="252"/>
      <c r="J477" s="252"/>
      <c r="K477" s="252"/>
      <c r="L477" s="252"/>
      <c r="M477" s="252"/>
      <c r="N477" s="252"/>
      <c r="O477" s="252"/>
      <c r="P477" s="252"/>
      <c r="Q477" s="252"/>
      <c r="R477" s="252"/>
      <c r="Y477" s="255"/>
      <c r="Z477" s="255"/>
    </row>
    <row r="478" spans="1:26" ht="15.75" customHeight="1">
      <c r="A478" s="252"/>
      <c r="B478" s="252"/>
      <c r="C478" s="252"/>
      <c r="D478" s="252"/>
      <c r="E478" s="252"/>
      <c r="F478" s="252"/>
      <c r="G478" s="252"/>
      <c r="H478" s="252"/>
      <c r="I478" s="252"/>
      <c r="J478" s="252"/>
      <c r="K478" s="252"/>
      <c r="L478" s="252"/>
      <c r="M478" s="252"/>
      <c r="N478" s="252"/>
      <c r="O478" s="252"/>
      <c r="P478" s="252"/>
      <c r="Q478" s="252"/>
      <c r="R478" s="252"/>
      <c r="Y478" s="255"/>
      <c r="Z478" s="255"/>
    </row>
    <row r="479" spans="1:26" ht="15.75" customHeight="1">
      <c r="A479" s="252"/>
      <c r="B479" s="252"/>
      <c r="C479" s="252"/>
      <c r="D479" s="252"/>
      <c r="E479" s="252"/>
      <c r="F479" s="252"/>
      <c r="G479" s="252"/>
      <c r="H479" s="252"/>
      <c r="I479" s="252"/>
      <c r="J479" s="252"/>
      <c r="K479" s="252"/>
      <c r="L479" s="252"/>
      <c r="M479" s="252"/>
      <c r="N479" s="252"/>
      <c r="O479" s="252"/>
      <c r="P479" s="252"/>
      <c r="Q479" s="252"/>
      <c r="R479" s="252"/>
      <c r="Y479" s="255"/>
      <c r="Z479" s="255"/>
    </row>
    <row r="480" spans="1:26" ht="15.75" customHeight="1">
      <c r="A480" s="252"/>
      <c r="B480" s="252"/>
      <c r="C480" s="252"/>
      <c r="D480" s="252"/>
      <c r="E480" s="252"/>
      <c r="F480" s="252"/>
      <c r="G480" s="252"/>
      <c r="H480" s="252"/>
      <c r="I480" s="252"/>
      <c r="J480" s="252"/>
      <c r="K480" s="252"/>
      <c r="L480" s="252"/>
      <c r="M480" s="252"/>
      <c r="N480" s="252"/>
      <c r="O480" s="252"/>
      <c r="P480" s="252"/>
      <c r="Q480" s="252"/>
      <c r="R480" s="252"/>
      <c r="Y480" s="255"/>
      <c r="Z480" s="255"/>
    </row>
    <row r="481" spans="1:26" ht="15.75" customHeight="1">
      <c r="A481" s="252"/>
      <c r="B481" s="252"/>
      <c r="C481" s="252"/>
      <c r="D481" s="252"/>
      <c r="E481" s="252"/>
      <c r="F481" s="252"/>
      <c r="G481" s="252"/>
      <c r="H481" s="252"/>
      <c r="I481" s="252"/>
      <c r="J481" s="252"/>
      <c r="K481" s="252"/>
      <c r="L481" s="252"/>
      <c r="M481" s="252"/>
      <c r="N481" s="252"/>
      <c r="O481" s="252"/>
      <c r="P481" s="252"/>
      <c r="Q481" s="252"/>
      <c r="R481" s="252"/>
      <c r="Y481" s="255"/>
      <c r="Z481" s="255"/>
    </row>
    <row r="482" spans="1:26" ht="15.75" customHeight="1">
      <c r="A482" s="252"/>
      <c r="B482" s="252"/>
      <c r="C482" s="252"/>
      <c r="D482" s="252"/>
      <c r="E482" s="252"/>
      <c r="F482" s="252"/>
      <c r="G482" s="252"/>
      <c r="H482" s="252"/>
      <c r="I482" s="252"/>
      <c r="J482" s="252"/>
      <c r="K482" s="252"/>
      <c r="L482" s="252"/>
      <c r="M482" s="252"/>
      <c r="N482" s="252"/>
      <c r="O482" s="252"/>
      <c r="P482" s="252"/>
      <c r="Q482" s="252"/>
      <c r="R482" s="252"/>
      <c r="Y482" s="255"/>
      <c r="Z482" s="255"/>
    </row>
    <row r="483" spans="1:26" ht="15.75" customHeight="1">
      <c r="A483" s="252"/>
      <c r="B483" s="252"/>
      <c r="C483" s="252"/>
      <c r="D483" s="252"/>
      <c r="E483" s="252"/>
      <c r="F483" s="252"/>
      <c r="G483" s="252"/>
      <c r="H483" s="252"/>
      <c r="I483" s="252"/>
      <c r="J483" s="252"/>
      <c r="K483" s="252"/>
      <c r="L483" s="252"/>
      <c r="M483" s="252"/>
      <c r="N483" s="252"/>
      <c r="O483" s="252"/>
      <c r="P483" s="252"/>
      <c r="Q483" s="252"/>
      <c r="R483" s="252"/>
      <c r="Y483" s="255"/>
      <c r="Z483" s="255"/>
    </row>
    <row r="484" spans="1:26" ht="15.75" customHeight="1">
      <c r="A484" s="252"/>
      <c r="B484" s="252"/>
      <c r="C484" s="252"/>
      <c r="D484" s="252"/>
      <c r="E484" s="252"/>
      <c r="F484" s="252"/>
      <c r="G484" s="252"/>
      <c r="H484" s="252"/>
      <c r="I484" s="252"/>
      <c r="J484" s="252"/>
      <c r="K484" s="252"/>
      <c r="L484" s="252"/>
      <c r="M484" s="252"/>
      <c r="N484" s="252"/>
      <c r="O484" s="252"/>
      <c r="P484" s="252"/>
      <c r="Q484" s="252"/>
      <c r="R484" s="252"/>
      <c r="Y484" s="255"/>
      <c r="Z484" s="255"/>
    </row>
    <row r="485" spans="1:26" ht="15.75" customHeight="1">
      <c r="A485" s="252"/>
      <c r="B485" s="252"/>
      <c r="C485" s="252"/>
      <c r="D485" s="252"/>
      <c r="E485" s="252"/>
      <c r="F485" s="252"/>
      <c r="G485" s="252"/>
      <c r="H485" s="252"/>
      <c r="I485" s="252"/>
      <c r="J485" s="252"/>
      <c r="K485" s="252"/>
      <c r="L485" s="252"/>
      <c r="M485" s="252"/>
      <c r="N485" s="252"/>
      <c r="O485" s="252"/>
      <c r="P485" s="252"/>
      <c r="Q485" s="252"/>
      <c r="R485" s="252"/>
      <c r="Y485" s="255"/>
      <c r="Z485" s="255"/>
    </row>
    <row r="486" spans="1:26" ht="15.75" customHeight="1">
      <c r="A486" s="252"/>
      <c r="B486" s="252"/>
      <c r="C486" s="252"/>
      <c r="D486" s="252"/>
      <c r="E486" s="252"/>
      <c r="F486" s="252"/>
      <c r="G486" s="252"/>
      <c r="H486" s="252"/>
      <c r="I486" s="252"/>
      <c r="J486" s="252"/>
      <c r="K486" s="252"/>
      <c r="L486" s="252"/>
      <c r="M486" s="252"/>
      <c r="N486" s="252"/>
      <c r="O486" s="252"/>
      <c r="P486" s="252"/>
      <c r="Q486" s="252"/>
      <c r="R486" s="252"/>
      <c r="Y486" s="255"/>
      <c r="Z486" s="255"/>
    </row>
    <row r="487" spans="1:26" ht="15.75" customHeight="1">
      <c r="A487" s="252"/>
      <c r="B487" s="252"/>
      <c r="C487" s="252"/>
      <c r="D487" s="252"/>
      <c r="E487" s="252"/>
      <c r="F487" s="252"/>
      <c r="G487" s="252"/>
      <c r="H487" s="252"/>
      <c r="I487" s="252"/>
      <c r="J487" s="252"/>
      <c r="K487" s="252"/>
      <c r="L487" s="252"/>
      <c r="M487" s="252"/>
      <c r="N487" s="252"/>
      <c r="O487" s="252"/>
      <c r="P487" s="252"/>
      <c r="Q487" s="252"/>
      <c r="R487" s="252"/>
      <c r="Y487" s="255"/>
      <c r="Z487" s="255"/>
    </row>
    <row r="488" spans="1:26" ht="15.75" customHeight="1">
      <c r="A488" s="252"/>
      <c r="B488" s="252"/>
      <c r="C488" s="252"/>
      <c r="D488" s="252"/>
      <c r="E488" s="252"/>
      <c r="F488" s="252"/>
      <c r="G488" s="252"/>
      <c r="H488" s="252"/>
      <c r="I488" s="252"/>
      <c r="J488" s="252"/>
      <c r="K488" s="252"/>
      <c r="L488" s="252"/>
      <c r="M488" s="252"/>
      <c r="N488" s="252"/>
      <c r="O488" s="252"/>
      <c r="P488" s="252"/>
      <c r="Q488" s="252"/>
      <c r="R488" s="252"/>
      <c r="Y488" s="255"/>
      <c r="Z488" s="255"/>
    </row>
    <row r="489" spans="1:26" ht="15.75" customHeight="1">
      <c r="A489" s="252"/>
      <c r="B489" s="252"/>
      <c r="C489" s="252"/>
      <c r="D489" s="252"/>
      <c r="E489" s="252"/>
      <c r="F489" s="252"/>
      <c r="G489" s="252"/>
      <c r="H489" s="252"/>
      <c r="I489" s="252"/>
      <c r="J489" s="252"/>
      <c r="K489" s="252"/>
      <c r="L489" s="252"/>
      <c r="M489" s="252"/>
      <c r="N489" s="252"/>
      <c r="O489" s="252"/>
      <c r="P489" s="252"/>
      <c r="Q489" s="252"/>
      <c r="R489" s="252"/>
      <c r="Y489" s="255"/>
      <c r="Z489" s="255"/>
    </row>
    <row r="490" spans="1:26" ht="15.75" customHeight="1">
      <c r="A490" s="252"/>
      <c r="B490" s="252"/>
      <c r="C490" s="252"/>
      <c r="D490" s="252"/>
      <c r="E490" s="252"/>
      <c r="F490" s="252"/>
      <c r="G490" s="252"/>
      <c r="H490" s="252"/>
      <c r="I490" s="252"/>
      <c r="J490" s="252"/>
      <c r="K490" s="252"/>
      <c r="L490" s="252"/>
      <c r="M490" s="252"/>
      <c r="N490" s="252"/>
      <c r="O490" s="252"/>
      <c r="P490" s="252"/>
      <c r="Q490" s="252"/>
      <c r="R490" s="252"/>
      <c r="Y490" s="255"/>
      <c r="Z490" s="255"/>
    </row>
    <row r="491" spans="1:26" ht="15.75" customHeight="1">
      <c r="A491" s="252"/>
      <c r="B491" s="252"/>
      <c r="C491" s="252"/>
      <c r="D491" s="252"/>
      <c r="E491" s="252"/>
      <c r="F491" s="252"/>
      <c r="G491" s="252"/>
      <c r="H491" s="252"/>
      <c r="I491" s="252"/>
      <c r="J491" s="252"/>
      <c r="K491" s="252"/>
      <c r="L491" s="252"/>
      <c r="M491" s="252"/>
      <c r="N491" s="252"/>
      <c r="O491" s="252"/>
      <c r="P491" s="252"/>
      <c r="Q491" s="252"/>
      <c r="R491" s="252"/>
      <c r="Y491" s="255"/>
      <c r="Z491" s="255"/>
    </row>
    <row r="492" spans="1:26" ht="15.75" customHeight="1">
      <c r="A492" s="252"/>
      <c r="B492" s="252"/>
      <c r="C492" s="252"/>
      <c r="D492" s="252"/>
      <c r="E492" s="252"/>
      <c r="F492" s="252"/>
      <c r="G492" s="252"/>
      <c r="H492" s="252"/>
      <c r="I492" s="252"/>
      <c r="J492" s="252"/>
      <c r="K492" s="252"/>
      <c r="L492" s="252"/>
      <c r="M492" s="252"/>
      <c r="N492" s="252"/>
      <c r="O492" s="252"/>
      <c r="P492" s="252"/>
      <c r="Q492" s="252"/>
      <c r="R492" s="252"/>
      <c r="Y492" s="255"/>
      <c r="Z492" s="255"/>
    </row>
    <row r="493" spans="1:26" ht="15.75" customHeight="1">
      <c r="A493" s="252"/>
      <c r="B493" s="252"/>
      <c r="C493" s="252"/>
      <c r="D493" s="252"/>
      <c r="E493" s="252"/>
      <c r="F493" s="252"/>
      <c r="G493" s="252"/>
      <c r="H493" s="252"/>
      <c r="I493" s="252"/>
      <c r="J493" s="252"/>
      <c r="K493" s="252"/>
      <c r="L493" s="252"/>
      <c r="M493" s="252"/>
      <c r="N493" s="252"/>
      <c r="O493" s="252"/>
      <c r="P493" s="252"/>
      <c r="Q493" s="252"/>
      <c r="R493" s="252"/>
      <c r="Y493" s="255"/>
      <c r="Z493" s="255"/>
    </row>
    <row r="494" spans="1:26" ht="15.75" customHeight="1">
      <c r="A494" s="252"/>
      <c r="B494" s="252"/>
      <c r="C494" s="252"/>
      <c r="D494" s="252"/>
      <c r="E494" s="252"/>
      <c r="F494" s="252"/>
      <c r="G494" s="252"/>
      <c r="H494" s="252"/>
      <c r="I494" s="252"/>
      <c r="J494" s="252"/>
      <c r="K494" s="252"/>
      <c r="L494" s="252"/>
      <c r="M494" s="252"/>
      <c r="N494" s="252"/>
      <c r="O494" s="252"/>
      <c r="P494" s="252"/>
      <c r="Q494" s="252"/>
      <c r="R494" s="252"/>
      <c r="Y494" s="255"/>
      <c r="Z494" s="255"/>
    </row>
    <row r="495" spans="1:26" ht="15.75" customHeight="1">
      <c r="A495" s="252"/>
      <c r="B495" s="252"/>
      <c r="C495" s="252"/>
      <c r="D495" s="252"/>
      <c r="E495" s="252"/>
      <c r="F495" s="252"/>
      <c r="G495" s="252"/>
      <c r="H495" s="252"/>
      <c r="I495" s="252"/>
      <c r="J495" s="252"/>
      <c r="K495" s="252"/>
      <c r="L495" s="252"/>
      <c r="M495" s="252"/>
      <c r="N495" s="252"/>
      <c r="O495" s="252"/>
      <c r="P495" s="252"/>
      <c r="Q495" s="252"/>
      <c r="R495" s="252"/>
      <c r="Y495" s="255"/>
      <c r="Z495" s="255"/>
    </row>
    <row r="496" spans="1:26" ht="15.75" customHeight="1">
      <c r="A496" s="252"/>
      <c r="B496" s="252"/>
      <c r="C496" s="252"/>
      <c r="D496" s="252"/>
      <c r="E496" s="252"/>
      <c r="F496" s="252"/>
      <c r="G496" s="252"/>
      <c r="H496" s="252"/>
      <c r="I496" s="252"/>
      <c r="J496" s="252"/>
      <c r="K496" s="252"/>
      <c r="L496" s="252"/>
      <c r="M496" s="252"/>
      <c r="N496" s="252"/>
      <c r="O496" s="252"/>
      <c r="P496" s="252"/>
      <c r="Q496" s="252"/>
      <c r="R496" s="252"/>
      <c r="Y496" s="255"/>
      <c r="Z496" s="255"/>
    </row>
    <row r="497" spans="1:26" ht="15.75" customHeight="1">
      <c r="A497" s="252"/>
      <c r="B497" s="252"/>
      <c r="C497" s="252"/>
      <c r="D497" s="252"/>
      <c r="E497" s="252"/>
      <c r="F497" s="252"/>
      <c r="G497" s="252"/>
      <c r="H497" s="252"/>
      <c r="I497" s="252"/>
      <c r="J497" s="252"/>
      <c r="K497" s="252"/>
      <c r="L497" s="252"/>
      <c r="M497" s="252"/>
      <c r="N497" s="252"/>
      <c r="O497" s="252"/>
      <c r="P497" s="252"/>
      <c r="Q497" s="252"/>
      <c r="R497" s="252"/>
      <c r="Y497" s="255"/>
      <c r="Z497" s="255"/>
    </row>
    <row r="498" spans="1:26" ht="15.75" customHeight="1">
      <c r="A498" s="252"/>
      <c r="B498" s="252"/>
      <c r="C498" s="252"/>
      <c r="D498" s="252"/>
      <c r="E498" s="252"/>
      <c r="F498" s="252"/>
      <c r="G498" s="252"/>
      <c r="H498" s="252"/>
      <c r="I498" s="252"/>
      <c r="J498" s="252"/>
      <c r="K498" s="252"/>
      <c r="L498" s="252"/>
      <c r="M498" s="252"/>
      <c r="N498" s="252"/>
      <c r="O498" s="252"/>
      <c r="P498" s="252"/>
      <c r="Q498" s="252"/>
      <c r="R498" s="252"/>
      <c r="Y498" s="255"/>
      <c r="Z498" s="255"/>
    </row>
    <row r="499" spans="1:26" ht="15.75" customHeight="1">
      <c r="A499" s="252"/>
      <c r="B499" s="252"/>
      <c r="C499" s="252"/>
      <c r="D499" s="252"/>
      <c r="E499" s="252"/>
      <c r="F499" s="252"/>
      <c r="G499" s="252"/>
      <c r="H499" s="252"/>
      <c r="I499" s="252"/>
      <c r="J499" s="252"/>
      <c r="K499" s="252"/>
      <c r="L499" s="252"/>
      <c r="M499" s="252"/>
      <c r="N499" s="252"/>
      <c r="O499" s="252"/>
      <c r="P499" s="252"/>
      <c r="Q499" s="252"/>
      <c r="R499" s="252"/>
      <c r="Y499" s="255"/>
      <c r="Z499" s="255"/>
    </row>
    <row r="500" spans="1:26" ht="15.75" customHeight="1">
      <c r="A500" s="252"/>
      <c r="B500" s="252"/>
      <c r="C500" s="252"/>
      <c r="D500" s="252"/>
      <c r="E500" s="252"/>
      <c r="F500" s="252"/>
      <c r="G500" s="252"/>
      <c r="H500" s="252"/>
      <c r="I500" s="252"/>
      <c r="J500" s="252"/>
      <c r="K500" s="252"/>
      <c r="L500" s="252"/>
      <c r="M500" s="252"/>
      <c r="N500" s="252"/>
      <c r="O500" s="252"/>
      <c r="P500" s="252"/>
      <c r="Q500" s="252"/>
      <c r="R500" s="252"/>
      <c r="Y500" s="255"/>
      <c r="Z500" s="255"/>
    </row>
    <row r="501" spans="1:26" ht="15.75" customHeight="1">
      <c r="A501" s="252"/>
      <c r="B501" s="252"/>
      <c r="C501" s="252"/>
      <c r="D501" s="252"/>
      <c r="E501" s="252"/>
      <c r="F501" s="252"/>
      <c r="G501" s="252"/>
      <c r="H501" s="252"/>
      <c r="I501" s="252"/>
      <c r="J501" s="252"/>
      <c r="K501" s="252"/>
      <c r="L501" s="252"/>
      <c r="M501" s="252"/>
      <c r="N501" s="252"/>
      <c r="O501" s="252"/>
      <c r="P501" s="252"/>
      <c r="Q501" s="252"/>
      <c r="R501" s="252"/>
      <c r="Y501" s="255"/>
      <c r="Z501" s="255"/>
    </row>
    <row r="502" spans="1:26" ht="15.75" customHeight="1">
      <c r="A502" s="252"/>
      <c r="B502" s="252"/>
      <c r="C502" s="252"/>
      <c r="D502" s="252"/>
      <c r="E502" s="252"/>
      <c r="F502" s="252"/>
      <c r="G502" s="252"/>
      <c r="H502" s="252"/>
      <c r="I502" s="252"/>
      <c r="J502" s="252"/>
      <c r="K502" s="252"/>
      <c r="L502" s="252"/>
      <c r="M502" s="252"/>
      <c r="N502" s="252"/>
      <c r="O502" s="252"/>
      <c r="P502" s="252"/>
      <c r="Q502" s="252"/>
      <c r="R502" s="252"/>
      <c r="Y502" s="255"/>
      <c r="Z502" s="255"/>
    </row>
    <row r="503" spans="1:26" ht="15.75" customHeight="1">
      <c r="A503" s="252"/>
      <c r="B503" s="252"/>
      <c r="C503" s="252"/>
      <c r="D503" s="252"/>
      <c r="E503" s="252"/>
      <c r="F503" s="252"/>
      <c r="G503" s="252"/>
      <c r="H503" s="252"/>
      <c r="I503" s="252"/>
      <c r="J503" s="252"/>
      <c r="K503" s="252"/>
      <c r="L503" s="252"/>
      <c r="M503" s="252"/>
      <c r="N503" s="252"/>
      <c r="O503" s="252"/>
      <c r="P503" s="252"/>
      <c r="Q503" s="252"/>
      <c r="R503" s="252"/>
      <c r="Y503" s="255"/>
      <c r="Z503" s="255"/>
    </row>
    <row r="504" spans="1:26" ht="15.75" customHeight="1">
      <c r="A504" s="252"/>
      <c r="B504" s="252"/>
      <c r="C504" s="252"/>
      <c r="D504" s="252"/>
      <c r="E504" s="252"/>
      <c r="F504" s="252"/>
      <c r="G504" s="252"/>
      <c r="H504" s="252"/>
      <c r="I504" s="252"/>
      <c r="J504" s="252"/>
      <c r="K504" s="252"/>
      <c r="L504" s="252"/>
      <c r="M504" s="252"/>
      <c r="N504" s="252"/>
      <c r="O504" s="252"/>
      <c r="P504" s="252"/>
      <c r="Q504" s="252"/>
      <c r="R504" s="252"/>
      <c r="Y504" s="255"/>
      <c r="Z504" s="255"/>
    </row>
    <row r="505" spans="1:26" ht="15.75" customHeight="1">
      <c r="A505" s="252"/>
      <c r="B505" s="252"/>
      <c r="C505" s="252"/>
      <c r="D505" s="252"/>
      <c r="E505" s="252"/>
      <c r="F505" s="252"/>
      <c r="G505" s="252"/>
      <c r="H505" s="252"/>
      <c r="I505" s="252"/>
      <c r="J505" s="252"/>
      <c r="K505" s="252"/>
      <c r="L505" s="252"/>
      <c r="M505" s="252"/>
      <c r="N505" s="252"/>
      <c r="O505" s="252"/>
      <c r="P505" s="252"/>
      <c r="Q505" s="252"/>
      <c r="R505" s="252"/>
      <c r="Y505" s="255"/>
      <c r="Z505" s="255"/>
    </row>
    <row r="506" spans="1:26" ht="15.75" customHeight="1">
      <c r="A506" s="252"/>
      <c r="B506" s="252"/>
      <c r="C506" s="252"/>
      <c r="D506" s="252"/>
      <c r="E506" s="252"/>
      <c r="F506" s="252"/>
      <c r="G506" s="252"/>
      <c r="H506" s="252"/>
      <c r="I506" s="252"/>
      <c r="J506" s="252"/>
      <c r="K506" s="252"/>
      <c r="L506" s="252"/>
      <c r="M506" s="252"/>
      <c r="N506" s="252"/>
      <c r="O506" s="252"/>
      <c r="P506" s="252"/>
      <c r="Q506" s="252"/>
      <c r="R506" s="252"/>
      <c r="Y506" s="255"/>
      <c r="Z506" s="255"/>
    </row>
    <row r="507" spans="1:26" ht="15.75" customHeight="1">
      <c r="A507" s="252"/>
      <c r="B507" s="252"/>
      <c r="C507" s="252"/>
      <c r="D507" s="252"/>
      <c r="E507" s="252"/>
      <c r="F507" s="252"/>
      <c r="G507" s="252"/>
      <c r="H507" s="252"/>
      <c r="I507" s="252"/>
      <c r="J507" s="252"/>
      <c r="K507" s="252"/>
      <c r="L507" s="252"/>
      <c r="M507" s="252"/>
      <c r="N507" s="252"/>
      <c r="O507" s="252"/>
      <c r="P507" s="252"/>
      <c r="Q507" s="252"/>
      <c r="R507" s="252"/>
      <c r="Y507" s="255"/>
      <c r="Z507" s="255"/>
    </row>
    <row r="508" spans="1:26" ht="15.75" customHeight="1">
      <c r="A508" s="252"/>
      <c r="B508" s="252"/>
      <c r="C508" s="252"/>
      <c r="D508" s="252"/>
      <c r="E508" s="252"/>
      <c r="F508" s="252"/>
      <c r="G508" s="252"/>
      <c r="H508" s="252"/>
      <c r="I508" s="252"/>
      <c r="J508" s="252"/>
      <c r="K508" s="252"/>
      <c r="L508" s="252"/>
      <c r="M508" s="252"/>
      <c r="N508" s="252"/>
      <c r="O508" s="252"/>
      <c r="P508" s="252"/>
      <c r="Q508" s="252"/>
      <c r="R508" s="252"/>
      <c r="Y508" s="255"/>
      <c r="Z508" s="255"/>
    </row>
    <row r="509" spans="1:26" ht="15.75" customHeight="1">
      <c r="A509" s="252"/>
      <c r="B509" s="252"/>
      <c r="C509" s="252"/>
      <c r="D509" s="252"/>
      <c r="E509" s="252"/>
      <c r="F509" s="252"/>
      <c r="G509" s="252"/>
      <c r="H509" s="252"/>
      <c r="I509" s="252"/>
      <c r="J509" s="252"/>
      <c r="K509" s="252"/>
      <c r="L509" s="252"/>
      <c r="M509" s="252"/>
      <c r="N509" s="252"/>
      <c r="O509" s="252"/>
      <c r="P509" s="252"/>
      <c r="Q509" s="252"/>
      <c r="R509" s="252"/>
      <c r="Y509" s="255"/>
      <c r="Z509" s="255"/>
    </row>
    <row r="510" spans="1:26" ht="15.75" customHeight="1">
      <c r="A510" s="252"/>
      <c r="B510" s="252"/>
      <c r="C510" s="252"/>
      <c r="D510" s="252"/>
      <c r="E510" s="252"/>
      <c r="F510" s="252"/>
      <c r="G510" s="252"/>
      <c r="H510" s="252"/>
      <c r="I510" s="252"/>
      <c r="J510" s="252"/>
      <c r="K510" s="252"/>
      <c r="L510" s="252"/>
      <c r="M510" s="252"/>
      <c r="N510" s="252"/>
      <c r="O510" s="252"/>
      <c r="P510" s="252"/>
      <c r="Q510" s="252"/>
      <c r="R510" s="252"/>
      <c r="Y510" s="255"/>
      <c r="Z510" s="255"/>
    </row>
    <row r="511" spans="1:26" ht="15.75" customHeight="1">
      <c r="A511" s="252"/>
      <c r="B511" s="252"/>
      <c r="C511" s="252"/>
      <c r="D511" s="252"/>
      <c r="E511" s="252"/>
      <c r="F511" s="252"/>
      <c r="G511" s="252"/>
      <c r="H511" s="252"/>
      <c r="I511" s="252"/>
      <c r="J511" s="252"/>
      <c r="K511" s="252"/>
      <c r="L511" s="252"/>
      <c r="M511" s="252"/>
      <c r="N511" s="252"/>
      <c r="O511" s="252"/>
      <c r="P511" s="252"/>
      <c r="Q511" s="252"/>
      <c r="R511" s="252"/>
      <c r="Y511" s="255"/>
      <c r="Z511" s="255"/>
    </row>
    <row r="512" spans="1:26" ht="15.75" customHeight="1">
      <c r="A512" s="252"/>
      <c r="B512" s="252"/>
      <c r="C512" s="252"/>
      <c r="D512" s="252"/>
      <c r="E512" s="252"/>
      <c r="F512" s="252"/>
      <c r="G512" s="252"/>
      <c r="H512" s="252"/>
      <c r="I512" s="252"/>
      <c r="J512" s="252"/>
      <c r="K512" s="252"/>
      <c r="L512" s="252"/>
      <c r="M512" s="252"/>
      <c r="N512" s="252"/>
      <c r="O512" s="252"/>
      <c r="P512" s="252"/>
      <c r="Q512" s="252"/>
      <c r="R512" s="252"/>
      <c r="Y512" s="255"/>
      <c r="Z512" s="255"/>
    </row>
    <row r="513" spans="1:26" ht="15.75" customHeight="1">
      <c r="A513" s="252"/>
      <c r="B513" s="252"/>
      <c r="C513" s="252"/>
      <c r="D513" s="252"/>
      <c r="E513" s="252"/>
      <c r="F513" s="252"/>
      <c r="G513" s="252"/>
      <c r="H513" s="252"/>
      <c r="I513" s="252"/>
      <c r="J513" s="252"/>
      <c r="K513" s="252"/>
      <c r="L513" s="252"/>
      <c r="M513" s="252"/>
      <c r="N513" s="252"/>
      <c r="O513" s="252"/>
      <c r="P513" s="252"/>
      <c r="Q513" s="252"/>
      <c r="R513" s="252"/>
      <c r="Y513" s="255"/>
      <c r="Z513" s="255"/>
    </row>
    <row r="514" spans="1:26" ht="15.75" customHeight="1">
      <c r="A514" s="252"/>
      <c r="B514" s="252"/>
      <c r="C514" s="252"/>
      <c r="D514" s="252"/>
      <c r="E514" s="252"/>
      <c r="F514" s="252"/>
      <c r="G514" s="252"/>
      <c r="H514" s="252"/>
      <c r="I514" s="252"/>
      <c r="J514" s="252"/>
      <c r="K514" s="252"/>
      <c r="L514" s="252"/>
      <c r="M514" s="252"/>
      <c r="N514" s="252"/>
      <c r="O514" s="252"/>
      <c r="P514" s="252"/>
      <c r="Q514" s="252"/>
      <c r="R514" s="252"/>
      <c r="Y514" s="255"/>
      <c r="Z514" s="255"/>
    </row>
    <row r="515" spans="1:26" ht="15.75" customHeight="1">
      <c r="A515" s="252"/>
      <c r="B515" s="252"/>
      <c r="C515" s="252"/>
      <c r="D515" s="252"/>
      <c r="E515" s="252"/>
      <c r="F515" s="252"/>
      <c r="G515" s="252"/>
      <c r="H515" s="252"/>
      <c r="I515" s="252"/>
      <c r="J515" s="252"/>
      <c r="K515" s="252"/>
      <c r="L515" s="252"/>
      <c r="M515" s="252"/>
      <c r="N515" s="252"/>
      <c r="O515" s="252"/>
      <c r="P515" s="252"/>
      <c r="Q515" s="252"/>
      <c r="R515" s="252"/>
      <c r="Y515" s="255"/>
      <c r="Z515" s="255"/>
    </row>
    <row r="516" spans="1:26" ht="15.75" customHeight="1">
      <c r="A516" s="252"/>
      <c r="B516" s="252"/>
      <c r="C516" s="252"/>
      <c r="D516" s="252"/>
      <c r="E516" s="252"/>
      <c r="F516" s="252"/>
      <c r="G516" s="252"/>
      <c r="H516" s="252"/>
      <c r="I516" s="252"/>
      <c r="J516" s="252"/>
      <c r="K516" s="252"/>
      <c r="L516" s="252"/>
      <c r="M516" s="252"/>
      <c r="N516" s="252"/>
      <c r="O516" s="252"/>
      <c r="P516" s="252"/>
      <c r="Q516" s="252"/>
      <c r="R516" s="252"/>
      <c r="Y516" s="255"/>
      <c r="Z516" s="255"/>
    </row>
    <row r="517" spans="1:26" ht="15.75" customHeight="1">
      <c r="A517" s="252"/>
      <c r="B517" s="252"/>
      <c r="C517" s="252"/>
      <c r="D517" s="252"/>
      <c r="E517" s="252"/>
      <c r="F517" s="252"/>
      <c r="G517" s="252"/>
      <c r="H517" s="252"/>
      <c r="I517" s="252"/>
      <c r="J517" s="252"/>
      <c r="K517" s="252"/>
      <c r="L517" s="252"/>
      <c r="M517" s="252"/>
      <c r="N517" s="252"/>
      <c r="O517" s="252"/>
      <c r="P517" s="252"/>
      <c r="Q517" s="252"/>
      <c r="R517" s="252"/>
      <c r="Y517" s="255"/>
      <c r="Z517" s="255"/>
    </row>
    <row r="518" spans="1:26" ht="15.75" customHeight="1">
      <c r="A518" s="252"/>
      <c r="B518" s="252"/>
      <c r="C518" s="252"/>
      <c r="D518" s="252"/>
      <c r="E518" s="252"/>
      <c r="F518" s="252"/>
      <c r="G518" s="252"/>
      <c r="H518" s="252"/>
      <c r="I518" s="252"/>
      <c r="J518" s="252"/>
      <c r="K518" s="252"/>
      <c r="L518" s="252"/>
      <c r="M518" s="252"/>
      <c r="N518" s="252"/>
      <c r="O518" s="252"/>
      <c r="P518" s="252"/>
      <c r="Q518" s="252"/>
      <c r="R518" s="252"/>
      <c r="Y518" s="255"/>
      <c r="Z518" s="255"/>
    </row>
    <row r="519" spans="1:26" ht="15.75" customHeight="1">
      <c r="A519" s="252"/>
      <c r="B519" s="252"/>
      <c r="C519" s="252"/>
      <c r="D519" s="252"/>
      <c r="E519" s="252"/>
      <c r="F519" s="252"/>
      <c r="G519" s="252"/>
      <c r="H519" s="252"/>
      <c r="I519" s="252"/>
      <c r="J519" s="252"/>
      <c r="K519" s="252"/>
      <c r="L519" s="252"/>
      <c r="M519" s="252"/>
      <c r="N519" s="252"/>
      <c r="O519" s="252"/>
      <c r="P519" s="252"/>
      <c r="Q519" s="252"/>
      <c r="R519" s="252"/>
      <c r="Y519" s="255"/>
      <c r="Z519" s="255"/>
    </row>
    <row r="520" spans="1:26" ht="15.75" customHeight="1">
      <c r="A520" s="252"/>
      <c r="B520" s="252"/>
      <c r="C520" s="252"/>
      <c r="D520" s="252"/>
      <c r="E520" s="252"/>
      <c r="F520" s="252"/>
      <c r="G520" s="252"/>
      <c r="H520" s="252"/>
      <c r="I520" s="252"/>
      <c r="J520" s="252"/>
      <c r="K520" s="252"/>
      <c r="L520" s="252"/>
      <c r="M520" s="252"/>
      <c r="N520" s="252"/>
      <c r="O520" s="252"/>
      <c r="P520" s="252"/>
      <c r="Q520" s="252"/>
      <c r="R520" s="252"/>
      <c r="Y520" s="255"/>
      <c r="Z520" s="255"/>
    </row>
    <row r="521" spans="1:26" ht="15.75" customHeight="1">
      <c r="A521" s="252"/>
      <c r="B521" s="252"/>
      <c r="C521" s="252"/>
      <c r="D521" s="252"/>
      <c r="E521" s="252"/>
      <c r="F521" s="252"/>
      <c r="G521" s="252"/>
      <c r="H521" s="252"/>
      <c r="I521" s="252"/>
      <c r="J521" s="252"/>
      <c r="K521" s="252"/>
      <c r="L521" s="252"/>
      <c r="M521" s="252"/>
      <c r="N521" s="252"/>
      <c r="O521" s="252"/>
      <c r="P521" s="252"/>
      <c r="Q521" s="252"/>
      <c r="R521" s="252"/>
      <c r="Y521" s="255"/>
      <c r="Z521" s="255"/>
    </row>
    <row r="522" spans="1:26" ht="15.75" customHeight="1">
      <c r="A522" s="252"/>
      <c r="B522" s="252"/>
      <c r="C522" s="252"/>
      <c r="D522" s="252"/>
      <c r="E522" s="252"/>
      <c r="F522" s="252"/>
      <c r="G522" s="252"/>
      <c r="H522" s="252"/>
      <c r="I522" s="252"/>
      <c r="J522" s="252"/>
      <c r="K522" s="252"/>
      <c r="L522" s="252"/>
      <c r="M522" s="252"/>
      <c r="N522" s="252"/>
      <c r="O522" s="252"/>
      <c r="P522" s="252"/>
      <c r="Q522" s="252"/>
      <c r="R522" s="252"/>
      <c r="Y522" s="255"/>
      <c r="Z522" s="255"/>
    </row>
    <row r="523" spans="1:26" ht="15.75" customHeight="1">
      <c r="A523" s="252"/>
      <c r="B523" s="252"/>
      <c r="C523" s="252"/>
      <c r="D523" s="252"/>
      <c r="E523" s="252"/>
      <c r="F523" s="252"/>
      <c r="G523" s="252"/>
      <c r="H523" s="252"/>
      <c r="I523" s="252"/>
      <c r="J523" s="252"/>
      <c r="K523" s="252"/>
      <c r="L523" s="252"/>
      <c r="M523" s="252"/>
      <c r="N523" s="252"/>
      <c r="O523" s="252"/>
      <c r="P523" s="252"/>
      <c r="Q523" s="252"/>
      <c r="R523" s="252"/>
      <c r="Y523" s="255"/>
      <c r="Z523" s="255"/>
    </row>
    <row r="524" spans="1:26" ht="15.75" customHeight="1">
      <c r="A524" s="252"/>
      <c r="B524" s="252"/>
      <c r="C524" s="252"/>
      <c r="D524" s="252"/>
      <c r="E524" s="252"/>
      <c r="F524" s="252"/>
      <c r="G524" s="252"/>
      <c r="H524" s="252"/>
      <c r="I524" s="252"/>
      <c r="J524" s="252"/>
      <c r="K524" s="252"/>
      <c r="L524" s="252"/>
      <c r="M524" s="252"/>
      <c r="N524" s="252"/>
      <c r="O524" s="252"/>
      <c r="P524" s="252"/>
      <c r="Q524" s="252"/>
      <c r="R524" s="252"/>
      <c r="Y524" s="255"/>
      <c r="Z524" s="255"/>
    </row>
    <row r="525" spans="1:26" ht="15.75" customHeight="1">
      <c r="A525" s="252"/>
      <c r="B525" s="252"/>
      <c r="C525" s="252"/>
      <c r="D525" s="252"/>
      <c r="E525" s="252"/>
      <c r="F525" s="252"/>
      <c r="G525" s="252"/>
      <c r="H525" s="252"/>
      <c r="I525" s="252"/>
      <c r="J525" s="252"/>
      <c r="K525" s="252"/>
      <c r="L525" s="252"/>
      <c r="M525" s="252"/>
      <c r="N525" s="252"/>
      <c r="O525" s="252"/>
      <c r="P525" s="252"/>
      <c r="Q525" s="252"/>
      <c r="R525" s="252"/>
      <c r="Y525" s="255"/>
      <c r="Z525" s="255"/>
    </row>
    <row r="526" spans="1:26" ht="15.75" customHeight="1">
      <c r="A526" s="252"/>
      <c r="B526" s="252"/>
      <c r="C526" s="252"/>
      <c r="D526" s="252"/>
      <c r="E526" s="252"/>
      <c r="F526" s="252"/>
      <c r="G526" s="252"/>
      <c r="H526" s="252"/>
      <c r="I526" s="252"/>
      <c r="J526" s="252"/>
      <c r="K526" s="252"/>
      <c r="L526" s="252"/>
      <c r="M526" s="252"/>
      <c r="N526" s="252"/>
      <c r="O526" s="252"/>
      <c r="P526" s="252"/>
      <c r="Q526" s="252"/>
      <c r="R526" s="252"/>
      <c r="Y526" s="255"/>
      <c r="Z526" s="255"/>
    </row>
    <row r="527" spans="1:26" ht="15.75" customHeight="1">
      <c r="A527" s="252"/>
      <c r="B527" s="252"/>
      <c r="C527" s="252"/>
      <c r="D527" s="252"/>
      <c r="E527" s="252"/>
      <c r="F527" s="252"/>
      <c r="G527" s="252"/>
      <c r="H527" s="252"/>
      <c r="I527" s="252"/>
      <c r="J527" s="252"/>
      <c r="K527" s="252"/>
      <c r="L527" s="252"/>
      <c r="M527" s="252"/>
      <c r="N527" s="252"/>
      <c r="O527" s="252"/>
      <c r="P527" s="252"/>
      <c r="Q527" s="252"/>
      <c r="R527" s="252"/>
      <c r="Y527" s="255"/>
      <c r="Z527" s="255"/>
    </row>
    <row r="528" spans="1:26" ht="15.75" customHeight="1">
      <c r="A528" s="252"/>
      <c r="B528" s="252"/>
      <c r="C528" s="252"/>
      <c r="D528" s="252"/>
      <c r="E528" s="252"/>
      <c r="F528" s="252"/>
      <c r="G528" s="252"/>
      <c r="H528" s="252"/>
      <c r="I528" s="252"/>
      <c r="J528" s="252"/>
      <c r="K528" s="252"/>
      <c r="L528" s="252"/>
      <c r="M528" s="252"/>
      <c r="N528" s="252"/>
      <c r="O528" s="252"/>
      <c r="P528" s="252"/>
      <c r="Q528" s="252"/>
      <c r="R528" s="252"/>
      <c r="Y528" s="255"/>
      <c r="Z528" s="255"/>
    </row>
    <row r="529" spans="1:26" ht="15.75" customHeight="1">
      <c r="A529" s="252"/>
      <c r="B529" s="252"/>
      <c r="C529" s="252"/>
      <c r="D529" s="252"/>
      <c r="E529" s="252"/>
      <c r="F529" s="252"/>
      <c r="G529" s="252"/>
      <c r="H529" s="252"/>
      <c r="I529" s="252"/>
      <c r="J529" s="252"/>
      <c r="K529" s="252"/>
      <c r="L529" s="252"/>
      <c r="M529" s="252"/>
      <c r="N529" s="252"/>
      <c r="O529" s="252"/>
      <c r="P529" s="252"/>
      <c r="Q529" s="252"/>
      <c r="R529" s="252"/>
      <c r="Y529" s="255"/>
      <c r="Z529" s="255"/>
    </row>
    <row r="530" spans="1:26" ht="15.75" customHeight="1">
      <c r="A530" s="252"/>
      <c r="B530" s="252"/>
      <c r="C530" s="252"/>
      <c r="D530" s="252"/>
      <c r="E530" s="252"/>
      <c r="F530" s="252"/>
      <c r="G530" s="252"/>
      <c r="H530" s="252"/>
      <c r="I530" s="252"/>
      <c r="J530" s="252"/>
      <c r="K530" s="252"/>
      <c r="L530" s="252"/>
      <c r="M530" s="252"/>
      <c r="N530" s="252"/>
      <c r="O530" s="252"/>
      <c r="P530" s="252"/>
      <c r="Q530" s="252"/>
      <c r="R530" s="252"/>
      <c r="Y530" s="255"/>
      <c r="Z530" s="255"/>
    </row>
    <row r="531" spans="1:26" ht="15.75" customHeight="1">
      <c r="A531" s="252"/>
      <c r="B531" s="252"/>
      <c r="C531" s="252"/>
      <c r="D531" s="252"/>
      <c r="E531" s="252"/>
      <c r="F531" s="252"/>
      <c r="G531" s="252"/>
      <c r="H531" s="252"/>
      <c r="I531" s="252"/>
      <c r="J531" s="252"/>
      <c r="K531" s="252"/>
      <c r="L531" s="252"/>
      <c r="M531" s="252"/>
      <c r="N531" s="252"/>
      <c r="O531" s="252"/>
      <c r="P531" s="252"/>
      <c r="Q531" s="252"/>
      <c r="R531" s="252"/>
      <c r="Y531" s="255"/>
      <c r="Z531" s="255"/>
    </row>
    <row r="532" spans="1:26" ht="15.75" customHeight="1">
      <c r="A532" s="252"/>
      <c r="B532" s="252"/>
      <c r="C532" s="252"/>
      <c r="D532" s="252"/>
      <c r="E532" s="252"/>
      <c r="F532" s="252"/>
      <c r="G532" s="252"/>
      <c r="H532" s="252"/>
      <c r="I532" s="252"/>
      <c r="J532" s="252"/>
      <c r="K532" s="252"/>
      <c r="L532" s="252"/>
      <c r="M532" s="252"/>
      <c r="N532" s="252"/>
      <c r="O532" s="252"/>
      <c r="P532" s="252"/>
      <c r="Q532" s="252"/>
      <c r="R532" s="252"/>
      <c r="Y532" s="255"/>
      <c r="Z532" s="255"/>
    </row>
    <row r="533" spans="1:26" ht="15.75" customHeight="1">
      <c r="A533" s="252"/>
      <c r="B533" s="252"/>
      <c r="C533" s="252"/>
      <c r="D533" s="252"/>
      <c r="E533" s="252"/>
      <c r="F533" s="252"/>
      <c r="G533" s="252"/>
      <c r="H533" s="252"/>
      <c r="I533" s="252"/>
      <c r="J533" s="252"/>
      <c r="K533" s="252"/>
      <c r="L533" s="252"/>
      <c r="M533" s="252"/>
      <c r="N533" s="252"/>
      <c r="O533" s="252"/>
      <c r="P533" s="252"/>
      <c r="Q533" s="252"/>
      <c r="R533" s="252"/>
      <c r="Y533" s="255"/>
      <c r="Z533" s="255"/>
    </row>
    <row r="534" spans="1:26" ht="15.75" customHeight="1">
      <c r="A534" s="252"/>
      <c r="B534" s="252"/>
      <c r="C534" s="252"/>
      <c r="D534" s="252"/>
      <c r="E534" s="252"/>
      <c r="F534" s="252"/>
      <c r="G534" s="252"/>
      <c r="H534" s="252"/>
      <c r="I534" s="252"/>
      <c r="J534" s="252"/>
      <c r="K534" s="252"/>
      <c r="L534" s="252"/>
      <c r="M534" s="252"/>
      <c r="N534" s="252"/>
      <c r="O534" s="252"/>
      <c r="P534" s="252"/>
      <c r="Q534" s="252"/>
      <c r="R534" s="252"/>
      <c r="Y534" s="255"/>
      <c r="Z534" s="255"/>
    </row>
    <row r="535" spans="1:26" ht="15.75" customHeight="1">
      <c r="A535" s="252"/>
      <c r="B535" s="252"/>
      <c r="C535" s="252"/>
      <c r="D535" s="252"/>
      <c r="E535" s="252"/>
      <c r="F535" s="252"/>
      <c r="G535" s="252"/>
      <c r="H535" s="252"/>
      <c r="I535" s="252"/>
      <c r="J535" s="252"/>
      <c r="K535" s="252"/>
      <c r="L535" s="252"/>
      <c r="M535" s="252"/>
      <c r="N535" s="252"/>
      <c r="O535" s="252"/>
      <c r="P535" s="252"/>
      <c r="Q535" s="252"/>
      <c r="R535" s="252"/>
      <c r="Y535" s="255"/>
      <c r="Z535" s="255"/>
    </row>
    <row r="536" spans="1:26" ht="15.75" customHeight="1">
      <c r="A536" s="252"/>
      <c r="B536" s="252"/>
      <c r="C536" s="252"/>
      <c r="D536" s="252"/>
      <c r="E536" s="252"/>
      <c r="F536" s="252"/>
      <c r="G536" s="252"/>
      <c r="H536" s="252"/>
      <c r="I536" s="252"/>
      <c r="J536" s="252"/>
      <c r="K536" s="252"/>
      <c r="L536" s="252"/>
      <c r="M536" s="252"/>
      <c r="N536" s="252"/>
      <c r="O536" s="252"/>
      <c r="P536" s="252"/>
      <c r="Q536" s="252"/>
      <c r="R536" s="252"/>
      <c r="Y536" s="255"/>
      <c r="Z536" s="255"/>
    </row>
    <row r="537" spans="1:26" ht="15.75" customHeight="1">
      <c r="A537" s="252"/>
      <c r="B537" s="252"/>
      <c r="C537" s="252"/>
      <c r="D537" s="252"/>
      <c r="E537" s="252"/>
      <c r="F537" s="252"/>
      <c r="G537" s="252"/>
      <c r="H537" s="252"/>
      <c r="I537" s="252"/>
      <c r="J537" s="252"/>
      <c r="K537" s="252"/>
      <c r="L537" s="252"/>
      <c r="M537" s="252"/>
      <c r="N537" s="252"/>
      <c r="O537" s="252"/>
      <c r="P537" s="252"/>
      <c r="Q537" s="252"/>
      <c r="R537" s="252"/>
      <c r="Y537" s="255"/>
      <c r="Z537" s="255"/>
    </row>
    <row r="538" spans="1:26" ht="15.75" customHeight="1">
      <c r="A538" s="252"/>
      <c r="B538" s="252"/>
      <c r="C538" s="252"/>
      <c r="D538" s="252"/>
      <c r="E538" s="252"/>
      <c r="F538" s="252"/>
      <c r="G538" s="252"/>
      <c r="H538" s="252"/>
      <c r="I538" s="252"/>
      <c r="J538" s="252"/>
      <c r="K538" s="252"/>
      <c r="L538" s="252"/>
      <c r="M538" s="252"/>
      <c r="N538" s="252"/>
      <c r="O538" s="252"/>
      <c r="P538" s="252"/>
      <c r="Q538" s="252"/>
      <c r="R538" s="252"/>
      <c r="Y538" s="255"/>
      <c r="Z538" s="255"/>
    </row>
    <row r="539" spans="1:26" ht="15.75" customHeight="1">
      <c r="A539" s="252"/>
      <c r="B539" s="252"/>
      <c r="C539" s="252"/>
      <c r="D539" s="252"/>
      <c r="E539" s="252"/>
      <c r="F539" s="252"/>
      <c r="G539" s="252"/>
      <c r="H539" s="252"/>
      <c r="I539" s="252"/>
      <c r="J539" s="252"/>
      <c r="K539" s="252"/>
      <c r="L539" s="252"/>
      <c r="M539" s="252"/>
      <c r="N539" s="252"/>
      <c r="O539" s="252"/>
      <c r="P539" s="252"/>
      <c r="Q539" s="252"/>
      <c r="R539" s="252"/>
      <c r="Y539" s="255"/>
      <c r="Z539" s="255"/>
    </row>
    <row r="540" spans="1:26" ht="15.75" customHeight="1">
      <c r="A540" s="252"/>
      <c r="B540" s="252"/>
      <c r="C540" s="252"/>
      <c r="D540" s="252"/>
      <c r="E540" s="252"/>
      <c r="F540" s="252"/>
      <c r="G540" s="252"/>
      <c r="H540" s="252"/>
      <c r="I540" s="252"/>
      <c r="J540" s="252"/>
      <c r="K540" s="252"/>
      <c r="L540" s="252"/>
      <c r="M540" s="252"/>
      <c r="N540" s="252"/>
      <c r="O540" s="252"/>
      <c r="P540" s="252"/>
      <c r="Q540" s="252"/>
      <c r="R540" s="252"/>
      <c r="Y540" s="255"/>
      <c r="Z540" s="255"/>
    </row>
    <row r="541" spans="1:26" ht="15.75" customHeight="1">
      <c r="A541" s="252"/>
      <c r="B541" s="252"/>
      <c r="C541" s="252"/>
      <c r="D541" s="252"/>
      <c r="E541" s="252"/>
      <c r="F541" s="252"/>
      <c r="G541" s="252"/>
      <c r="H541" s="252"/>
      <c r="I541" s="252"/>
      <c r="J541" s="252"/>
      <c r="K541" s="252"/>
      <c r="L541" s="252"/>
      <c r="M541" s="252"/>
      <c r="N541" s="252"/>
      <c r="O541" s="252"/>
      <c r="P541" s="252"/>
      <c r="Q541" s="252"/>
      <c r="R541" s="252"/>
      <c r="Y541" s="255"/>
      <c r="Z541" s="255"/>
    </row>
    <row r="542" spans="1:26" ht="15.75" customHeight="1">
      <c r="A542" s="252"/>
      <c r="B542" s="252"/>
      <c r="C542" s="252"/>
      <c r="D542" s="252"/>
      <c r="E542" s="252"/>
      <c r="F542" s="252"/>
      <c r="G542" s="252"/>
      <c r="H542" s="252"/>
      <c r="I542" s="252"/>
      <c r="J542" s="252"/>
      <c r="K542" s="252"/>
      <c r="L542" s="252"/>
      <c r="M542" s="252"/>
      <c r="N542" s="252"/>
      <c r="O542" s="252"/>
      <c r="P542" s="252"/>
      <c r="Q542" s="252"/>
      <c r="R542" s="252"/>
      <c r="Y542" s="255"/>
      <c r="Z542" s="255"/>
    </row>
    <row r="543" spans="1:26" ht="15.75" customHeight="1">
      <c r="A543" s="252"/>
      <c r="B543" s="252"/>
      <c r="C543" s="252"/>
      <c r="D543" s="252"/>
      <c r="E543" s="252"/>
      <c r="F543" s="252"/>
      <c r="G543" s="252"/>
      <c r="H543" s="252"/>
      <c r="I543" s="252"/>
      <c r="J543" s="252"/>
      <c r="K543" s="252"/>
      <c r="L543" s="252"/>
      <c r="M543" s="252"/>
      <c r="N543" s="252"/>
      <c r="O543" s="252"/>
      <c r="P543" s="252"/>
      <c r="Q543" s="252"/>
      <c r="R543" s="252"/>
      <c r="Y543" s="255"/>
      <c r="Z543" s="255"/>
    </row>
    <row r="544" spans="1:26" ht="15.75" customHeight="1">
      <c r="A544" s="252"/>
      <c r="B544" s="252"/>
      <c r="C544" s="252"/>
      <c r="D544" s="252"/>
      <c r="E544" s="252"/>
      <c r="F544" s="252"/>
      <c r="G544" s="252"/>
      <c r="H544" s="252"/>
      <c r="I544" s="252"/>
      <c r="J544" s="252"/>
      <c r="K544" s="252"/>
      <c r="L544" s="252"/>
      <c r="M544" s="252"/>
      <c r="N544" s="252"/>
      <c r="O544" s="252"/>
      <c r="P544" s="252"/>
      <c r="Q544" s="252"/>
      <c r="R544" s="252"/>
      <c r="Y544" s="255"/>
      <c r="Z544" s="255"/>
    </row>
    <row r="545" spans="1:26" ht="15.75" customHeight="1">
      <c r="A545" s="252"/>
      <c r="B545" s="252"/>
      <c r="C545" s="252"/>
      <c r="D545" s="252"/>
      <c r="E545" s="252"/>
      <c r="F545" s="252"/>
      <c r="G545" s="252"/>
      <c r="H545" s="252"/>
      <c r="I545" s="252"/>
      <c r="J545" s="252"/>
      <c r="K545" s="252"/>
      <c r="L545" s="252"/>
      <c r="M545" s="252"/>
      <c r="N545" s="252"/>
      <c r="O545" s="252"/>
      <c r="P545" s="252"/>
      <c r="Q545" s="252"/>
      <c r="R545" s="252"/>
      <c r="Y545" s="255"/>
      <c r="Z545" s="255"/>
    </row>
    <row r="546" spans="1:26" ht="15.75" customHeight="1">
      <c r="A546" s="252"/>
      <c r="B546" s="252"/>
      <c r="C546" s="252"/>
      <c r="D546" s="252"/>
      <c r="E546" s="252"/>
      <c r="F546" s="252"/>
      <c r="G546" s="252"/>
      <c r="H546" s="252"/>
      <c r="I546" s="252"/>
      <c r="J546" s="252"/>
      <c r="K546" s="252"/>
      <c r="L546" s="252"/>
      <c r="M546" s="252"/>
      <c r="N546" s="252"/>
      <c r="O546" s="252"/>
      <c r="P546" s="252"/>
      <c r="Q546" s="252"/>
      <c r="R546" s="252"/>
      <c r="Y546" s="255"/>
      <c r="Z546" s="255"/>
    </row>
    <row r="547" spans="1:26" ht="15.75" customHeight="1">
      <c r="A547" s="252"/>
      <c r="B547" s="252"/>
      <c r="C547" s="252"/>
      <c r="D547" s="252"/>
      <c r="E547" s="252"/>
      <c r="F547" s="252"/>
      <c r="G547" s="252"/>
      <c r="H547" s="252"/>
      <c r="I547" s="252"/>
      <c r="J547" s="252"/>
      <c r="K547" s="252"/>
      <c r="L547" s="252"/>
      <c r="M547" s="252"/>
      <c r="N547" s="252"/>
      <c r="O547" s="252"/>
      <c r="P547" s="252"/>
      <c r="Q547" s="252"/>
      <c r="R547" s="252"/>
      <c r="Y547" s="255"/>
      <c r="Z547" s="255"/>
    </row>
    <row r="548" spans="1:26" ht="15.75" customHeight="1">
      <c r="A548" s="252"/>
      <c r="B548" s="252"/>
      <c r="C548" s="252"/>
      <c r="D548" s="252"/>
      <c r="E548" s="252"/>
      <c r="F548" s="252"/>
      <c r="G548" s="252"/>
      <c r="H548" s="252"/>
      <c r="I548" s="252"/>
      <c r="J548" s="252"/>
      <c r="K548" s="252"/>
      <c r="L548" s="252"/>
      <c r="M548" s="252"/>
      <c r="N548" s="252"/>
      <c r="O548" s="252"/>
      <c r="P548" s="252"/>
      <c r="Q548" s="252"/>
      <c r="R548" s="252"/>
      <c r="Y548" s="255"/>
      <c r="Z548" s="255"/>
    </row>
    <row r="549" spans="1:26" ht="15.75" customHeight="1">
      <c r="A549" s="252"/>
      <c r="B549" s="252"/>
      <c r="C549" s="252"/>
      <c r="D549" s="252"/>
      <c r="E549" s="252"/>
      <c r="F549" s="252"/>
      <c r="G549" s="252"/>
      <c r="H549" s="252"/>
      <c r="I549" s="252"/>
      <c r="J549" s="252"/>
      <c r="K549" s="252"/>
      <c r="L549" s="252"/>
      <c r="M549" s="252"/>
      <c r="N549" s="252"/>
      <c r="O549" s="252"/>
      <c r="P549" s="252"/>
      <c r="Q549" s="252"/>
      <c r="R549" s="252"/>
      <c r="Y549" s="255"/>
      <c r="Z549" s="255"/>
    </row>
    <row r="550" spans="1:26" ht="15.75" customHeight="1">
      <c r="A550" s="252"/>
      <c r="B550" s="252"/>
      <c r="C550" s="252"/>
      <c r="D550" s="252"/>
      <c r="E550" s="252"/>
      <c r="F550" s="252"/>
      <c r="G550" s="252"/>
      <c r="H550" s="252"/>
      <c r="I550" s="252"/>
      <c r="J550" s="252"/>
      <c r="K550" s="252"/>
      <c r="L550" s="252"/>
      <c r="M550" s="252"/>
      <c r="N550" s="252"/>
      <c r="O550" s="252"/>
      <c r="P550" s="252"/>
      <c r="Q550" s="252"/>
      <c r="R550" s="252"/>
      <c r="Y550" s="255"/>
      <c r="Z550" s="255"/>
    </row>
    <row r="551" spans="1:26" ht="15.75" customHeight="1">
      <c r="A551" s="252"/>
      <c r="B551" s="252"/>
      <c r="C551" s="252"/>
      <c r="D551" s="252"/>
      <c r="E551" s="252"/>
      <c r="F551" s="252"/>
      <c r="G551" s="252"/>
      <c r="H551" s="252"/>
      <c r="I551" s="252"/>
      <c r="J551" s="252"/>
      <c r="K551" s="252"/>
      <c r="L551" s="252"/>
      <c r="M551" s="252"/>
      <c r="N551" s="252"/>
      <c r="O551" s="252"/>
      <c r="P551" s="252"/>
      <c r="Q551" s="252"/>
      <c r="R551" s="252"/>
      <c r="Y551" s="255"/>
      <c r="Z551" s="255"/>
    </row>
    <row r="552" spans="1:26" ht="15.75" customHeight="1">
      <c r="A552" s="252"/>
      <c r="B552" s="252"/>
      <c r="C552" s="252"/>
      <c r="D552" s="252"/>
      <c r="E552" s="252"/>
      <c r="F552" s="252"/>
      <c r="G552" s="252"/>
      <c r="H552" s="252"/>
      <c r="I552" s="252"/>
      <c r="J552" s="252"/>
      <c r="K552" s="252"/>
      <c r="L552" s="252"/>
      <c r="M552" s="252"/>
      <c r="N552" s="252"/>
      <c r="O552" s="252"/>
      <c r="P552" s="252"/>
      <c r="Q552" s="252"/>
      <c r="R552" s="252"/>
      <c r="Y552" s="255"/>
      <c r="Z552" s="255"/>
    </row>
    <row r="553" spans="1:26" ht="15.75" customHeight="1">
      <c r="A553" s="252"/>
      <c r="B553" s="252"/>
      <c r="C553" s="252"/>
      <c r="D553" s="252"/>
      <c r="E553" s="252"/>
      <c r="F553" s="252"/>
      <c r="G553" s="252"/>
      <c r="H553" s="252"/>
      <c r="I553" s="252"/>
      <c r="J553" s="252"/>
      <c r="K553" s="252"/>
      <c r="L553" s="252"/>
      <c r="M553" s="252"/>
      <c r="N553" s="252"/>
      <c r="O553" s="252"/>
      <c r="P553" s="252"/>
      <c r="Q553" s="252"/>
      <c r="R553" s="252"/>
      <c r="Y553" s="255"/>
      <c r="Z553" s="255"/>
    </row>
    <row r="554" spans="1:26" ht="15.75" customHeight="1">
      <c r="A554" s="252"/>
      <c r="B554" s="252"/>
      <c r="C554" s="252"/>
      <c r="D554" s="252"/>
      <c r="E554" s="252"/>
      <c r="F554" s="252"/>
      <c r="G554" s="252"/>
      <c r="H554" s="252"/>
      <c r="I554" s="252"/>
      <c r="J554" s="252"/>
      <c r="K554" s="252"/>
      <c r="L554" s="252"/>
      <c r="M554" s="252"/>
      <c r="N554" s="252"/>
      <c r="O554" s="252"/>
      <c r="P554" s="252"/>
      <c r="Q554" s="252"/>
      <c r="R554" s="252"/>
      <c r="Y554" s="255"/>
      <c r="Z554" s="255"/>
    </row>
    <row r="555" spans="1:26" ht="15.75" customHeight="1">
      <c r="A555" s="252"/>
      <c r="B555" s="252"/>
      <c r="C555" s="252"/>
      <c r="D555" s="252"/>
      <c r="E555" s="252"/>
      <c r="F555" s="252"/>
      <c r="G555" s="252"/>
      <c r="H555" s="252"/>
      <c r="I555" s="252"/>
      <c r="J555" s="252"/>
      <c r="K555" s="252"/>
      <c r="L555" s="252"/>
      <c r="M555" s="252"/>
      <c r="N555" s="252"/>
      <c r="O555" s="252"/>
      <c r="P555" s="252"/>
      <c r="Q555" s="252"/>
      <c r="R555" s="252"/>
      <c r="Y555" s="255"/>
      <c r="Z555" s="255"/>
    </row>
    <row r="556" spans="1:26" ht="15.75" customHeight="1">
      <c r="A556" s="252"/>
      <c r="B556" s="252"/>
      <c r="C556" s="252"/>
      <c r="D556" s="252"/>
      <c r="E556" s="252"/>
      <c r="F556" s="252"/>
      <c r="G556" s="252"/>
      <c r="H556" s="252"/>
      <c r="I556" s="252"/>
      <c r="J556" s="252"/>
      <c r="K556" s="252"/>
      <c r="L556" s="252"/>
      <c r="M556" s="252"/>
      <c r="N556" s="252"/>
      <c r="O556" s="252"/>
      <c r="P556" s="252"/>
      <c r="Q556" s="252"/>
      <c r="R556" s="252"/>
      <c r="Y556" s="255"/>
      <c r="Z556" s="255"/>
    </row>
    <row r="557" spans="1:26" ht="15.75" customHeight="1">
      <c r="A557" s="252"/>
      <c r="B557" s="252"/>
      <c r="C557" s="252"/>
      <c r="D557" s="252"/>
      <c r="E557" s="252"/>
      <c r="F557" s="252"/>
      <c r="G557" s="252"/>
      <c r="H557" s="252"/>
      <c r="I557" s="252"/>
      <c r="J557" s="252"/>
      <c r="K557" s="252"/>
      <c r="L557" s="252"/>
      <c r="M557" s="252"/>
      <c r="N557" s="252"/>
      <c r="O557" s="252"/>
      <c r="P557" s="252"/>
      <c r="Q557" s="252"/>
      <c r="R557" s="252"/>
      <c r="Y557" s="255"/>
      <c r="Z557" s="255"/>
    </row>
    <row r="558" spans="1:26" ht="15.75" customHeight="1">
      <c r="A558" s="252"/>
      <c r="B558" s="252"/>
      <c r="C558" s="252"/>
      <c r="D558" s="252"/>
      <c r="E558" s="252"/>
      <c r="F558" s="252"/>
      <c r="G558" s="252"/>
      <c r="H558" s="252"/>
      <c r="I558" s="252"/>
      <c r="J558" s="252"/>
      <c r="K558" s="252"/>
      <c r="L558" s="252"/>
      <c r="M558" s="252"/>
      <c r="N558" s="252"/>
      <c r="O558" s="252"/>
      <c r="P558" s="252"/>
      <c r="Q558" s="252"/>
      <c r="R558" s="252"/>
      <c r="Y558" s="255"/>
      <c r="Z558" s="255"/>
    </row>
    <row r="559" spans="1:26" ht="15.75" customHeight="1">
      <c r="A559" s="252"/>
      <c r="B559" s="252"/>
      <c r="C559" s="252"/>
      <c r="D559" s="252"/>
      <c r="E559" s="252"/>
      <c r="F559" s="252"/>
      <c r="G559" s="252"/>
      <c r="H559" s="252"/>
      <c r="I559" s="252"/>
      <c r="J559" s="252"/>
      <c r="K559" s="252"/>
      <c r="L559" s="252"/>
      <c r="M559" s="252"/>
      <c r="N559" s="252"/>
      <c r="O559" s="252"/>
      <c r="P559" s="252"/>
      <c r="Q559" s="252"/>
      <c r="R559" s="252"/>
      <c r="Y559" s="255"/>
      <c r="Z559" s="255"/>
    </row>
    <row r="560" spans="1:26" ht="15.75" customHeight="1">
      <c r="A560" s="252"/>
      <c r="B560" s="252"/>
      <c r="C560" s="252"/>
      <c r="D560" s="252"/>
      <c r="E560" s="252"/>
      <c r="F560" s="252"/>
      <c r="G560" s="252"/>
      <c r="H560" s="252"/>
      <c r="I560" s="252"/>
      <c r="J560" s="252"/>
      <c r="K560" s="252"/>
      <c r="L560" s="252"/>
      <c r="M560" s="252"/>
      <c r="N560" s="252"/>
      <c r="O560" s="252"/>
      <c r="P560" s="252"/>
      <c r="Q560" s="252"/>
      <c r="R560" s="252"/>
      <c r="Y560" s="255"/>
      <c r="Z560" s="255"/>
    </row>
    <row r="561" spans="1:26" ht="15.75" customHeight="1">
      <c r="A561" s="252"/>
      <c r="B561" s="252"/>
      <c r="C561" s="252"/>
      <c r="D561" s="252"/>
      <c r="E561" s="252"/>
      <c r="F561" s="252"/>
      <c r="G561" s="252"/>
      <c r="H561" s="252"/>
      <c r="I561" s="252"/>
      <c r="J561" s="252"/>
      <c r="K561" s="252"/>
      <c r="L561" s="252"/>
      <c r="M561" s="252"/>
      <c r="N561" s="252"/>
      <c r="O561" s="252"/>
      <c r="P561" s="252"/>
      <c r="Q561" s="252"/>
      <c r="R561" s="252"/>
      <c r="Y561" s="255"/>
      <c r="Z561" s="255"/>
    </row>
    <row r="562" spans="1:26" ht="15.75" customHeight="1">
      <c r="A562" s="252"/>
      <c r="B562" s="252"/>
      <c r="C562" s="252"/>
      <c r="D562" s="252"/>
      <c r="E562" s="252"/>
      <c r="F562" s="252"/>
      <c r="G562" s="252"/>
      <c r="H562" s="252"/>
      <c r="I562" s="252"/>
      <c r="J562" s="252"/>
      <c r="K562" s="252"/>
      <c r="L562" s="252"/>
      <c r="M562" s="252"/>
      <c r="N562" s="252"/>
      <c r="O562" s="252"/>
      <c r="P562" s="252"/>
      <c r="Q562" s="252"/>
      <c r="R562" s="252"/>
      <c r="Y562" s="255"/>
      <c r="Z562" s="255"/>
    </row>
    <row r="563" spans="1:26" ht="15.75" customHeight="1">
      <c r="A563" s="252"/>
      <c r="B563" s="252"/>
      <c r="C563" s="252"/>
      <c r="D563" s="252"/>
      <c r="E563" s="252"/>
      <c r="F563" s="252"/>
      <c r="G563" s="252"/>
      <c r="H563" s="252"/>
      <c r="I563" s="252"/>
      <c r="J563" s="252"/>
      <c r="K563" s="252"/>
      <c r="L563" s="252"/>
      <c r="M563" s="252"/>
      <c r="N563" s="252"/>
      <c r="O563" s="252"/>
      <c r="P563" s="252"/>
      <c r="Q563" s="252"/>
      <c r="R563" s="252"/>
      <c r="Y563" s="255"/>
      <c r="Z563" s="255"/>
    </row>
    <row r="564" spans="1:26" ht="15.75" customHeight="1">
      <c r="A564" s="252"/>
      <c r="B564" s="252"/>
      <c r="C564" s="252"/>
      <c r="D564" s="252"/>
      <c r="E564" s="252"/>
      <c r="F564" s="252"/>
      <c r="G564" s="252"/>
      <c r="H564" s="252"/>
      <c r="I564" s="252"/>
      <c r="J564" s="252"/>
      <c r="K564" s="252"/>
      <c r="L564" s="252"/>
      <c r="M564" s="252"/>
      <c r="N564" s="252"/>
      <c r="O564" s="252"/>
      <c r="P564" s="252"/>
      <c r="Q564" s="252"/>
      <c r="R564" s="252"/>
      <c r="Y564" s="255"/>
      <c r="Z564" s="255"/>
    </row>
    <row r="565" spans="1:26" ht="15.75" customHeight="1">
      <c r="A565" s="252"/>
      <c r="B565" s="252"/>
      <c r="C565" s="252"/>
      <c r="D565" s="252"/>
      <c r="E565" s="252"/>
      <c r="F565" s="252"/>
      <c r="G565" s="252"/>
      <c r="H565" s="252"/>
      <c r="I565" s="252"/>
      <c r="J565" s="252"/>
      <c r="K565" s="252"/>
      <c r="L565" s="252"/>
      <c r="M565" s="252"/>
      <c r="N565" s="252"/>
      <c r="O565" s="252"/>
      <c r="P565" s="252"/>
      <c r="Q565" s="252"/>
      <c r="R565" s="252"/>
      <c r="Y565" s="255"/>
      <c r="Z565" s="255"/>
    </row>
    <row r="566" spans="1:26" ht="15.75" customHeight="1">
      <c r="A566" s="252"/>
      <c r="B566" s="252"/>
      <c r="C566" s="252"/>
      <c r="D566" s="252"/>
      <c r="E566" s="252"/>
      <c r="F566" s="252"/>
      <c r="G566" s="252"/>
      <c r="H566" s="252"/>
      <c r="I566" s="252"/>
      <c r="J566" s="252"/>
      <c r="K566" s="252"/>
      <c r="L566" s="252"/>
      <c r="M566" s="252"/>
      <c r="N566" s="252"/>
      <c r="O566" s="252"/>
      <c r="P566" s="252"/>
      <c r="Q566" s="252"/>
      <c r="R566" s="252"/>
      <c r="Y566" s="255"/>
      <c r="Z566" s="255"/>
    </row>
    <row r="567" spans="1:26" ht="15.75" customHeight="1">
      <c r="A567" s="252"/>
      <c r="B567" s="252"/>
      <c r="C567" s="252"/>
      <c r="D567" s="252"/>
      <c r="E567" s="252"/>
      <c r="F567" s="252"/>
      <c r="G567" s="252"/>
      <c r="H567" s="252"/>
      <c r="I567" s="252"/>
      <c r="J567" s="252"/>
      <c r="K567" s="252"/>
      <c r="L567" s="252"/>
      <c r="M567" s="252"/>
      <c r="N567" s="252"/>
      <c r="O567" s="252"/>
      <c r="P567" s="252"/>
      <c r="Q567" s="252"/>
      <c r="R567" s="252"/>
      <c r="Y567" s="255"/>
      <c r="Z567" s="255"/>
    </row>
    <row r="568" spans="1:26" ht="15.75" customHeight="1">
      <c r="A568" s="252"/>
      <c r="B568" s="252"/>
      <c r="C568" s="252"/>
      <c r="D568" s="252"/>
      <c r="E568" s="252"/>
      <c r="F568" s="252"/>
      <c r="G568" s="252"/>
      <c r="H568" s="252"/>
      <c r="I568" s="252"/>
      <c r="J568" s="252"/>
      <c r="K568" s="252"/>
      <c r="L568" s="252"/>
      <c r="M568" s="252"/>
      <c r="N568" s="252"/>
      <c r="O568" s="252"/>
      <c r="P568" s="252"/>
      <c r="Q568" s="252"/>
      <c r="R568" s="252"/>
      <c r="Y568" s="255"/>
      <c r="Z568" s="255"/>
    </row>
    <row r="569" spans="1:26" ht="15.75" customHeight="1">
      <c r="A569" s="252"/>
      <c r="B569" s="252"/>
      <c r="C569" s="252"/>
      <c r="D569" s="252"/>
      <c r="E569" s="252"/>
      <c r="F569" s="252"/>
      <c r="G569" s="252"/>
      <c r="H569" s="252"/>
      <c r="I569" s="252"/>
      <c r="J569" s="252"/>
      <c r="K569" s="252"/>
      <c r="L569" s="252"/>
      <c r="M569" s="252"/>
      <c r="N569" s="252"/>
      <c r="O569" s="252"/>
      <c r="P569" s="252"/>
      <c r="Q569" s="252"/>
      <c r="R569" s="252"/>
      <c r="Y569" s="255"/>
      <c r="Z569" s="255"/>
    </row>
    <row r="570" spans="1:26" ht="15.75" customHeight="1">
      <c r="A570" s="252"/>
      <c r="B570" s="252"/>
      <c r="C570" s="252"/>
      <c r="D570" s="252"/>
      <c r="E570" s="252"/>
      <c r="F570" s="252"/>
      <c r="G570" s="252"/>
      <c r="H570" s="252"/>
      <c r="I570" s="252"/>
      <c r="J570" s="252"/>
      <c r="K570" s="252"/>
      <c r="L570" s="252"/>
      <c r="M570" s="252"/>
      <c r="N570" s="252"/>
      <c r="O570" s="252"/>
      <c r="P570" s="252"/>
      <c r="Q570" s="252"/>
      <c r="R570" s="252"/>
      <c r="Y570" s="255"/>
      <c r="Z570" s="255"/>
    </row>
    <row r="571" spans="1:26" ht="15.75" customHeight="1">
      <c r="A571" s="252"/>
      <c r="B571" s="252"/>
      <c r="C571" s="252"/>
      <c r="D571" s="252"/>
      <c r="E571" s="252"/>
      <c r="F571" s="252"/>
      <c r="G571" s="252"/>
      <c r="H571" s="252"/>
      <c r="I571" s="252"/>
      <c r="J571" s="252"/>
      <c r="K571" s="252"/>
      <c r="L571" s="252"/>
      <c r="M571" s="252"/>
      <c r="N571" s="252"/>
      <c r="O571" s="252"/>
      <c r="P571" s="252"/>
      <c r="Q571" s="252"/>
      <c r="R571" s="252"/>
      <c r="Y571" s="255"/>
      <c r="Z571" s="255"/>
    </row>
    <row r="572" spans="1:26" ht="15.75" customHeight="1">
      <c r="A572" s="252"/>
      <c r="B572" s="252"/>
      <c r="C572" s="252"/>
      <c r="D572" s="252"/>
      <c r="E572" s="252"/>
      <c r="F572" s="252"/>
      <c r="G572" s="252"/>
      <c r="H572" s="252"/>
      <c r="I572" s="252"/>
      <c r="J572" s="252"/>
      <c r="K572" s="252"/>
      <c r="L572" s="252"/>
      <c r="M572" s="252"/>
      <c r="N572" s="252"/>
      <c r="O572" s="252"/>
      <c r="P572" s="252"/>
      <c r="Q572" s="252"/>
      <c r="R572" s="252"/>
      <c r="Y572" s="255"/>
      <c r="Z572" s="255"/>
    </row>
    <row r="573" spans="1:26" ht="15.75" customHeight="1">
      <c r="A573" s="252"/>
      <c r="B573" s="252"/>
      <c r="C573" s="252"/>
      <c r="D573" s="252"/>
      <c r="E573" s="252"/>
      <c r="F573" s="252"/>
      <c r="G573" s="252"/>
      <c r="H573" s="252"/>
      <c r="I573" s="252"/>
      <c r="J573" s="252"/>
      <c r="K573" s="252"/>
      <c r="L573" s="252"/>
      <c r="M573" s="252"/>
      <c r="N573" s="252"/>
      <c r="O573" s="252"/>
      <c r="P573" s="252"/>
      <c r="Q573" s="252"/>
      <c r="R573" s="252"/>
      <c r="Y573" s="255"/>
      <c r="Z573" s="255"/>
    </row>
    <row r="574" spans="1:26" ht="15.75" customHeight="1">
      <c r="A574" s="252"/>
      <c r="B574" s="252"/>
      <c r="C574" s="252"/>
      <c r="D574" s="252"/>
      <c r="E574" s="252"/>
      <c r="F574" s="252"/>
      <c r="G574" s="252"/>
      <c r="H574" s="252"/>
      <c r="I574" s="252"/>
      <c r="J574" s="252"/>
      <c r="K574" s="252"/>
      <c r="L574" s="252"/>
      <c r="M574" s="252"/>
      <c r="N574" s="252"/>
      <c r="O574" s="252"/>
      <c r="P574" s="252"/>
      <c r="Q574" s="252"/>
      <c r="R574" s="252"/>
      <c r="Y574" s="255"/>
      <c r="Z574" s="255"/>
    </row>
    <row r="575" spans="1:26" ht="15.75" customHeight="1">
      <c r="A575" s="252"/>
      <c r="B575" s="252"/>
      <c r="C575" s="252"/>
      <c r="D575" s="252"/>
      <c r="E575" s="252"/>
      <c r="F575" s="252"/>
      <c r="G575" s="252"/>
      <c r="H575" s="252"/>
      <c r="I575" s="252"/>
      <c r="J575" s="252"/>
      <c r="K575" s="252"/>
      <c r="L575" s="252"/>
      <c r="M575" s="252"/>
      <c r="N575" s="252"/>
      <c r="O575" s="252"/>
      <c r="P575" s="252"/>
      <c r="Q575" s="252"/>
      <c r="R575" s="252"/>
      <c r="Y575" s="255"/>
      <c r="Z575" s="255"/>
    </row>
    <row r="576" spans="1:26" ht="15.75" customHeight="1">
      <c r="A576" s="252"/>
      <c r="B576" s="252"/>
      <c r="C576" s="252"/>
      <c r="D576" s="252"/>
      <c r="E576" s="252"/>
      <c r="F576" s="252"/>
      <c r="G576" s="252"/>
      <c r="H576" s="252"/>
      <c r="I576" s="252"/>
      <c r="J576" s="252"/>
      <c r="K576" s="252"/>
      <c r="L576" s="252"/>
      <c r="M576" s="252"/>
      <c r="N576" s="252"/>
      <c r="O576" s="252"/>
      <c r="P576" s="252"/>
      <c r="Q576" s="252"/>
      <c r="R576" s="252"/>
      <c r="Y576" s="255"/>
      <c r="Z576" s="255"/>
    </row>
    <row r="577" spans="1:26" ht="15.75" customHeight="1">
      <c r="A577" s="252"/>
      <c r="B577" s="252"/>
      <c r="C577" s="252"/>
      <c r="D577" s="252"/>
      <c r="E577" s="252"/>
      <c r="F577" s="252"/>
      <c r="G577" s="252"/>
      <c r="H577" s="252"/>
      <c r="I577" s="252"/>
      <c r="J577" s="252"/>
      <c r="K577" s="252"/>
      <c r="L577" s="252"/>
      <c r="M577" s="252"/>
      <c r="N577" s="252"/>
      <c r="O577" s="252"/>
      <c r="P577" s="252"/>
      <c r="Q577" s="252"/>
      <c r="R577" s="252"/>
      <c r="Y577" s="255"/>
      <c r="Z577" s="255"/>
    </row>
    <row r="578" spans="1:26" ht="15.75" customHeight="1">
      <c r="A578" s="252"/>
      <c r="B578" s="252"/>
      <c r="C578" s="252"/>
      <c r="D578" s="252"/>
      <c r="E578" s="252"/>
      <c r="F578" s="252"/>
      <c r="G578" s="252"/>
      <c r="H578" s="252"/>
      <c r="I578" s="252"/>
      <c r="J578" s="252"/>
      <c r="K578" s="252"/>
      <c r="L578" s="252"/>
      <c r="M578" s="252"/>
      <c r="N578" s="252"/>
      <c r="O578" s="252"/>
      <c r="P578" s="252"/>
      <c r="Q578" s="252"/>
      <c r="R578" s="252"/>
      <c r="Y578" s="255"/>
      <c r="Z578" s="255"/>
    </row>
    <row r="579" spans="1:26" ht="15.75" customHeight="1">
      <c r="A579" s="252"/>
      <c r="B579" s="252"/>
      <c r="C579" s="252"/>
      <c r="D579" s="252"/>
      <c r="E579" s="252"/>
      <c r="F579" s="252"/>
      <c r="G579" s="252"/>
      <c r="H579" s="252"/>
      <c r="I579" s="252"/>
      <c r="J579" s="252"/>
      <c r="K579" s="252"/>
      <c r="L579" s="252"/>
      <c r="M579" s="252"/>
      <c r="N579" s="252"/>
      <c r="O579" s="252"/>
      <c r="P579" s="252"/>
      <c r="Q579" s="252"/>
      <c r="R579" s="252"/>
      <c r="Y579" s="255"/>
      <c r="Z579" s="255"/>
    </row>
    <row r="580" spans="1:26" ht="15.75" customHeight="1">
      <c r="A580" s="252"/>
      <c r="B580" s="252"/>
      <c r="C580" s="252"/>
      <c r="D580" s="252"/>
      <c r="E580" s="252"/>
      <c r="F580" s="252"/>
      <c r="G580" s="252"/>
      <c r="H580" s="252"/>
      <c r="I580" s="252"/>
      <c r="J580" s="252"/>
      <c r="K580" s="252"/>
      <c r="L580" s="252"/>
      <c r="M580" s="252"/>
      <c r="N580" s="252"/>
      <c r="O580" s="252"/>
      <c r="P580" s="252"/>
      <c r="Q580" s="252"/>
      <c r="R580" s="252"/>
      <c r="Y580" s="255"/>
      <c r="Z580" s="255"/>
    </row>
    <row r="581" spans="1:26" ht="15.75" customHeight="1">
      <c r="A581" s="252"/>
      <c r="B581" s="252"/>
      <c r="C581" s="252"/>
      <c r="D581" s="252"/>
      <c r="E581" s="252"/>
      <c r="F581" s="252"/>
      <c r="G581" s="252"/>
      <c r="H581" s="252"/>
      <c r="I581" s="252"/>
      <c r="J581" s="252"/>
      <c r="K581" s="252"/>
      <c r="L581" s="252"/>
      <c r="M581" s="252"/>
      <c r="N581" s="252"/>
      <c r="O581" s="252"/>
      <c r="P581" s="252"/>
      <c r="Q581" s="252"/>
      <c r="R581" s="252"/>
      <c r="Y581" s="255"/>
      <c r="Z581" s="255"/>
    </row>
    <row r="582" spans="1:26" ht="15.75" customHeight="1">
      <c r="A582" s="252"/>
      <c r="B582" s="252"/>
      <c r="C582" s="252"/>
      <c r="D582" s="252"/>
      <c r="E582" s="252"/>
      <c r="F582" s="252"/>
      <c r="G582" s="252"/>
      <c r="H582" s="252"/>
      <c r="I582" s="252"/>
      <c r="J582" s="252"/>
      <c r="K582" s="252"/>
      <c r="L582" s="252"/>
      <c r="M582" s="252"/>
      <c r="N582" s="252"/>
      <c r="O582" s="252"/>
      <c r="P582" s="252"/>
      <c r="Q582" s="252"/>
      <c r="R582" s="252"/>
      <c r="Y582" s="255"/>
      <c r="Z582" s="255"/>
    </row>
    <row r="583" spans="1:26" ht="15.75" customHeight="1">
      <c r="A583" s="252"/>
      <c r="B583" s="252"/>
      <c r="C583" s="252"/>
      <c r="D583" s="252"/>
      <c r="E583" s="252"/>
      <c r="F583" s="252"/>
      <c r="G583" s="252"/>
      <c r="H583" s="252"/>
      <c r="I583" s="252"/>
      <c r="J583" s="252"/>
      <c r="K583" s="252"/>
      <c r="L583" s="252"/>
      <c r="M583" s="252"/>
      <c r="N583" s="252"/>
      <c r="O583" s="252"/>
      <c r="P583" s="252"/>
      <c r="Q583" s="252"/>
      <c r="R583" s="252"/>
      <c r="Y583" s="255"/>
      <c r="Z583" s="255"/>
    </row>
    <row r="584" spans="1:26" ht="15.75" customHeight="1">
      <c r="A584" s="252"/>
      <c r="B584" s="252"/>
      <c r="C584" s="252"/>
      <c r="D584" s="252"/>
      <c r="E584" s="252"/>
      <c r="F584" s="252"/>
      <c r="G584" s="252"/>
      <c r="H584" s="252"/>
      <c r="I584" s="252"/>
      <c r="J584" s="252"/>
      <c r="K584" s="252"/>
      <c r="L584" s="252"/>
      <c r="M584" s="252"/>
      <c r="N584" s="252"/>
      <c r="O584" s="252"/>
      <c r="P584" s="252"/>
      <c r="Q584" s="252"/>
      <c r="R584" s="252"/>
      <c r="Y584" s="255"/>
      <c r="Z584" s="255"/>
    </row>
    <row r="585" spans="1:26" ht="15.75" customHeight="1">
      <c r="A585" s="252"/>
      <c r="B585" s="252"/>
      <c r="C585" s="252"/>
      <c r="D585" s="252"/>
      <c r="E585" s="252"/>
      <c r="F585" s="252"/>
      <c r="G585" s="252"/>
      <c r="H585" s="252"/>
      <c r="I585" s="252"/>
      <c r="J585" s="252"/>
      <c r="K585" s="252"/>
      <c r="L585" s="252"/>
      <c r="M585" s="252"/>
      <c r="N585" s="252"/>
      <c r="O585" s="252"/>
      <c r="P585" s="252"/>
      <c r="Q585" s="252"/>
      <c r="R585" s="252"/>
      <c r="Y585" s="255"/>
      <c r="Z585" s="255"/>
    </row>
    <row r="586" spans="1:26" ht="15.75" customHeight="1">
      <c r="A586" s="252"/>
      <c r="B586" s="252"/>
      <c r="C586" s="252"/>
      <c r="D586" s="252"/>
      <c r="E586" s="252"/>
      <c r="F586" s="252"/>
      <c r="G586" s="252"/>
      <c r="H586" s="252"/>
      <c r="I586" s="252"/>
      <c r="J586" s="252"/>
      <c r="K586" s="252"/>
      <c r="L586" s="252"/>
      <c r="M586" s="252"/>
      <c r="N586" s="252"/>
      <c r="O586" s="252"/>
      <c r="P586" s="252"/>
      <c r="Q586" s="252"/>
      <c r="R586" s="252"/>
      <c r="Y586" s="255"/>
      <c r="Z586" s="255"/>
    </row>
    <row r="587" spans="1:26" ht="15.75" customHeight="1">
      <c r="A587" s="252"/>
      <c r="B587" s="252"/>
      <c r="C587" s="252"/>
      <c r="D587" s="252"/>
      <c r="E587" s="252"/>
      <c r="F587" s="252"/>
      <c r="G587" s="252"/>
      <c r="H587" s="252"/>
      <c r="I587" s="252"/>
      <c r="J587" s="252"/>
      <c r="K587" s="252"/>
      <c r="L587" s="252"/>
      <c r="M587" s="252"/>
      <c r="N587" s="252"/>
      <c r="O587" s="252"/>
      <c r="P587" s="252"/>
      <c r="Q587" s="252"/>
      <c r="R587" s="252"/>
      <c r="Y587" s="255"/>
      <c r="Z587" s="255"/>
    </row>
    <row r="588" spans="1:26" ht="15.75" customHeight="1">
      <c r="A588" s="252"/>
      <c r="B588" s="252"/>
      <c r="C588" s="252"/>
      <c r="D588" s="252"/>
      <c r="E588" s="252"/>
      <c r="F588" s="252"/>
      <c r="G588" s="252"/>
      <c r="H588" s="252"/>
      <c r="I588" s="252"/>
      <c r="J588" s="252"/>
      <c r="K588" s="252"/>
      <c r="L588" s="252"/>
      <c r="M588" s="252"/>
      <c r="N588" s="252"/>
      <c r="O588" s="252"/>
      <c r="P588" s="252"/>
      <c r="Q588" s="252"/>
      <c r="R588" s="252"/>
      <c r="Y588" s="255"/>
      <c r="Z588" s="255"/>
    </row>
    <row r="589" spans="1:26" ht="15.75" customHeight="1">
      <c r="A589" s="252"/>
      <c r="B589" s="252"/>
      <c r="C589" s="252"/>
      <c r="D589" s="252"/>
      <c r="E589" s="252"/>
      <c r="F589" s="252"/>
      <c r="G589" s="252"/>
      <c r="H589" s="252"/>
      <c r="I589" s="252"/>
      <c r="J589" s="252"/>
      <c r="K589" s="252"/>
      <c r="L589" s="252"/>
      <c r="M589" s="252"/>
      <c r="N589" s="252"/>
      <c r="O589" s="252"/>
      <c r="P589" s="252"/>
      <c r="Q589" s="252"/>
      <c r="R589" s="252"/>
      <c r="Y589" s="255"/>
      <c r="Z589" s="255"/>
    </row>
    <row r="590" spans="1:26" ht="15.75" customHeight="1">
      <c r="A590" s="252"/>
      <c r="B590" s="252"/>
      <c r="C590" s="252"/>
      <c r="D590" s="252"/>
      <c r="E590" s="252"/>
      <c r="F590" s="252"/>
      <c r="G590" s="252"/>
      <c r="H590" s="252"/>
      <c r="I590" s="252"/>
      <c r="J590" s="252"/>
      <c r="K590" s="252"/>
      <c r="L590" s="252"/>
      <c r="M590" s="252"/>
      <c r="N590" s="252"/>
      <c r="O590" s="252"/>
      <c r="P590" s="252"/>
      <c r="Q590" s="252"/>
      <c r="R590" s="252"/>
      <c r="Y590" s="255"/>
      <c r="Z590" s="255"/>
    </row>
    <row r="591" spans="1:26" ht="15.75" customHeight="1">
      <c r="A591" s="252"/>
      <c r="B591" s="252"/>
      <c r="C591" s="252"/>
      <c r="D591" s="252"/>
      <c r="E591" s="252"/>
      <c r="F591" s="252"/>
      <c r="G591" s="252"/>
      <c r="H591" s="252"/>
      <c r="I591" s="252"/>
      <c r="J591" s="252"/>
      <c r="K591" s="252"/>
      <c r="L591" s="252"/>
      <c r="M591" s="252"/>
      <c r="N591" s="252"/>
      <c r="O591" s="252"/>
      <c r="P591" s="252"/>
      <c r="Q591" s="252"/>
      <c r="R591" s="252"/>
      <c r="Y591" s="255"/>
      <c r="Z591" s="255"/>
    </row>
    <row r="592" spans="1:26" ht="15.75" customHeight="1">
      <c r="A592" s="252"/>
      <c r="B592" s="252"/>
      <c r="C592" s="252"/>
      <c r="D592" s="252"/>
      <c r="E592" s="252"/>
      <c r="F592" s="252"/>
      <c r="G592" s="252"/>
      <c r="H592" s="252"/>
      <c r="I592" s="252"/>
      <c r="J592" s="252"/>
      <c r="K592" s="252"/>
      <c r="L592" s="252"/>
      <c r="M592" s="252"/>
      <c r="N592" s="252"/>
      <c r="O592" s="252"/>
      <c r="P592" s="252"/>
      <c r="Q592" s="252"/>
      <c r="R592" s="252"/>
      <c r="Y592" s="255"/>
      <c r="Z592" s="255"/>
    </row>
    <row r="593" spans="1:26" ht="15.75" customHeight="1">
      <c r="A593" s="252"/>
      <c r="B593" s="252"/>
      <c r="C593" s="252"/>
      <c r="D593" s="252"/>
      <c r="E593" s="252"/>
      <c r="F593" s="252"/>
      <c r="G593" s="252"/>
      <c r="H593" s="252"/>
      <c r="I593" s="252"/>
      <c r="J593" s="252"/>
      <c r="K593" s="252"/>
      <c r="L593" s="252"/>
      <c r="M593" s="252"/>
      <c r="N593" s="252"/>
      <c r="O593" s="252"/>
      <c r="P593" s="252"/>
      <c r="Q593" s="252"/>
      <c r="R593" s="252"/>
      <c r="Y593" s="255"/>
      <c r="Z593" s="255"/>
    </row>
    <row r="594" spans="1:26" ht="15.75" customHeight="1">
      <c r="A594" s="252"/>
      <c r="B594" s="252"/>
      <c r="C594" s="252"/>
      <c r="D594" s="252"/>
      <c r="E594" s="252"/>
      <c r="F594" s="252"/>
      <c r="G594" s="252"/>
      <c r="H594" s="252"/>
      <c r="I594" s="252"/>
      <c r="J594" s="252"/>
      <c r="K594" s="252"/>
      <c r="L594" s="252"/>
      <c r="M594" s="252"/>
      <c r="N594" s="252"/>
      <c r="O594" s="252"/>
      <c r="P594" s="252"/>
      <c r="Q594" s="252"/>
      <c r="R594" s="252"/>
      <c r="Y594" s="255"/>
      <c r="Z594" s="255"/>
    </row>
    <row r="595" spans="1:26" ht="15.75" customHeight="1">
      <c r="A595" s="252"/>
      <c r="B595" s="252"/>
      <c r="C595" s="252"/>
      <c r="D595" s="252"/>
      <c r="E595" s="252"/>
      <c r="F595" s="252"/>
      <c r="G595" s="252"/>
      <c r="H595" s="252"/>
      <c r="I595" s="252"/>
      <c r="J595" s="252"/>
      <c r="K595" s="252"/>
      <c r="L595" s="252"/>
      <c r="M595" s="252"/>
      <c r="N595" s="252"/>
      <c r="O595" s="252"/>
      <c r="P595" s="252"/>
      <c r="Q595" s="252"/>
      <c r="R595" s="252"/>
      <c r="Y595" s="255"/>
      <c r="Z595" s="255"/>
    </row>
    <row r="596" spans="1:26" ht="15.75" customHeight="1">
      <c r="A596" s="252"/>
      <c r="B596" s="252"/>
      <c r="C596" s="252"/>
      <c r="D596" s="252"/>
      <c r="E596" s="252"/>
      <c r="F596" s="252"/>
      <c r="G596" s="252"/>
      <c r="H596" s="252"/>
      <c r="I596" s="252"/>
      <c r="J596" s="252"/>
      <c r="K596" s="252"/>
      <c r="L596" s="252"/>
      <c r="M596" s="252"/>
      <c r="N596" s="252"/>
      <c r="O596" s="252"/>
      <c r="P596" s="252"/>
      <c r="Q596" s="252"/>
      <c r="R596" s="252"/>
      <c r="Y596" s="255"/>
      <c r="Z596" s="255"/>
    </row>
    <row r="597" spans="1:26" ht="15.75" customHeight="1">
      <c r="A597" s="252"/>
      <c r="B597" s="252"/>
      <c r="C597" s="252"/>
      <c r="D597" s="252"/>
      <c r="E597" s="252"/>
      <c r="F597" s="252"/>
      <c r="G597" s="252"/>
      <c r="H597" s="252"/>
      <c r="I597" s="252"/>
      <c r="J597" s="252"/>
      <c r="K597" s="252"/>
      <c r="L597" s="252"/>
      <c r="M597" s="252"/>
      <c r="N597" s="252"/>
      <c r="O597" s="252"/>
      <c r="P597" s="252"/>
      <c r="Q597" s="252"/>
      <c r="R597" s="252"/>
      <c r="Y597" s="255"/>
      <c r="Z597" s="255"/>
    </row>
    <row r="598" spans="1:26" ht="15.75" customHeight="1">
      <c r="A598" s="252"/>
      <c r="B598" s="252"/>
      <c r="C598" s="252"/>
      <c r="D598" s="252"/>
      <c r="E598" s="252"/>
      <c r="F598" s="252"/>
      <c r="G598" s="252"/>
      <c r="H598" s="252"/>
      <c r="I598" s="252"/>
      <c r="J598" s="252"/>
      <c r="K598" s="252"/>
      <c r="L598" s="252"/>
      <c r="M598" s="252"/>
      <c r="N598" s="252"/>
      <c r="O598" s="252"/>
      <c r="P598" s="252"/>
      <c r="Q598" s="252"/>
      <c r="R598" s="252"/>
      <c r="Y598" s="255"/>
      <c r="Z598" s="255"/>
    </row>
    <row r="599" spans="1:26" ht="15.75" customHeight="1">
      <c r="A599" s="252"/>
      <c r="B599" s="252"/>
      <c r="C599" s="252"/>
      <c r="D599" s="252"/>
      <c r="E599" s="252"/>
      <c r="F599" s="252"/>
      <c r="G599" s="252"/>
      <c r="H599" s="252"/>
      <c r="I599" s="252"/>
      <c r="J599" s="252"/>
      <c r="K599" s="252"/>
      <c r="L599" s="252"/>
      <c r="M599" s="252"/>
      <c r="N599" s="252"/>
      <c r="O599" s="252"/>
      <c r="P599" s="252"/>
      <c r="Q599" s="252"/>
      <c r="R599" s="252"/>
      <c r="Y599" s="255"/>
      <c r="Z599" s="255"/>
    </row>
    <row r="600" spans="1:26" ht="15.75" customHeight="1">
      <c r="A600" s="252"/>
      <c r="B600" s="252"/>
      <c r="C600" s="252"/>
      <c r="D600" s="252"/>
      <c r="E600" s="252"/>
      <c r="F600" s="252"/>
      <c r="G600" s="252"/>
      <c r="H600" s="252"/>
      <c r="I600" s="252"/>
      <c r="J600" s="252"/>
      <c r="K600" s="252"/>
      <c r="L600" s="252"/>
      <c r="M600" s="252"/>
      <c r="N600" s="252"/>
      <c r="O600" s="252"/>
      <c r="P600" s="252"/>
      <c r="Q600" s="252"/>
      <c r="R600" s="252"/>
      <c r="Y600" s="255"/>
      <c r="Z600" s="255"/>
    </row>
    <row r="601" spans="1:26" ht="15.75" customHeight="1">
      <c r="A601" s="252"/>
      <c r="B601" s="252"/>
      <c r="C601" s="252"/>
      <c r="D601" s="252"/>
      <c r="E601" s="252"/>
      <c r="F601" s="252"/>
      <c r="G601" s="252"/>
      <c r="H601" s="252"/>
      <c r="I601" s="252"/>
      <c r="J601" s="252"/>
      <c r="K601" s="252"/>
      <c r="L601" s="252"/>
      <c r="M601" s="252"/>
      <c r="N601" s="252"/>
      <c r="O601" s="252"/>
      <c r="P601" s="252"/>
      <c r="Q601" s="252"/>
      <c r="R601" s="252"/>
      <c r="Y601" s="255"/>
      <c r="Z601" s="255"/>
    </row>
    <row r="602" spans="1:26" ht="15.75" customHeight="1">
      <c r="A602" s="252"/>
      <c r="B602" s="252"/>
      <c r="C602" s="252"/>
      <c r="D602" s="252"/>
      <c r="E602" s="252"/>
      <c r="F602" s="252"/>
      <c r="G602" s="252"/>
      <c r="H602" s="252"/>
      <c r="I602" s="252"/>
      <c r="J602" s="252"/>
      <c r="K602" s="252"/>
      <c r="L602" s="252"/>
      <c r="M602" s="252"/>
      <c r="N602" s="252"/>
      <c r="O602" s="252"/>
      <c r="P602" s="252"/>
      <c r="Q602" s="252"/>
      <c r="R602" s="252"/>
      <c r="Y602" s="255"/>
      <c r="Z602" s="255"/>
    </row>
    <row r="603" spans="1:26" ht="15.75" customHeight="1">
      <c r="A603" s="252"/>
      <c r="B603" s="252"/>
      <c r="C603" s="252"/>
      <c r="D603" s="252"/>
      <c r="E603" s="252"/>
      <c r="F603" s="252"/>
      <c r="G603" s="252"/>
      <c r="H603" s="252"/>
      <c r="I603" s="252"/>
      <c r="J603" s="252"/>
      <c r="K603" s="252"/>
      <c r="L603" s="252"/>
      <c r="M603" s="252"/>
      <c r="N603" s="252"/>
      <c r="O603" s="252"/>
      <c r="P603" s="252"/>
      <c r="Q603" s="252"/>
      <c r="R603" s="252"/>
      <c r="Y603" s="255"/>
      <c r="Z603" s="255"/>
    </row>
    <row r="604" spans="1:26" ht="15.75" customHeight="1">
      <c r="A604" s="252"/>
      <c r="B604" s="252"/>
      <c r="C604" s="252"/>
      <c r="D604" s="252"/>
      <c r="E604" s="252"/>
      <c r="F604" s="252"/>
      <c r="G604" s="252"/>
      <c r="H604" s="252"/>
      <c r="I604" s="252"/>
      <c r="J604" s="252"/>
      <c r="K604" s="252"/>
      <c r="L604" s="252"/>
      <c r="M604" s="252"/>
      <c r="N604" s="252"/>
      <c r="O604" s="252"/>
      <c r="P604" s="252"/>
      <c r="Q604" s="252"/>
      <c r="R604" s="252"/>
      <c r="Y604" s="255"/>
      <c r="Z604" s="255"/>
    </row>
    <row r="605" spans="1:26" ht="15.75" customHeight="1">
      <c r="A605" s="252"/>
      <c r="B605" s="252"/>
      <c r="C605" s="252"/>
      <c r="D605" s="252"/>
      <c r="E605" s="252"/>
      <c r="F605" s="252"/>
      <c r="G605" s="252"/>
      <c r="H605" s="252"/>
      <c r="I605" s="252"/>
      <c r="J605" s="252"/>
      <c r="K605" s="252"/>
      <c r="L605" s="252"/>
      <c r="M605" s="252"/>
      <c r="N605" s="252"/>
      <c r="O605" s="252"/>
      <c r="P605" s="252"/>
      <c r="Q605" s="252"/>
      <c r="R605" s="252"/>
      <c r="Y605" s="255"/>
      <c r="Z605" s="255"/>
    </row>
    <row r="606" spans="1:26" ht="15.75" customHeight="1">
      <c r="A606" s="252"/>
      <c r="B606" s="252"/>
      <c r="C606" s="252"/>
      <c r="D606" s="252"/>
      <c r="E606" s="252"/>
      <c r="F606" s="252"/>
      <c r="G606" s="252"/>
      <c r="H606" s="252"/>
      <c r="I606" s="252"/>
      <c r="J606" s="252"/>
      <c r="K606" s="252"/>
      <c r="L606" s="252"/>
      <c r="M606" s="252"/>
      <c r="N606" s="252"/>
      <c r="O606" s="252"/>
      <c r="P606" s="252"/>
      <c r="Q606" s="252"/>
      <c r="R606" s="252"/>
      <c r="Y606" s="255"/>
      <c r="Z606" s="255"/>
    </row>
    <row r="607" spans="1:26" ht="15.75" customHeight="1">
      <c r="A607" s="252"/>
      <c r="B607" s="252"/>
      <c r="C607" s="252"/>
      <c r="D607" s="252"/>
      <c r="E607" s="252"/>
      <c r="F607" s="252"/>
      <c r="G607" s="252"/>
      <c r="H607" s="252"/>
      <c r="I607" s="252"/>
      <c r="J607" s="252"/>
      <c r="K607" s="252"/>
      <c r="L607" s="252"/>
      <c r="M607" s="252"/>
      <c r="N607" s="252"/>
      <c r="O607" s="252"/>
      <c r="P607" s="252"/>
      <c r="Q607" s="252"/>
      <c r="R607" s="252"/>
      <c r="Y607" s="255"/>
      <c r="Z607" s="255"/>
    </row>
    <row r="608" spans="1:26" ht="15.75" customHeight="1">
      <c r="A608" s="252"/>
      <c r="B608" s="252"/>
      <c r="C608" s="252"/>
      <c r="D608" s="252"/>
      <c r="E608" s="252"/>
      <c r="F608" s="252"/>
      <c r="G608" s="252"/>
      <c r="H608" s="252"/>
      <c r="I608" s="252"/>
      <c r="J608" s="252"/>
      <c r="K608" s="252"/>
      <c r="L608" s="252"/>
      <c r="M608" s="252"/>
      <c r="N608" s="252"/>
      <c r="O608" s="252"/>
      <c r="P608" s="252"/>
      <c r="Q608" s="252"/>
      <c r="R608" s="252"/>
      <c r="Y608" s="255"/>
      <c r="Z608" s="255"/>
    </row>
    <row r="609" spans="1:26" ht="15.75" customHeight="1">
      <c r="A609" s="252"/>
      <c r="B609" s="252"/>
      <c r="C609" s="252"/>
      <c r="D609" s="252"/>
      <c r="E609" s="252"/>
      <c r="F609" s="252"/>
      <c r="G609" s="252"/>
      <c r="H609" s="252"/>
      <c r="I609" s="252"/>
      <c r="J609" s="252"/>
      <c r="K609" s="252"/>
      <c r="L609" s="252"/>
      <c r="M609" s="252"/>
      <c r="N609" s="252"/>
      <c r="O609" s="252"/>
      <c r="P609" s="252"/>
      <c r="Q609" s="252"/>
      <c r="R609" s="252"/>
      <c r="Y609" s="255"/>
      <c r="Z609" s="255"/>
    </row>
    <row r="610" spans="1:26" ht="15.75" customHeight="1">
      <c r="A610" s="252"/>
      <c r="B610" s="252"/>
      <c r="C610" s="252"/>
      <c r="D610" s="252"/>
      <c r="E610" s="252"/>
      <c r="F610" s="252"/>
      <c r="G610" s="252"/>
      <c r="H610" s="252"/>
      <c r="I610" s="252"/>
      <c r="J610" s="252"/>
      <c r="K610" s="252"/>
      <c r="L610" s="252"/>
      <c r="M610" s="252"/>
      <c r="N610" s="252"/>
      <c r="O610" s="252"/>
      <c r="P610" s="252"/>
      <c r="Q610" s="252"/>
      <c r="R610" s="252"/>
      <c r="Y610" s="255"/>
      <c r="Z610" s="255"/>
    </row>
    <row r="611" spans="1:26" ht="15.75" customHeight="1">
      <c r="A611" s="252"/>
      <c r="B611" s="252"/>
      <c r="C611" s="252"/>
      <c r="D611" s="252"/>
      <c r="E611" s="252"/>
      <c r="F611" s="252"/>
      <c r="G611" s="252"/>
      <c r="H611" s="252"/>
      <c r="I611" s="252"/>
      <c r="J611" s="252"/>
      <c r="K611" s="252"/>
      <c r="L611" s="252"/>
      <c r="M611" s="252"/>
      <c r="N611" s="252"/>
      <c r="O611" s="252"/>
      <c r="P611" s="252"/>
      <c r="Q611" s="252"/>
      <c r="R611" s="252"/>
      <c r="Y611" s="255"/>
      <c r="Z611" s="255"/>
    </row>
    <row r="612" spans="1:26" ht="15.75" customHeight="1">
      <c r="A612" s="252"/>
      <c r="B612" s="252"/>
      <c r="C612" s="252"/>
      <c r="D612" s="252"/>
      <c r="E612" s="252"/>
      <c r="F612" s="252"/>
      <c r="G612" s="252"/>
      <c r="H612" s="252"/>
      <c r="I612" s="252"/>
      <c r="J612" s="252"/>
      <c r="K612" s="252"/>
      <c r="L612" s="252"/>
      <c r="M612" s="252"/>
      <c r="N612" s="252"/>
      <c r="O612" s="252"/>
      <c r="P612" s="252"/>
      <c r="Q612" s="252"/>
      <c r="R612" s="252"/>
      <c r="Y612" s="255"/>
      <c r="Z612" s="255"/>
    </row>
    <row r="613" spans="1:26" ht="15.75" customHeight="1">
      <c r="A613" s="252"/>
      <c r="B613" s="252"/>
      <c r="C613" s="252"/>
      <c r="D613" s="252"/>
      <c r="E613" s="252"/>
      <c r="F613" s="252"/>
      <c r="G613" s="252"/>
      <c r="H613" s="252"/>
      <c r="I613" s="252"/>
      <c r="J613" s="252"/>
      <c r="K613" s="252"/>
      <c r="L613" s="252"/>
      <c r="M613" s="252"/>
      <c r="N613" s="252"/>
      <c r="O613" s="252"/>
      <c r="P613" s="252"/>
      <c r="Q613" s="252"/>
      <c r="R613" s="252"/>
      <c r="Y613" s="255"/>
      <c r="Z613" s="255"/>
    </row>
    <row r="614" spans="1:26" ht="15.75" customHeight="1">
      <c r="A614" s="252"/>
      <c r="B614" s="252"/>
      <c r="C614" s="252"/>
      <c r="D614" s="252"/>
      <c r="E614" s="252"/>
      <c r="F614" s="252"/>
      <c r="G614" s="252"/>
      <c r="H614" s="252"/>
      <c r="I614" s="252"/>
      <c r="J614" s="252"/>
      <c r="K614" s="252"/>
      <c r="L614" s="252"/>
      <c r="M614" s="252"/>
      <c r="N614" s="252"/>
      <c r="O614" s="252"/>
      <c r="P614" s="252"/>
      <c r="Q614" s="252"/>
      <c r="R614" s="252"/>
      <c r="Y614" s="255"/>
      <c r="Z614" s="255"/>
    </row>
    <row r="615" spans="1:26" ht="15.75" customHeight="1">
      <c r="A615" s="252"/>
      <c r="B615" s="252"/>
      <c r="C615" s="252"/>
      <c r="D615" s="252"/>
      <c r="E615" s="252"/>
      <c r="F615" s="252"/>
      <c r="G615" s="252"/>
      <c r="H615" s="252"/>
      <c r="I615" s="252"/>
      <c r="J615" s="252"/>
      <c r="K615" s="252"/>
      <c r="L615" s="252"/>
      <c r="M615" s="252"/>
      <c r="N615" s="252"/>
      <c r="O615" s="252"/>
      <c r="P615" s="252"/>
      <c r="Q615" s="252"/>
      <c r="R615" s="252"/>
      <c r="Y615" s="255"/>
      <c r="Z615" s="255"/>
    </row>
    <row r="616" spans="1:26" ht="15.75" customHeight="1">
      <c r="A616" s="252"/>
      <c r="B616" s="252"/>
      <c r="C616" s="252"/>
      <c r="D616" s="252"/>
      <c r="E616" s="252"/>
      <c r="F616" s="252"/>
      <c r="G616" s="252"/>
      <c r="H616" s="252"/>
      <c r="I616" s="252"/>
      <c r="J616" s="252"/>
      <c r="K616" s="252"/>
      <c r="L616" s="252"/>
      <c r="M616" s="252"/>
      <c r="N616" s="252"/>
      <c r="O616" s="252"/>
      <c r="P616" s="252"/>
      <c r="Q616" s="252"/>
      <c r="R616" s="252"/>
      <c r="Y616" s="255"/>
      <c r="Z616" s="255"/>
    </row>
    <row r="617" spans="1:26" ht="15.75" customHeight="1">
      <c r="A617" s="252"/>
      <c r="B617" s="252"/>
      <c r="C617" s="252"/>
      <c r="D617" s="252"/>
      <c r="E617" s="252"/>
      <c r="F617" s="252"/>
      <c r="G617" s="252"/>
      <c r="H617" s="252"/>
      <c r="I617" s="252"/>
      <c r="J617" s="252"/>
      <c r="K617" s="252"/>
      <c r="L617" s="252"/>
      <c r="M617" s="252"/>
      <c r="N617" s="252"/>
      <c r="O617" s="252"/>
      <c r="P617" s="252"/>
      <c r="Q617" s="252"/>
      <c r="R617" s="252"/>
      <c r="Y617" s="255"/>
      <c r="Z617" s="255"/>
    </row>
    <row r="618" spans="1:26" ht="15.75" customHeight="1">
      <c r="A618" s="252"/>
      <c r="B618" s="252"/>
      <c r="C618" s="252"/>
      <c r="D618" s="252"/>
      <c r="E618" s="252"/>
      <c r="F618" s="252"/>
      <c r="G618" s="252"/>
      <c r="H618" s="252"/>
      <c r="I618" s="252"/>
      <c r="J618" s="252"/>
      <c r="K618" s="252"/>
      <c r="L618" s="252"/>
      <c r="M618" s="252"/>
      <c r="N618" s="252"/>
      <c r="O618" s="252"/>
      <c r="P618" s="252"/>
      <c r="Q618" s="252"/>
      <c r="R618" s="252"/>
      <c r="Y618" s="255"/>
      <c r="Z618" s="255"/>
    </row>
    <row r="619" spans="1:26" ht="15.75" customHeight="1">
      <c r="A619" s="252"/>
      <c r="B619" s="252"/>
      <c r="C619" s="252"/>
      <c r="D619" s="252"/>
      <c r="E619" s="252"/>
      <c r="F619" s="252"/>
      <c r="G619" s="252"/>
      <c r="H619" s="252"/>
      <c r="I619" s="252"/>
      <c r="J619" s="252"/>
      <c r="K619" s="252"/>
      <c r="L619" s="252"/>
      <c r="M619" s="252"/>
      <c r="N619" s="252"/>
      <c r="O619" s="252"/>
      <c r="P619" s="252"/>
      <c r="Q619" s="252"/>
      <c r="R619" s="252"/>
      <c r="Y619" s="255"/>
      <c r="Z619" s="255"/>
    </row>
    <row r="620" spans="1:26" ht="15.75" customHeight="1">
      <c r="A620" s="252"/>
      <c r="B620" s="252"/>
      <c r="C620" s="252"/>
      <c r="D620" s="252"/>
      <c r="E620" s="252"/>
      <c r="F620" s="252"/>
      <c r="G620" s="252"/>
      <c r="H620" s="252"/>
      <c r="I620" s="252"/>
      <c r="J620" s="252"/>
      <c r="K620" s="252"/>
      <c r="L620" s="252"/>
      <c r="M620" s="252"/>
      <c r="N620" s="252"/>
      <c r="O620" s="252"/>
      <c r="P620" s="252"/>
      <c r="Q620" s="252"/>
      <c r="R620" s="252"/>
      <c r="Y620" s="255"/>
      <c r="Z620" s="255"/>
    </row>
    <row r="621" spans="1:26" ht="15.75" customHeight="1">
      <c r="A621" s="252"/>
      <c r="B621" s="252"/>
      <c r="C621" s="252"/>
      <c r="D621" s="252"/>
      <c r="E621" s="252"/>
      <c r="F621" s="252"/>
      <c r="G621" s="252"/>
      <c r="H621" s="252"/>
      <c r="I621" s="252"/>
      <c r="J621" s="252"/>
      <c r="K621" s="252"/>
      <c r="L621" s="252"/>
      <c r="M621" s="252"/>
      <c r="N621" s="252"/>
      <c r="O621" s="252"/>
      <c r="P621" s="252"/>
      <c r="Q621" s="252"/>
      <c r="R621" s="252"/>
      <c r="Y621" s="255"/>
      <c r="Z621" s="255"/>
    </row>
    <row r="622" spans="1:26" ht="15.75" customHeight="1">
      <c r="A622" s="252"/>
      <c r="B622" s="252"/>
      <c r="C622" s="252"/>
      <c r="D622" s="252"/>
      <c r="E622" s="252"/>
      <c r="F622" s="252"/>
      <c r="G622" s="252"/>
      <c r="H622" s="252"/>
      <c r="I622" s="252"/>
      <c r="J622" s="252"/>
      <c r="K622" s="252"/>
      <c r="L622" s="252"/>
      <c r="M622" s="252"/>
      <c r="N622" s="252"/>
      <c r="O622" s="252"/>
      <c r="P622" s="252"/>
      <c r="Q622" s="252"/>
      <c r="R622" s="252"/>
      <c r="Y622" s="255"/>
      <c r="Z622" s="255"/>
    </row>
    <row r="623" spans="1:26" ht="15.75" customHeight="1">
      <c r="A623" s="252"/>
      <c r="B623" s="252"/>
      <c r="C623" s="252"/>
      <c r="D623" s="252"/>
      <c r="E623" s="252"/>
      <c r="F623" s="252"/>
      <c r="G623" s="252"/>
      <c r="H623" s="252"/>
      <c r="I623" s="252"/>
      <c r="J623" s="252"/>
      <c r="K623" s="252"/>
      <c r="L623" s="252"/>
      <c r="M623" s="252"/>
      <c r="N623" s="252"/>
      <c r="O623" s="252"/>
      <c r="P623" s="252"/>
      <c r="Q623" s="252"/>
      <c r="R623" s="252"/>
      <c r="Y623" s="255"/>
      <c r="Z623" s="255"/>
    </row>
    <row r="624" spans="1:26" ht="15.75" customHeight="1">
      <c r="A624" s="252"/>
      <c r="B624" s="252"/>
      <c r="C624" s="252"/>
      <c r="D624" s="252"/>
      <c r="E624" s="252"/>
      <c r="F624" s="252"/>
      <c r="G624" s="252"/>
      <c r="H624" s="252"/>
      <c r="I624" s="252"/>
      <c r="J624" s="252"/>
      <c r="K624" s="252"/>
      <c r="L624" s="252"/>
      <c r="M624" s="252"/>
      <c r="N624" s="252"/>
      <c r="O624" s="252"/>
      <c r="P624" s="252"/>
      <c r="Q624" s="252"/>
      <c r="R624" s="252"/>
      <c r="Y624" s="255"/>
      <c r="Z624" s="255"/>
    </row>
    <row r="625" spans="1:26" ht="15.75" customHeight="1">
      <c r="A625" s="252"/>
      <c r="B625" s="252"/>
      <c r="C625" s="252"/>
      <c r="D625" s="252"/>
      <c r="E625" s="252"/>
      <c r="F625" s="252"/>
      <c r="G625" s="252"/>
      <c r="H625" s="252"/>
      <c r="I625" s="252"/>
      <c r="J625" s="252"/>
      <c r="K625" s="252"/>
      <c r="L625" s="252"/>
      <c r="M625" s="252"/>
      <c r="N625" s="252"/>
      <c r="O625" s="252"/>
      <c r="P625" s="252"/>
      <c r="Q625" s="252"/>
      <c r="R625" s="252"/>
      <c r="Y625" s="255"/>
      <c r="Z625" s="255"/>
    </row>
    <row r="626" spans="1:26" ht="15.75" customHeight="1">
      <c r="A626" s="252"/>
      <c r="B626" s="252"/>
      <c r="C626" s="252"/>
      <c r="D626" s="252"/>
      <c r="E626" s="252"/>
      <c r="F626" s="252"/>
      <c r="G626" s="252"/>
      <c r="H626" s="252"/>
      <c r="I626" s="252"/>
      <c r="J626" s="252"/>
      <c r="K626" s="252"/>
      <c r="L626" s="252"/>
      <c r="M626" s="252"/>
      <c r="N626" s="252"/>
      <c r="O626" s="252"/>
      <c r="P626" s="252"/>
      <c r="Q626" s="252"/>
      <c r="R626" s="252"/>
      <c r="Y626" s="255"/>
      <c r="Z626" s="255"/>
    </row>
    <row r="627" spans="1:26" ht="15.75" customHeight="1">
      <c r="A627" s="252"/>
      <c r="B627" s="252"/>
      <c r="C627" s="252"/>
      <c r="D627" s="252"/>
      <c r="E627" s="252"/>
      <c r="F627" s="252"/>
      <c r="G627" s="252"/>
      <c r="H627" s="252"/>
      <c r="I627" s="252"/>
      <c r="J627" s="252"/>
      <c r="K627" s="252"/>
      <c r="L627" s="252"/>
      <c r="M627" s="252"/>
      <c r="N627" s="252"/>
      <c r="O627" s="252"/>
      <c r="P627" s="252"/>
      <c r="Q627" s="252"/>
      <c r="R627" s="252"/>
      <c r="Y627" s="255"/>
      <c r="Z627" s="255"/>
    </row>
    <row r="628" spans="1:26" ht="15.75" customHeight="1">
      <c r="A628" s="252"/>
      <c r="B628" s="252"/>
      <c r="C628" s="252"/>
      <c r="D628" s="252"/>
      <c r="E628" s="252"/>
      <c r="F628" s="252"/>
      <c r="G628" s="252"/>
      <c r="H628" s="252"/>
      <c r="I628" s="252"/>
      <c r="J628" s="252"/>
      <c r="K628" s="252"/>
      <c r="L628" s="252"/>
      <c r="M628" s="252"/>
      <c r="N628" s="252"/>
      <c r="O628" s="252"/>
      <c r="P628" s="252"/>
      <c r="Q628" s="252"/>
      <c r="R628" s="252"/>
      <c r="Y628" s="255"/>
      <c r="Z628" s="255"/>
    </row>
    <row r="629" spans="1:26" ht="15.75" customHeight="1">
      <c r="A629" s="252"/>
      <c r="B629" s="252"/>
      <c r="C629" s="252"/>
      <c r="D629" s="252"/>
      <c r="E629" s="252"/>
      <c r="F629" s="252"/>
      <c r="G629" s="252"/>
      <c r="H629" s="252"/>
      <c r="I629" s="252"/>
      <c r="J629" s="252"/>
      <c r="K629" s="252"/>
      <c r="L629" s="252"/>
      <c r="M629" s="252"/>
      <c r="N629" s="252"/>
      <c r="O629" s="252"/>
      <c r="P629" s="252"/>
      <c r="Q629" s="252"/>
      <c r="R629" s="252"/>
      <c r="Y629" s="255"/>
      <c r="Z629" s="255"/>
    </row>
    <row r="630" spans="1:26" ht="15.75" customHeight="1">
      <c r="A630" s="252"/>
      <c r="B630" s="252"/>
      <c r="C630" s="252"/>
      <c r="D630" s="252"/>
      <c r="E630" s="252"/>
      <c r="F630" s="252"/>
      <c r="G630" s="252"/>
      <c r="H630" s="252"/>
      <c r="I630" s="252"/>
      <c r="J630" s="252"/>
      <c r="K630" s="252"/>
      <c r="L630" s="252"/>
      <c r="M630" s="252"/>
      <c r="N630" s="252"/>
      <c r="O630" s="252"/>
      <c r="P630" s="252"/>
      <c r="Q630" s="252"/>
      <c r="R630" s="252"/>
      <c r="Y630" s="255"/>
      <c r="Z630" s="255"/>
    </row>
    <row r="631" spans="1:26" ht="15.75" customHeight="1">
      <c r="A631" s="252"/>
      <c r="B631" s="252"/>
      <c r="C631" s="252"/>
      <c r="D631" s="252"/>
      <c r="E631" s="252"/>
      <c r="F631" s="252"/>
      <c r="G631" s="252"/>
      <c r="H631" s="252"/>
      <c r="I631" s="252"/>
      <c r="J631" s="252"/>
      <c r="K631" s="252"/>
      <c r="L631" s="252"/>
      <c r="M631" s="252"/>
      <c r="N631" s="252"/>
      <c r="O631" s="252"/>
      <c r="P631" s="252"/>
      <c r="Q631" s="252"/>
      <c r="R631" s="252"/>
      <c r="Y631" s="255"/>
      <c r="Z631" s="255"/>
    </row>
    <row r="632" spans="1:26" ht="15.75" customHeight="1">
      <c r="A632" s="252"/>
      <c r="B632" s="252"/>
      <c r="C632" s="252"/>
      <c r="D632" s="252"/>
      <c r="E632" s="252"/>
      <c r="F632" s="252"/>
      <c r="G632" s="252"/>
      <c r="H632" s="252"/>
      <c r="I632" s="252"/>
      <c r="J632" s="252"/>
      <c r="K632" s="252"/>
      <c r="L632" s="252"/>
      <c r="M632" s="252"/>
      <c r="N632" s="252"/>
      <c r="O632" s="252"/>
      <c r="P632" s="252"/>
      <c r="Q632" s="252"/>
      <c r="R632" s="252"/>
      <c r="Y632" s="255"/>
      <c r="Z632" s="255"/>
    </row>
    <row r="633" spans="1:26" ht="15.75" customHeight="1">
      <c r="A633" s="252"/>
      <c r="B633" s="252"/>
      <c r="C633" s="252"/>
      <c r="D633" s="252"/>
      <c r="E633" s="252"/>
      <c r="F633" s="252"/>
      <c r="G633" s="252"/>
      <c r="H633" s="252"/>
      <c r="I633" s="252"/>
      <c r="J633" s="252"/>
      <c r="K633" s="252"/>
      <c r="L633" s="252"/>
      <c r="M633" s="252"/>
      <c r="N633" s="252"/>
      <c r="O633" s="252"/>
      <c r="P633" s="252"/>
      <c r="Q633" s="252"/>
      <c r="R633" s="252"/>
      <c r="Y633" s="255"/>
      <c r="Z633" s="255"/>
    </row>
    <row r="634" spans="1:26" ht="15.75" customHeight="1">
      <c r="A634" s="252"/>
      <c r="B634" s="252"/>
      <c r="C634" s="252"/>
      <c r="D634" s="252"/>
      <c r="E634" s="252"/>
      <c r="F634" s="252"/>
      <c r="G634" s="252"/>
      <c r="H634" s="252"/>
      <c r="I634" s="252"/>
      <c r="J634" s="252"/>
      <c r="K634" s="252"/>
      <c r="L634" s="252"/>
      <c r="M634" s="252"/>
      <c r="N634" s="252"/>
      <c r="O634" s="252"/>
      <c r="P634" s="252"/>
      <c r="Q634" s="252"/>
      <c r="R634" s="252"/>
      <c r="Y634" s="255"/>
      <c r="Z634" s="255"/>
    </row>
    <row r="635" spans="1:26" ht="15.75" customHeight="1">
      <c r="A635" s="252"/>
      <c r="B635" s="252"/>
      <c r="C635" s="252"/>
      <c r="D635" s="252"/>
      <c r="E635" s="252"/>
      <c r="F635" s="252"/>
      <c r="G635" s="252"/>
      <c r="H635" s="252"/>
      <c r="I635" s="252"/>
      <c r="J635" s="252"/>
      <c r="K635" s="252"/>
      <c r="L635" s="252"/>
      <c r="M635" s="252"/>
      <c r="N635" s="252"/>
      <c r="O635" s="252"/>
      <c r="P635" s="252"/>
      <c r="Q635" s="252"/>
      <c r="R635" s="252"/>
      <c r="Y635" s="255"/>
      <c r="Z635" s="255"/>
    </row>
    <row r="636" spans="1:26" ht="15.75" customHeight="1">
      <c r="A636" s="252"/>
      <c r="B636" s="252"/>
      <c r="C636" s="252"/>
      <c r="D636" s="252"/>
      <c r="E636" s="252"/>
      <c r="F636" s="252"/>
      <c r="G636" s="252"/>
      <c r="H636" s="252"/>
      <c r="I636" s="252"/>
      <c r="J636" s="252"/>
      <c r="K636" s="252"/>
      <c r="L636" s="252"/>
      <c r="M636" s="252"/>
      <c r="N636" s="252"/>
      <c r="O636" s="252"/>
      <c r="P636" s="252"/>
      <c r="Q636" s="252"/>
      <c r="R636" s="252"/>
      <c r="Y636" s="255"/>
      <c r="Z636" s="255"/>
    </row>
    <row r="637" spans="1:26" ht="15.75" customHeight="1">
      <c r="A637" s="252"/>
      <c r="B637" s="252"/>
      <c r="C637" s="252"/>
      <c r="D637" s="252"/>
      <c r="E637" s="252"/>
      <c r="F637" s="252"/>
      <c r="G637" s="252"/>
      <c r="H637" s="252"/>
      <c r="I637" s="252"/>
      <c r="J637" s="252"/>
      <c r="K637" s="252"/>
      <c r="L637" s="252"/>
      <c r="M637" s="252"/>
      <c r="N637" s="252"/>
      <c r="O637" s="252"/>
      <c r="P637" s="252"/>
      <c r="Q637" s="252"/>
      <c r="R637" s="252"/>
      <c r="Y637" s="255"/>
      <c r="Z637" s="255"/>
    </row>
    <row r="638" spans="1:26" ht="15.75" customHeight="1">
      <c r="A638" s="252"/>
      <c r="B638" s="252"/>
      <c r="C638" s="252"/>
      <c r="D638" s="252"/>
      <c r="E638" s="252"/>
      <c r="F638" s="252"/>
      <c r="G638" s="252"/>
      <c r="H638" s="252"/>
      <c r="I638" s="252"/>
      <c r="J638" s="252"/>
      <c r="K638" s="252"/>
      <c r="L638" s="252"/>
      <c r="M638" s="252"/>
      <c r="N638" s="252"/>
      <c r="O638" s="252"/>
      <c r="P638" s="252"/>
      <c r="Q638" s="252"/>
      <c r="R638" s="252"/>
      <c r="Y638" s="255"/>
      <c r="Z638" s="255"/>
    </row>
    <row r="639" spans="1:26" ht="15.75" customHeight="1">
      <c r="A639" s="252"/>
      <c r="B639" s="252"/>
      <c r="C639" s="252"/>
      <c r="D639" s="252"/>
      <c r="E639" s="252"/>
      <c r="F639" s="252"/>
      <c r="G639" s="252"/>
      <c r="H639" s="252"/>
      <c r="I639" s="252"/>
      <c r="J639" s="252"/>
      <c r="K639" s="252"/>
      <c r="L639" s="252"/>
      <c r="M639" s="252"/>
      <c r="N639" s="252"/>
      <c r="O639" s="252"/>
      <c r="P639" s="252"/>
      <c r="Q639" s="252"/>
      <c r="R639" s="252"/>
      <c r="Y639" s="255"/>
      <c r="Z639" s="255"/>
    </row>
    <row r="640" spans="1:26" ht="15.75" customHeight="1">
      <c r="A640" s="252"/>
      <c r="B640" s="252"/>
      <c r="C640" s="252"/>
      <c r="D640" s="252"/>
      <c r="E640" s="252"/>
      <c r="F640" s="252"/>
      <c r="G640" s="252"/>
      <c r="H640" s="252"/>
      <c r="I640" s="252"/>
      <c r="J640" s="252"/>
      <c r="K640" s="252"/>
      <c r="L640" s="252"/>
      <c r="M640" s="252"/>
      <c r="N640" s="252"/>
      <c r="O640" s="252"/>
      <c r="P640" s="252"/>
      <c r="Q640" s="252"/>
      <c r="R640" s="252"/>
      <c r="Y640" s="255"/>
      <c r="Z640" s="255"/>
    </row>
    <row r="641" spans="1:26" ht="15.75" customHeight="1">
      <c r="A641" s="252"/>
      <c r="B641" s="252"/>
      <c r="C641" s="252"/>
      <c r="D641" s="252"/>
      <c r="E641" s="252"/>
      <c r="F641" s="252"/>
      <c r="G641" s="252"/>
      <c r="H641" s="252"/>
      <c r="I641" s="252"/>
      <c r="J641" s="252"/>
      <c r="K641" s="252"/>
      <c r="L641" s="252"/>
      <c r="M641" s="252"/>
      <c r="N641" s="252"/>
      <c r="O641" s="252"/>
      <c r="P641" s="252"/>
      <c r="Q641" s="252"/>
      <c r="R641" s="252"/>
      <c r="Y641" s="255"/>
      <c r="Z641" s="255"/>
    </row>
    <row r="642" spans="1:26" ht="15.75" customHeight="1">
      <c r="A642" s="252"/>
      <c r="B642" s="252"/>
      <c r="C642" s="252"/>
      <c r="D642" s="252"/>
      <c r="E642" s="252"/>
      <c r="F642" s="252"/>
      <c r="G642" s="252"/>
      <c r="H642" s="252"/>
      <c r="I642" s="252"/>
      <c r="J642" s="252"/>
      <c r="K642" s="252"/>
      <c r="L642" s="252"/>
      <c r="M642" s="252"/>
      <c r="N642" s="252"/>
      <c r="O642" s="252"/>
      <c r="P642" s="252"/>
      <c r="Q642" s="252"/>
      <c r="R642" s="252"/>
      <c r="Y642" s="255"/>
      <c r="Z642" s="255"/>
    </row>
    <row r="643" spans="1:26" ht="15.75" customHeight="1">
      <c r="A643" s="252"/>
      <c r="B643" s="252"/>
      <c r="C643" s="252"/>
      <c r="D643" s="252"/>
      <c r="E643" s="252"/>
      <c r="F643" s="252"/>
      <c r="G643" s="252"/>
      <c r="H643" s="252"/>
      <c r="I643" s="252"/>
      <c r="J643" s="252"/>
      <c r="K643" s="252"/>
      <c r="L643" s="252"/>
      <c r="M643" s="252"/>
      <c r="N643" s="252"/>
      <c r="O643" s="252"/>
      <c r="P643" s="252"/>
      <c r="Q643" s="252"/>
      <c r="R643" s="252"/>
      <c r="Y643" s="255"/>
      <c r="Z643" s="255"/>
    </row>
    <row r="644" spans="1:26" ht="15.75" customHeight="1">
      <c r="A644" s="252"/>
      <c r="B644" s="252"/>
      <c r="C644" s="252"/>
      <c r="D644" s="252"/>
      <c r="E644" s="252"/>
      <c r="F644" s="252"/>
      <c r="G644" s="252"/>
      <c r="H644" s="252"/>
      <c r="I644" s="252"/>
      <c r="J644" s="252"/>
      <c r="K644" s="252"/>
      <c r="L644" s="252"/>
      <c r="M644" s="252"/>
      <c r="N644" s="252"/>
      <c r="O644" s="252"/>
      <c r="P644" s="252"/>
      <c r="Q644" s="252"/>
      <c r="R644" s="252"/>
      <c r="Y644" s="255"/>
      <c r="Z644" s="255"/>
    </row>
    <row r="645" spans="1:26" ht="15.75" customHeight="1">
      <c r="A645" s="252"/>
      <c r="B645" s="252"/>
      <c r="C645" s="252"/>
      <c r="D645" s="252"/>
      <c r="E645" s="252"/>
      <c r="F645" s="252"/>
      <c r="G645" s="252"/>
      <c r="H645" s="252"/>
      <c r="I645" s="252"/>
      <c r="J645" s="252"/>
      <c r="K645" s="252"/>
      <c r="L645" s="252"/>
      <c r="M645" s="252"/>
      <c r="N645" s="252"/>
      <c r="O645" s="252"/>
      <c r="P645" s="252"/>
      <c r="Q645" s="252"/>
      <c r="R645" s="252"/>
      <c r="Y645" s="255"/>
      <c r="Z645" s="255"/>
    </row>
    <row r="646" spans="1:26" ht="15.75" customHeight="1">
      <c r="A646" s="252"/>
      <c r="B646" s="252"/>
      <c r="C646" s="252"/>
      <c r="D646" s="252"/>
      <c r="E646" s="252"/>
      <c r="F646" s="252"/>
      <c r="G646" s="252"/>
      <c r="H646" s="252"/>
      <c r="I646" s="252"/>
      <c r="J646" s="252"/>
      <c r="K646" s="252"/>
      <c r="L646" s="252"/>
      <c r="M646" s="252"/>
      <c r="N646" s="252"/>
      <c r="O646" s="252"/>
      <c r="P646" s="252"/>
      <c r="Q646" s="252"/>
      <c r="R646" s="252"/>
      <c r="Y646" s="255"/>
      <c r="Z646" s="255"/>
    </row>
    <row r="647" spans="1:26" ht="15.75" customHeight="1">
      <c r="A647" s="252"/>
      <c r="B647" s="252"/>
      <c r="C647" s="252"/>
      <c r="D647" s="252"/>
      <c r="E647" s="252"/>
      <c r="F647" s="252"/>
      <c r="G647" s="252"/>
      <c r="H647" s="252"/>
      <c r="I647" s="252"/>
      <c r="J647" s="252"/>
      <c r="K647" s="252"/>
      <c r="L647" s="252"/>
      <c r="M647" s="252"/>
      <c r="N647" s="252"/>
      <c r="O647" s="252"/>
      <c r="P647" s="252"/>
      <c r="Q647" s="252"/>
      <c r="R647" s="252"/>
      <c r="Y647" s="255"/>
      <c r="Z647" s="255"/>
    </row>
    <row r="648" spans="1:26" ht="15.75" customHeight="1">
      <c r="A648" s="252"/>
      <c r="B648" s="252"/>
      <c r="C648" s="252"/>
      <c r="D648" s="252"/>
      <c r="E648" s="252"/>
      <c r="F648" s="252"/>
      <c r="G648" s="252"/>
      <c r="H648" s="252"/>
      <c r="I648" s="252"/>
      <c r="J648" s="252"/>
      <c r="K648" s="252"/>
      <c r="L648" s="252"/>
      <c r="M648" s="252"/>
      <c r="N648" s="252"/>
      <c r="O648" s="252"/>
      <c r="P648" s="252"/>
      <c r="Q648" s="252"/>
      <c r="R648" s="252"/>
      <c r="Y648" s="255"/>
      <c r="Z648" s="255"/>
    </row>
    <row r="649" spans="1:26" ht="15.75" customHeight="1">
      <c r="A649" s="252"/>
      <c r="B649" s="252"/>
      <c r="C649" s="252"/>
      <c r="D649" s="252"/>
      <c r="E649" s="252"/>
      <c r="F649" s="252"/>
      <c r="G649" s="252"/>
      <c r="H649" s="252"/>
      <c r="I649" s="252"/>
      <c r="J649" s="252"/>
      <c r="K649" s="252"/>
      <c r="L649" s="252"/>
      <c r="M649" s="252"/>
      <c r="N649" s="252"/>
      <c r="O649" s="252"/>
      <c r="P649" s="252"/>
      <c r="Q649" s="252"/>
      <c r="R649" s="252"/>
      <c r="Y649" s="255"/>
      <c r="Z649" s="255"/>
    </row>
    <row r="650" spans="1:26" ht="15.75" customHeight="1">
      <c r="A650" s="252"/>
      <c r="B650" s="252"/>
      <c r="C650" s="252"/>
      <c r="D650" s="252"/>
      <c r="E650" s="252"/>
      <c r="F650" s="252"/>
      <c r="G650" s="252"/>
      <c r="H650" s="252"/>
      <c r="I650" s="252"/>
      <c r="J650" s="252"/>
      <c r="K650" s="252"/>
      <c r="L650" s="252"/>
      <c r="M650" s="252"/>
      <c r="N650" s="252"/>
      <c r="O650" s="252"/>
      <c r="P650" s="252"/>
      <c r="Q650" s="252"/>
      <c r="R650" s="252"/>
      <c r="Y650" s="255"/>
      <c r="Z650" s="255"/>
    </row>
    <row r="651" spans="1:26" ht="15.75" customHeight="1">
      <c r="A651" s="252"/>
      <c r="B651" s="252"/>
      <c r="C651" s="252"/>
      <c r="D651" s="252"/>
      <c r="E651" s="252"/>
      <c r="F651" s="252"/>
      <c r="G651" s="252"/>
      <c r="H651" s="252"/>
      <c r="I651" s="252"/>
      <c r="J651" s="252"/>
      <c r="K651" s="252"/>
      <c r="L651" s="252"/>
      <c r="M651" s="252"/>
      <c r="N651" s="252"/>
      <c r="O651" s="252"/>
      <c r="P651" s="252"/>
      <c r="Q651" s="252"/>
      <c r="R651" s="252"/>
      <c r="Y651" s="255"/>
      <c r="Z651" s="255"/>
    </row>
    <row r="652" spans="1:26" ht="15.75" customHeight="1">
      <c r="A652" s="252"/>
      <c r="B652" s="252"/>
      <c r="C652" s="252"/>
      <c r="D652" s="252"/>
      <c r="E652" s="252"/>
      <c r="F652" s="252"/>
      <c r="G652" s="252"/>
      <c r="H652" s="252"/>
      <c r="I652" s="252"/>
      <c r="J652" s="252"/>
      <c r="K652" s="252"/>
      <c r="L652" s="252"/>
      <c r="M652" s="252"/>
      <c r="N652" s="252"/>
      <c r="O652" s="252"/>
      <c r="P652" s="252"/>
      <c r="Q652" s="252"/>
      <c r="R652" s="252"/>
      <c r="Y652" s="255"/>
      <c r="Z652" s="255"/>
    </row>
    <row r="653" spans="1:26" ht="15.75" customHeight="1">
      <c r="A653" s="252"/>
      <c r="B653" s="252"/>
      <c r="C653" s="252"/>
      <c r="D653" s="252"/>
      <c r="E653" s="252"/>
      <c r="F653" s="252"/>
      <c r="G653" s="252"/>
      <c r="H653" s="252"/>
      <c r="I653" s="252"/>
      <c r="J653" s="252"/>
      <c r="K653" s="252"/>
      <c r="L653" s="252"/>
      <c r="M653" s="252"/>
      <c r="N653" s="252"/>
      <c r="O653" s="252"/>
      <c r="P653" s="252"/>
      <c r="Q653" s="252"/>
      <c r="R653" s="252"/>
      <c r="Y653" s="255"/>
      <c r="Z653" s="255"/>
    </row>
    <row r="654" spans="1:26" ht="15.75" customHeight="1">
      <c r="A654" s="252"/>
      <c r="B654" s="252"/>
      <c r="C654" s="252"/>
      <c r="D654" s="252"/>
      <c r="E654" s="252"/>
      <c r="F654" s="252"/>
      <c r="G654" s="252"/>
      <c r="H654" s="252"/>
      <c r="I654" s="252"/>
      <c r="J654" s="252"/>
      <c r="K654" s="252"/>
      <c r="L654" s="252"/>
      <c r="M654" s="252"/>
      <c r="N654" s="252"/>
      <c r="O654" s="252"/>
      <c r="P654" s="252"/>
      <c r="Q654" s="252"/>
      <c r="R654" s="252"/>
      <c r="Y654" s="255"/>
      <c r="Z654" s="255"/>
    </row>
    <row r="655" spans="1:26" ht="15.75" customHeight="1">
      <c r="A655" s="252"/>
      <c r="B655" s="252"/>
      <c r="C655" s="252"/>
      <c r="D655" s="252"/>
      <c r="E655" s="252"/>
      <c r="F655" s="252"/>
      <c r="G655" s="252"/>
      <c r="H655" s="252"/>
      <c r="I655" s="252"/>
      <c r="J655" s="252"/>
      <c r="K655" s="252"/>
      <c r="L655" s="252"/>
      <c r="M655" s="252"/>
      <c r="N655" s="252"/>
      <c r="O655" s="252"/>
      <c r="P655" s="252"/>
      <c r="Q655" s="252"/>
      <c r="R655" s="252"/>
      <c r="Y655" s="255"/>
      <c r="Z655" s="255"/>
    </row>
    <row r="656" spans="1:26" ht="15.75" customHeight="1">
      <c r="A656" s="252"/>
      <c r="B656" s="252"/>
      <c r="C656" s="252"/>
      <c r="D656" s="252"/>
      <c r="E656" s="252"/>
      <c r="F656" s="252"/>
      <c r="G656" s="252"/>
      <c r="H656" s="252"/>
      <c r="I656" s="252"/>
      <c r="J656" s="252"/>
      <c r="K656" s="252"/>
      <c r="L656" s="252"/>
      <c r="M656" s="252"/>
      <c r="N656" s="252"/>
      <c r="O656" s="252"/>
      <c r="P656" s="252"/>
      <c r="Q656" s="252"/>
      <c r="R656" s="252"/>
      <c r="Y656" s="255"/>
      <c r="Z656" s="255"/>
    </row>
    <row r="657" spans="1:26" ht="15.75" customHeight="1">
      <c r="A657" s="252"/>
      <c r="B657" s="252"/>
      <c r="C657" s="252"/>
      <c r="D657" s="252"/>
      <c r="E657" s="252"/>
      <c r="F657" s="252"/>
      <c r="G657" s="252"/>
      <c r="H657" s="252"/>
      <c r="I657" s="252"/>
      <c r="J657" s="252"/>
      <c r="K657" s="252"/>
      <c r="L657" s="252"/>
      <c r="M657" s="252"/>
      <c r="N657" s="252"/>
      <c r="O657" s="252"/>
      <c r="P657" s="252"/>
      <c r="Q657" s="252"/>
      <c r="R657" s="252"/>
      <c r="Y657" s="255"/>
      <c r="Z657" s="255"/>
    </row>
    <row r="658" spans="1:26" ht="15.75" customHeight="1">
      <c r="A658" s="252"/>
      <c r="B658" s="252"/>
      <c r="C658" s="252"/>
      <c r="D658" s="252"/>
      <c r="E658" s="252"/>
      <c r="F658" s="252"/>
      <c r="G658" s="252"/>
      <c r="H658" s="252"/>
      <c r="I658" s="252"/>
      <c r="J658" s="252"/>
      <c r="K658" s="252"/>
      <c r="L658" s="252"/>
      <c r="M658" s="252"/>
      <c r="N658" s="252"/>
      <c r="O658" s="252"/>
      <c r="P658" s="252"/>
      <c r="Q658" s="252"/>
      <c r="R658" s="252"/>
      <c r="Y658" s="255"/>
      <c r="Z658" s="255"/>
    </row>
    <row r="659" spans="1:26" ht="15.75" customHeight="1">
      <c r="A659" s="252"/>
      <c r="B659" s="252"/>
      <c r="C659" s="252"/>
      <c r="D659" s="252"/>
      <c r="E659" s="252"/>
      <c r="F659" s="252"/>
      <c r="G659" s="252"/>
      <c r="H659" s="252"/>
      <c r="I659" s="252"/>
      <c r="J659" s="252"/>
      <c r="K659" s="252"/>
      <c r="L659" s="252"/>
      <c r="M659" s="252"/>
      <c r="N659" s="252"/>
      <c r="O659" s="252"/>
      <c r="P659" s="252"/>
      <c r="Q659" s="252"/>
      <c r="R659" s="252"/>
      <c r="Y659" s="255"/>
      <c r="Z659" s="255"/>
    </row>
    <row r="660" spans="1:26" ht="15.75" customHeight="1">
      <c r="A660" s="252"/>
      <c r="B660" s="252"/>
      <c r="C660" s="252"/>
      <c r="D660" s="252"/>
      <c r="E660" s="252"/>
      <c r="F660" s="252"/>
      <c r="G660" s="252"/>
      <c r="H660" s="252"/>
      <c r="I660" s="252"/>
      <c r="J660" s="252"/>
      <c r="K660" s="252"/>
      <c r="L660" s="252"/>
      <c r="M660" s="252"/>
      <c r="N660" s="252"/>
      <c r="O660" s="252"/>
      <c r="P660" s="252"/>
      <c r="Q660" s="252"/>
      <c r="R660" s="252"/>
      <c r="Y660" s="255"/>
      <c r="Z660" s="255"/>
    </row>
    <row r="661" spans="1:26" ht="15.75" customHeight="1">
      <c r="A661" s="252"/>
      <c r="B661" s="252"/>
      <c r="C661" s="252"/>
      <c r="D661" s="252"/>
      <c r="E661" s="252"/>
      <c r="F661" s="252"/>
      <c r="G661" s="252"/>
      <c r="H661" s="252"/>
      <c r="I661" s="252"/>
      <c r="J661" s="252"/>
      <c r="K661" s="252"/>
      <c r="L661" s="252"/>
      <c r="M661" s="252"/>
      <c r="N661" s="252"/>
      <c r="O661" s="252"/>
      <c r="P661" s="252"/>
      <c r="Q661" s="252"/>
      <c r="R661" s="252"/>
      <c r="Y661" s="255"/>
      <c r="Z661" s="255"/>
    </row>
    <row r="662" spans="1:26" ht="15.75" customHeight="1">
      <c r="A662" s="252"/>
      <c r="B662" s="252"/>
      <c r="C662" s="252"/>
      <c r="D662" s="252"/>
      <c r="E662" s="252"/>
      <c r="F662" s="252"/>
      <c r="G662" s="252"/>
      <c r="H662" s="252"/>
      <c r="I662" s="252"/>
      <c r="J662" s="252"/>
      <c r="K662" s="252"/>
      <c r="L662" s="252"/>
      <c r="M662" s="252"/>
      <c r="N662" s="252"/>
      <c r="O662" s="252"/>
      <c r="P662" s="252"/>
      <c r="Q662" s="252"/>
      <c r="R662" s="252"/>
      <c r="Y662" s="255"/>
      <c r="Z662" s="255"/>
    </row>
    <row r="663" spans="1:26" ht="15.75" customHeight="1">
      <c r="A663" s="252"/>
      <c r="B663" s="252"/>
      <c r="C663" s="252"/>
      <c r="D663" s="252"/>
      <c r="E663" s="252"/>
      <c r="F663" s="252"/>
      <c r="G663" s="252"/>
      <c r="H663" s="252"/>
      <c r="I663" s="252"/>
      <c r="J663" s="252"/>
      <c r="K663" s="252"/>
      <c r="L663" s="252"/>
      <c r="M663" s="252"/>
      <c r="N663" s="252"/>
      <c r="O663" s="252"/>
      <c r="P663" s="252"/>
      <c r="Q663" s="252"/>
      <c r="R663" s="252"/>
      <c r="Y663" s="255"/>
      <c r="Z663" s="255"/>
    </row>
    <row r="664" spans="1:26" ht="15.75" customHeight="1">
      <c r="A664" s="252"/>
      <c r="B664" s="252"/>
      <c r="C664" s="252"/>
      <c r="D664" s="252"/>
      <c r="E664" s="252"/>
      <c r="F664" s="252"/>
      <c r="G664" s="252"/>
      <c r="H664" s="252"/>
      <c r="I664" s="252"/>
      <c r="J664" s="252"/>
      <c r="K664" s="252"/>
      <c r="L664" s="252"/>
      <c r="M664" s="252"/>
      <c r="N664" s="252"/>
      <c r="O664" s="252"/>
      <c r="P664" s="252"/>
      <c r="Q664" s="252"/>
      <c r="R664" s="252"/>
      <c r="Y664" s="255"/>
      <c r="Z664" s="255"/>
    </row>
    <row r="665" spans="1:26" ht="15.75" customHeight="1">
      <c r="A665" s="252"/>
      <c r="B665" s="252"/>
      <c r="C665" s="252"/>
      <c r="D665" s="252"/>
      <c r="E665" s="252"/>
      <c r="F665" s="252"/>
      <c r="G665" s="252"/>
      <c r="H665" s="252"/>
      <c r="I665" s="252"/>
      <c r="J665" s="252"/>
      <c r="K665" s="252"/>
      <c r="L665" s="252"/>
      <c r="M665" s="252"/>
      <c r="N665" s="252"/>
      <c r="O665" s="252"/>
      <c r="P665" s="252"/>
      <c r="Q665" s="252"/>
      <c r="R665" s="252"/>
      <c r="Y665" s="255"/>
      <c r="Z665" s="255"/>
    </row>
    <row r="666" spans="1:26" ht="15.75" customHeight="1">
      <c r="A666" s="252"/>
      <c r="B666" s="252"/>
      <c r="C666" s="252"/>
      <c r="D666" s="252"/>
      <c r="E666" s="252"/>
      <c r="F666" s="252"/>
      <c r="G666" s="252"/>
      <c r="H666" s="252"/>
      <c r="I666" s="252"/>
      <c r="J666" s="252"/>
      <c r="K666" s="252"/>
      <c r="L666" s="252"/>
      <c r="M666" s="252"/>
      <c r="N666" s="252"/>
      <c r="O666" s="252"/>
      <c r="P666" s="252"/>
      <c r="Q666" s="252"/>
      <c r="R666" s="252"/>
      <c r="Y666" s="255"/>
      <c r="Z666" s="255"/>
    </row>
    <row r="667" spans="1:26" ht="15.75" customHeight="1">
      <c r="A667" s="252"/>
      <c r="B667" s="252"/>
      <c r="C667" s="252"/>
      <c r="D667" s="252"/>
      <c r="E667" s="252"/>
      <c r="F667" s="252"/>
      <c r="G667" s="252"/>
      <c r="H667" s="252"/>
      <c r="I667" s="252"/>
      <c r="J667" s="252"/>
      <c r="K667" s="252"/>
      <c r="L667" s="252"/>
      <c r="M667" s="252"/>
      <c r="N667" s="252"/>
      <c r="O667" s="252"/>
      <c r="P667" s="252"/>
      <c r="Q667" s="252"/>
      <c r="R667" s="252"/>
      <c r="Y667" s="255"/>
      <c r="Z667" s="255"/>
    </row>
    <row r="668" spans="1:26" ht="15.75" customHeight="1">
      <c r="A668" s="252"/>
      <c r="B668" s="252"/>
      <c r="C668" s="252"/>
      <c r="D668" s="252"/>
      <c r="E668" s="252"/>
      <c r="F668" s="252"/>
      <c r="G668" s="252"/>
      <c r="H668" s="252"/>
      <c r="I668" s="252"/>
      <c r="J668" s="252"/>
      <c r="K668" s="252"/>
      <c r="L668" s="252"/>
      <c r="M668" s="252"/>
      <c r="N668" s="252"/>
      <c r="O668" s="252"/>
      <c r="P668" s="252"/>
      <c r="Q668" s="252"/>
      <c r="R668" s="252"/>
      <c r="Y668" s="255"/>
      <c r="Z668" s="255"/>
    </row>
    <row r="669" spans="1:26" ht="15.75" customHeight="1">
      <c r="A669" s="252"/>
      <c r="B669" s="252"/>
      <c r="C669" s="252"/>
      <c r="D669" s="252"/>
      <c r="E669" s="252"/>
      <c r="F669" s="252"/>
      <c r="G669" s="252"/>
      <c r="H669" s="252"/>
      <c r="I669" s="252"/>
      <c r="J669" s="252"/>
      <c r="K669" s="252"/>
      <c r="L669" s="252"/>
      <c r="M669" s="252"/>
      <c r="N669" s="252"/>
      <c r="O669" s="252"/>
      <c r="P669" s="252"/>
      <c r="Q669" s="252"/>
      <c r="R669" s="252"/>
      <c r="Y669" s="255"/>
      <c r="Z669" s="255"/>
    </row>
    <row r="670" spans="1:26" ht="15.75" customHeight="1">
      <c r="A670" s="252"/>
      <c r="B670" s="252"/>
      <c r="C670" s="252"/>
      <c r="D670" s="252"/>
      <c r="E670" s="252"/>
      <c r="F670" s="252"/>
      <c r="G670" s="252"/>
      <c r="H670" s="252"/>
      <c r="I670" s="252"/>
      <c r="J670" s="252"/>
      <c r="K670" s="252"/>
      <c r="L670" s="252"/>
      <c r="M670" s="252"/>
      <c r="N670" s="252"/>
      <c r="O670" s="252"/>
      <c r="P670" s="252"/>
      <c r="Q670" s="252"/>
      <c r="R670" s="252"/>
      <c r="Y670" s="255"/>
      <c r="Z670" s="255"/>
    </row>
    <row r="671" spans="1:26" ht="15.75" customHeight="1">
      <c r="A671" s="252"/>
      <c r="B671" s="252"/>
      <c r="C671" s="252"/>
      <c r="D671" s="252"/>
      <c r="E671" s="252"/>
      <c r="F671" s="252"/>
      <c r="G671" s="252"/>
      <c r="H671" s="252"/>
      <c r="I671" s="252"/>
      <c r="J671" s="252"/>
      <c r="K671" s="252"/>
      <c r="L671" s="252"/>
      <c r="M671" s="252"/>
      <c r="N671" s="252"/>
      <c r="O671" s="252"/>
      <c r="P671" s="252"/>
      <c r="Q671" s="252"/>
      <c r="R671" s="252"/>
      <c r="Y671" s="255"/>
      <c r="Z671" s="255"/>
    </row>
    <row r="672" spans="1:26" ht="15.75" customHeight="1">
      <c r="A672" s="252"/>
      <c r="B672" s="252"/>
      <c r="C672" s="252"/>
      <c r="D672" s="252"/>
      <c r="E672" s="252"/>
      <c r="F672" s="252"/>
      <c r="G672" s="252"/>
      <c r="H672" s="252"/>
      <c r="I672" s="252"/>
      <c r="J672" s="252"/>
      <c r="K672" s="252"/>
      <c r="L672" s="252"/>
      <c r="M672" s="252"/>
      <c r="N672" s="252"/>
      <c r="O672" s="252"/>
      <c r="P672" s="252"/>
      <c r="Q672" s="252"/>
      <c r="R672" s="252"/>
      <c r="Y672" s="255"/>
      <c r="Z672" s="255"/>
    </row>
    <row r="673" spans="1:26" ht="15.75" customHeight="1">
      <c r="A673" s="252"/>
      <c r="B673" s="252"/>
      <c r="C673" s="252"/>
      <c r="D673" s="252"/>
      <c r="E673" s="252"/>
      <c r="F673" s="252"/>
      <c r="G673" s="252"/>
      <c r="H673" s="252"/>
      <c r="I673" s="252"/>
      <c r="J673" s="252"/>
      <c r="K673" s="252"/>
      <c r="L673" s="252"/>
      <c r="M673" s="252"/>
      <c r="N673" s="252"/>
      <c r="O673" s="252"/>
      <c r="P673" s="252"/>
      <c r="Q673" s="252"/>
      <c r="R673" s="252"/>
      <c r="Y673" s="255"/>
      <c r="Z673" s="255"/>
    </row>
    <row r="674" spans="1:26" ht="15.75" customHeight="1">
      <c r="A674" s="252"/>
      <c r="B674" s="252"/>
      <c r="C674" s="252"/>
      <c r="D674" s="252"/>
      <c r="E674" s="252"/>
      <c r="F674" s="252"/>
      <c r="G674" s="252"/>
      <c r="H674" s="252"/>
      <c r="I674" s="252"/>
      <c r="J674" s="252"/>
      <c r="K674" s="252"/>
      <c r="L674" s="252"/>
      <c r="M674" s="252"/>
      <c r="N674" s="252"/>
      <c r="O674" s="252"/>
      <c r="P674" s="252"/>
      <c r="Q674" s="252"/>
      <c r="R674" s="252"/>
      <c r="Y674" s="255"/>
      <c r="Z674" s="255"/>
    </row>
    <row r="675" spans="1:26" ht="15.75" customHeight="1">
      <c r="A675" s="252"/>
      <c r="B675" s="252"/>
      <c r="C675" s="252"/>
      <c r="D675" s="252"/>
      <c r="E675" s="252"/>
      <c r="F675" s="252"/>
      <c r="G675" s="252"/>
      <c r="H675" s="252"/>
      <c r="I675" s="252"/>
      <c r="J675" s="252"/>
      <c r="K675" s="252"/>
      <c r="L675" s="252"/>
      <c r="M675" s="252"/>
      <c r="N675" s="252"/>
      <c r="O675" s="252"/>
      <c r="P675" s="252"/>
      <c r="Q675" s="252"/>
      <c r="R675" s="252"/>
      <c r="Y675" s="255"/>
      <c r="Z675" s="255"/>
    </row>
    <row r="676" spans="1:26" ht="15.75" customHeight="1">
      <c r="A676" s="252"/>
      <c r="B676" s="252"/>
      <c r="C676" s="252"/>
      <c r="D676" s="252"/>
      <c r="E676" s="252"/>
      <c r="F676" s="252"/>
      <c r="G676" s="252"/>
      <c r="H676" s="252"/>
      <c r="I676" s="252"/>
      <c r="J676" s="252"/>
      <c r="K676" s="252"/>
      <c r="L676" s="252"/>
      <c r="M676" s="252"/>
      <c r="N676" s="252"/>
      <c r="O676" s="252"/>
      <c r="P676" s="252"/>
      <c r="Q676" s="252"/>
      <c r="R676" s="252"/>
      <c r="Y676" s="255"/>
      <c r="Z676" s="255"/>
    </row>
    <row r="677" spans="1:26" ht="15.75" customHeight="1">
      <c r="A677" s="252"/>
      <c r="B677" s="252"/>
      <c r="C677" s="252"/>
      <c r="D677" s="252"/>
      <c r="E677" s="252"/>
      <c r="F677" s="252"/>
      <c r="G677" s="252"/>
      <c r="H677" s="252"/>
      <c r="I677" s="252"/>
      <c r="J677" s="252"/>
      <c r="K677" s="252"/>
      <c r="L677" s="252"/>
      <c r="M677" s="252"/>
      <c r="N677" s="252"/>
      <c r="O677" s="252"/>
      <c r="P677" s="252"/>
      <c r="Q677" s="252"/>
      <c r="R677" s="252"/>
      <c r="Y677" s="255"/>
      <c r="Z677" s="255"/>
    </row>
    <row r="678" spans="1:26" ht="15.75" customHeight="1">
      <c r="A678" s="252"/>
      <c r="B678" s="252"/>
      <c r="C678" s="252"/>
      <c r="D678" s="252"/>
      <c r="E678" s="252"/>
      <c r="F678" s="252"/>
      <c r="G678" s="252"/>
      <c r="H678" s="252"/>
      <c r="I678" s="252"/>
      <c r="J678" s="252"/>
      <c r="K678" s="252"/>
      <c r="L678" s="252"/>
      <c r="M678" s="252"/>
      <c r="N678" s="252"/>
      <c r="O678" s="252"/>
      <c r="P678" s="252"/>
      <c r="Q678" s="252"/>
      <c r="R678" s="252"/>
      <c r="Y678" s="255"/>
      <c r="Z678" s="255"/>
    </row>
    <row r="679" spans="1:26" ht="15.75" customHeight="1">
      <c r="A679" s="252"/>
      <c r="B679" s="252"/>
      <c r="C679" s="252"/>
      <c r="D679" s="252"/>
      <c r="E679" s="252"/>
      <c r="F679" s="252"/>
      <c r="G679" s="252"/>
      <c r="H679" s="252"/>
      <c r="I679" s="252"/>
      <c r="J679" s="252"/>
      <c r="K679" s="252"/>
      <c r="L679" s="252"/>
      <c r="M679" s="252"/>
      <c r="N679" s="252"/>
      <c r="O679" s="252"/>
      <c r="P679" s="252"/>
      <c r="Q679" s="252"/>
      <c r="R679" s="252"/>
      <c r="Y679" s="255"/>
      <c r="Z679" s="255"/>
    </row>
    <row r="680" spans="1:26" ht="15.75" customHeight="1">
      <c r="A680" s="252"/>
      <c r="B680" s="252"/>
      <c r="C680" s="252"/>
      <c r="D680" s="252"/>
      <c r="E680" s="252"/>
      <c r="F680" s="252"/>
      <c r="G680" s="252"/>
      <c r="H680" s="252"/>
      <c r="I680" s="252"/>
      <c r="J680" s="252"/>
      <c r="K680" s="252"/>
      <c r="L680" s="252"/>
      <c r="M680" s="252"/>
      <c r="N680" s="252"/>
      <c r="O680" s="252"/>
      <c r="P680" s="252"/>
      <c r="Q680" s="252"/>
      <c r="R680" s="252"/>
      <c r="Y680" s="255"/>
      <c r="Z680" s="255"/>
    </row>
    <row r="681" spans="1:26" ht="15.75" customHeight="1">
      <c r="A681" s="252"/>
      <c r="B681" s="252"/>
      <c r="C681" s="252"/>
      <c r="D681" s="252"/>
      <c r="E681" s="252"/>
      <c r="F681" s="252"/>
      <c r="G681" s="252"/>
      <c r="H681" s="252"/>
      <c r="I681" s="252"/>
      <c r="J681" s="252"/>
      <c r="K681" s="252"/>
      <c r="L681" s="252"/>
      <c r="M681" s="252"/>
      <c r="N681" s="252"/>
      <c r="O681" s="252"/>
      <c r="P681" s="252"/>
      <c r="Q681" s="252"/>
      <c r="R681" s="252"/>
      <c r="Y681" s="255"/>
      <c r="Z681" s="255"/>
    </row>
    <row r="682" spans="1:26" ht="15.75" customHeight="1">
      <c r="A682" s="252"/>
      <c r="B682" s="252"/>
      <c r="C682" s="252"/>
      <c r="D682" s="252"/>
      <c r="E682" s="252"/>
      <c r="F682" s="252"/>
      <c r="G682" s="252"/>
      <c r="H682" s="252"/>
      <c r="I682" s="252"/>
      <c r="J682" s="252"/>
      <c r="K682" s="252"/>
      <c r="L682" s="252"/>
      <c r="M682" s="252"/>
      <c r="N682" s="252"/>
      <c r="O682" s="252"/>
      <c r="P682" s="252"/>
      <c r="Q682" s="252"/>
      <c r="R682" s="252"/>
      <c r="Y682" s="255"/>
      <c r="Z682" s="255"/>
    </row>
    <row r="683" spans="1:26" ht="15.75" customHeight="1">
      <c r="A683" s="252"/>
      <c r="B683" s="252"/>
      <c r="C683" s="252"/>
      <c r="D683" s="252"/>
      <c r="E683" s="252"/>
      <c r="F683" s="252"/>
      <c r="G683" s="252"/>
      <c r="H683" s="252"/>
      <c r="I683" s="252"/>
      <c r="J683" s="252"/>
      <c r="K683" s="252"/>
      <c r="L683" s="252"/>
      <c r="M683" s="252"/>
      <c r="N683" s="252"/>
      <c r="O683" s="252"/>
      <c r="P683" s="252"/>
      <c r="Q683" s="252"/>
      <c r="R683" s="252"/>
      <c r="Y683" s="255"/>
      <c r="Z683" s="255"/>
    </row>
    <row r="684" spans="1:26" ht="15.75" customHeight="1">
      <c r="A684" s="252"/>
      <c r="B684" s="252"/>
      <c r="C684" s="252"/>
      <c r="D684" s="252"/>
      <c r="E684" s="252"/>
      <c r="F684" s="252"/>
      <c r="G684" s="252"/>
      <c r="H684" s="252"/>
      <c r="I684" s="252"/>
      <c r="J684" s="252"/>
      <c r="K684" s="252"/>
      <c r="L684" s="252"/>
      <c r="M684" s="252"/>
      <c r="N684" s="252"/>
      <c r="O684" s="252"/>
      <c r="P684" s="252"/>
      <c r="Q684" s="252"/>
      <c r="R684" s="252"/>
      <c r="Y684" s="255"/>
      <c r="Z684" s="255"/>
    </row>
    <row r="685" spans="1:26" ht="15.75" customHeight="1">
      <c r="A685" s="252"/>
      <c r="B685" s="252"/>
      <c r="C685" s="252"/>
      <c r="D685" s="252"/>
      <c r="E685" s="252"/>
      <c r="F685" s="252"/>
      <c r="G685" s="252"/>
      <c r="H685" s="252"/>
      <c r="I685" s="252"/>
      <c r="J685" s="252"/>
      <c r="K685" s="252"/>
      <c r="L685" s="252"/>
      <c r="M685" s="252"/>
      <c r="N685" s="252"/>
      <c r="O685" s="252"/>
      <c r="P685" s="252"/>
      <c r="Q685" s="252"/>
      <c r="R685" s="252"/>
      <c r="Y685" s="255"/>
      <c r="Z685" s="255"/>
    </row>
    <row r="686" spans="1:26" ht="15.75" customHeight="1">
      <c r="A686" s="252"/>
      <c r="B686" s="252"/>
      <c r="C686" s="252"/>
      <c r="D686" s="252"/>
      <c r="E686" s="252"/>
      <c r="F686" s="252"/>
      <c r="G686" s="252"/>
      <c r="H686" s="252"/>
      <c r="I686" s="252"/>
      <c r="J686" s="252"/>
      <c r="K686" s="252"/>
      <c r="L686" s="252"/>
      <c r="M686" s="252"/>
      <c r="N686" s="252"/>
      <c r="O686" s="252"/>
      <c r="P686" s="252"/>
      <c r="Q686" s="252"/>
      <c r="R686" s="252"/>
      <c r="Y686" s="255"/>
      <c r="Z686" s="255"/>
    </row>
    <row r="687" spans="1:26" ht="15.75" customHeight="1">
      <c r="A687" s="252"/>
      <c r="B687" s="252"/>
      <c r="C687" s="252"/>
      <c r="D687" s="252"/>
      <c r="E687" s="252"/>
      <c r="F687" s="252"/>
      <c r="G687" s="252"/>
      <c r="H687" s="252"/>
      <c r="I687" s="252"/>
      <c r="J687" s="252"/>
      <c r="K687" s="252"/>
      <c r="L687" s="252"/>
      <c r="M687" s="252"/>
      <c r="N687" s="252"/>
      <c r="O687" s="252"/>
      <c r="P687" s="252"/>
      <c r="Q687" s="252"/>
      <c r="R687" s="252"/>
      <c r="Y687" s="255"/>
      <c r="Z687" s="255"/>
    </row>
    <row r="688" spans="1:26" ht="15.75" customHeight="1">
      <c r="A688" s="252"/>
      <c r="B688" s="252"/>
      <c r="C688" s="252"/>
      <c r="D688" s="252"/>
      <c r="E688" s="252"/>
      <c r="F688" s="252"/>
      <c r="G688" s="252"/>
      <c r="H688" s="252"/>
      <c r="I688" s="252"/>
      <c r="J688" s="252"/>
      <c r="K688" s="252"/>
      <c r="L688" s="252"/>
      <c r="M688" s="252"/>
      <c r="N688" s="252"/>
      <c r="O688" s="252"/>
      <c r="P688" s="252"/>
      <c r="Q688" s="252"/>
      <c r="R688" s="252"/>
      <c r="Y688" s="255"/>
      <c r="Z688" s="255"/>
    </row>
    <row r="689" spans="1:26" ht="15.75" customHeight="1">
      <c r="A689" s="252"/>
      <c r="B689" s="252"/>
      <c r="C689" s="252"/>
      <c r="D689" s="252"/>
      <c r="E689" s="252"/>
      <c r="F689" s="252"/>
      <c r="G689" s="252"/>
      <c r="H689" s="252"/>
      <c r="I689" s="252"/>
      <c r="J689" s="252"/>
      <c r="K689" s="252"/>
      <c r="L689" s="252"/>
      <c r="M689" s="252"/>
      <c r="N689" s="252"/>
      <c r="O689" s="252"/>
      <c r="P689" s="252"/>
      <c r="Q689" s="252"/>
      <c r="R689" s="252"/>
      <c r="Y689" s="255"/>
      <c r="Z689" s="255"/>
    </row>
    <row r="690" spans="1:26" ht="15.75" customHeight="1">
      <c r="A690" s="252"/>
      <c r="B690" s="252"/>
      <c r="C690" s="252"/>
      <c r="D690" s="252"/>
      <c r="E690" s="252"/>
      <c r="F690" s="252"/>
      <c r="G690" s="252"/>
      <c r="H690" s="252"/>
      <c r="I690" s="252"/>
      <c r="J690" s="252"/>
      <c r="K690" s="252"/>
      <c r="L690" s="252"/>
      <c r="M690" s="252"/>
      <c r="N690" s="252"/>
      <c r="O690" s="252"/>
      <c r="P690" s="252"/>
      <c r="Q690" s="252"/>
      <c r="R690" s="252"/>
      <c r="Y690" s="255"/>
      <c r="Z690" s="255"/>
    </row>
    <row r="691" spans="1:26" ht="15.75" customHeight="1">
      <c r="A691" s="252"/>
      <c r="B691" s="252"/>
      <c r="C691" s="252"/>
      <c r="D691" s="252"/>
      <c r="E691" s="252"/>
      <c r="F691" s="252"/>
      <c r="G691" s="252"/>
      <c r="H691" s="252"/>
      <c r="I691" s="252"/>
      <c r="J691" s="252"/>
      <c r="K691" s="252"/>
      <c r="L691" s="252"/>
      <c r="M691" s="252"/>
      <c r="N691" s="252"/>
      <c r="O691" s="252"/>
      <c r="P691" s="252"/>
      <c r="Q691" s="252"/>
      <c r="R691" s="252"/>
      <c r="Y691" s="255"/>
      <c r="Z691" s="255"/>
    </row>
    <row r="692" spans="1:26" ht="15.75" customHeight="1">
      <c r="A692" s="252"/>
      <c r="B692" s="252"/>
      <c r="C692" s="252"/>
      <c r="D692" s="252"/>
      <c r="E692" s="252"/>
      <c r="F692" s="252"/>
      <c r="G692" s="252"/>
      <c r="H692" s="252"/>
      <c r="I692" s="252"/>
      <c r="J692" s="252"/>
      <c r="K692" s="252"/>
      <c r="L692" s="252"/>
      <c r="M692" s="252"/>
      <c r="N692" s="252"/>
      <c r="O692" s="252"/>
      <c r="P692" s="252"/>
      <c r="Q692" s="252"/>
      <c r="R692" s="252"/>
      <c r="Y692" s="255"/>
      <c r="Z692" s="255"/>
    </row>
    <row r="693" spans="1:26" ht="15.75" customHeight="1">
      <c r="A693" s="252"/>
      <c r="B693" s="252"/>
      <c r="C693" s="252"/>
      <c r="D693" s="252"/>
      <c r="E693" s="252"/>
      <c r="F693" s="252"/>
      <c r="G693" s="252"/>
      <c r="H693" s="252"/>
      <c r="I693" s="252"/>
      <c r="J693" s="252"/>
      <c r="K693" s="252"/>
      <c r="L693" s="252"/>
      <c r="M693" s="252"/>
      <c r="N693" s="252"/>
      <c r="O693" s="252"/>
      <c r="P693" s="252"/>
      <c r="Q693" s="252"/>
      <c r="R693" s="252"/>
      <c r="Y693" s="255"/>
      <c r="Z693" s="255"/>
    </row>
    <row r="694" spans="1:26" ht="15.75" customHeight="1">
      <c r="A694" s="252"/>
      <c r="B694" s="252"/>
      <c r="C694" s="252"/>
      <c r="D694" s="252"/>
      <c r="E694" s="252"/>
      <c r="F694" s="252"/>
      <c r="G694" s="252"/>
      <c r="H694" s="252"/>
      <c r="I694" s="252"/>
      <c r="J694" s="252"/>
      <c r="K694" s="252"/>
      <c r="L694" s="252"/>
      <c r="M694" s="252"/>
      <c r="N694" s="252"/>
      <c r="O694" s="252"/>
      <c r="P694" s="252"/>
      <c r="Q694" s="252"/>
      <c r="R694" s="252"/>
      <c r="Y694" s="255"/>
      <c r="Z694" s="255"/>
    </row>
    <row r="695" spans="1:26" ht="15.75" customHeight="1">
      <c r="A695" s="252"/>
      <c r="B695" s="252"/>
      <c r="C695" s="252"/>
      <c r="D695" s="252"/>
      <c r="E695" s="252"/>
      <c r="F695" s="252"/>
      <c r="G695" s="252"/>
      <c r="H695" s="252"/>
      <c r="I695" s="252"/>
      <c r="J695" s="252"/>
      <c r="K695" s="252"/>
      <c r="L695" s="252"/>
      <c r="M695" s="252"/>
      <c r="N695" s="252"/>
      <c r="O695" s="252"/>
      <c r="P695" s="252"/>
      <c r="Q695" s="252"/>
      <c r="R695" s="252"/>
      <c r="Y695" s="255"/>
      <c r="Z695" s="255"/>
    </row>
    <row r="696" spans="1:26" ht="15.75" customHeight="1">
      <c r="A696" s="252"/>
      <c r="B696" s="252"/>
      <c r="C696" s="252"/>
      <c r="D696" s="252"/>
      <c r="E696" s="252"/>
      <c r="F696" s="252"/>
      <c r="G696" s="252"/>
      <c r="H696" s="252"/>
      <c r="I696" s="252"/>
      <c r="J696" s="252"/>
      <c r="K696" s="252"/>
      <c r="L696" s="252"/>
      <c r="M696" s="252"/>
      <c r="N696" s="252"/>
      <c r="O696" s="252"/>
      <c r="P696" s="252"/>
      <c r="Q696" s="252"/>
      <c r="R696" s="252"/>
      <c r="Y696" s="255"/>
      <c r="Z696" s="255"/>
    </row>
    <row r="697" spans="1:26" ht="15.75" customHeight="1">
      <c r="A697" s="252"/>
      <c r="B697" s="252"/>
      <c r="C697" s="252"/>
      <c r="D697" s="252"/>
      <c r="E697" s="252"/>
      <c r="F697" s="252"/>
      <c r="G697" s="252"/>
      <c r="H697" s="252"/>
      <c r="I697" s="252"/>
      <c r="J697" s="252"/>
      <c r="K697" s="252"/>
      <c r="L697" s="252"/>
      <c r="M697" s="252"/>
      <c r="N697" s="252"/>
      <c r="O697" s="252"/>
      <c r="P697" s="252"/>
      <c r="Q697" s="252"/>
      <c r="R697" s="252"/>
      <c r="Y697" s="255"/>
      <c r="Z697" s="255"/>
    </row>
    <row r="698" spans="1:26" ht="15.75" customHeight="1">
      <c r="A698" s="252"/>
      <c r="B698" s="252"/>
      <c r="C698" s="252"/>
      <c r="D698" s="252"/>
      <c r="E698" s="252"/>
      <c r="F698" s="252"/>
      <c r="G698" s="252"/>
      <c r="H698" s="252"/>
      <c r="I698" s="252"/>
      <c r="J698" s="252"/>
      <c r="K698" s="252"/>
      <c r="L698" s="252"/>
      <c r="M698" s="252"/>
      <c r="N698" s="252"/>
      <c r="O698" s="252"/>
      <c r="P698" s="252"/>
      <c r="Q698" s="252"/>
      <c r="R698" s="252"/>
      <c r="Y698" s="255"/>
      <c r="Z698" s="255"/>
    </row>
    <row r="699" spans="1:26" ht="15.75" customHeight="1">
      <c r="A699" s="252"/>
      <c r="B699" s="252"/>
      <c r="C699" s="252"/>
      <c r="D699" s="252"/>
      <c r="E699" s="252"/>
      <c r="F699" s="252"/>
      <c r="G699" s="252"/>
      <c r="H699" s="252"/>
      <c r="I699" s="252"/>
      <c r="J699" s="252"/>
      <c r="K699" s="252"/>
      <c r="L699" s="252"/>
      <c r="M699" s="252"/>
      <c r="N699" s="252"/>
      <c r="O699" s="252"/>
      <c r="P699" s="252"/>
      <c r="Q699" s="252"/>
      <c r="R699" s="252"/>
      <c r="Y699" s="255"/>
      <c r="Z699" s="255"/>
    </row>
    <row r="700" spans="1:26" ht="15.75" customHeight="1">
      <c r="A700" s="252"/>
      <c r="B700" s="252"/>
      <c r="C700" s="252"/>
      <c r="D700" s="252"/>
      <c r="E700" s="252"/>
      <c r="F700" s="252"/>
      <c r="G700" s="252"/>
      <c r="H700" s="252"/>
      <c r="I700" s="252"/>
      <c r="J700" s="252"/>
      <c r="K700" s="252"/>
      <c r="L700" s="252"/>
      <c r="M700" s="252"/>
      <c r="N700" s="252"/>
      <c r="O700" s="252"/>
      <c r="P700" s="252"/>
      <c r="Q700" s="252"/>
      <c r="R700" s="252"/>
      <c r="Y700" s="255"/>
      <c r="Z700" s="255"/>
    </row>
    <row r="701" spans="1:26" ht="15.75" customHeight="1">
      <c r="A701" s="252"/>
      <c r="B701" s="252"/>
      <c r="C701" s="252"/>
      <c r="D701" s="252"/>
      <c r="E701" s="252"/>
      <c r="F701" s="252"/>
      <c r="G701" s="252"/>
      <c r="H701" s="252"/>
      <c r="I701" s="252"/>
      <c r="J701" s="252"/>
      <c r="K701" s="252"/>
      <c r="L701" s="252"/>
      <c r="M701" s="252"/>
      <c r="N701" s="252"/>
      <c r="O701" s="252"/>
      <c r="P701" s="252"/>
      <c r="Q701" s="252"/>
      <c r="R701" s="252"/>
      <c r="Y701" s="255"/>
      <c r="Z701" s="255"/>
    </row>
    <row r="702" spans="1:26" ht="15.75" customHeight="1">
      <c r="A702" s="252"/>
      <c r="B702" s="252"/>
      <c r="C702" s="252"/>
      <c r="D702" s="252"/>
      <c r="E702" s="252"/>
      <c r="F702" s="252"/>
      <c r="G702" s="252"/>
      <c r="H702" s="252"/>
      <c r="I702" s="252"/>
      <c r="J702" s="252"/>
      <c r="K702" s="252"/>
      <c r="L702" s="252"/>
      <c r="M702" s="252"/>
      <c r="N702" s="252"/>
      <c r="O702" s="252"/>
      <c r="P702" s="252"/>
      <c r="Q702" s="252"/>
      <c r="R702" s="252"/>
      <c r="Y702" s="255"/>
      <c r="Z702" s="255"/>
    </row>
    <row r="703" spans="1:26" ht="15.75" customHeight="1">
      <c r="A703" s="252"/>
      <c r="B703" s="252"/>
      <c r="C703" s="252"/>
      <c r="D703" s="252"/>
      <c r="E703" s="252"/>
      <c r="F703" s="252"/>
      <c r="G703" s="252"/>
      <c r="H703" s="252"/>
      <c r="I703" s="252"/>
      <c r="J703" s="252"/>
      <c r="K703" s="252"/>
      <c r="L703" s="252"/>
      <c r="M703" s="252"/>
      <c r="N703" s="252"/>
      <c r="O703" s="252"/>
      <c r="P703" s="252"/>
      <c r="Q703" s="252"/>
      <c r="R703" s="252"/>
      <c r="Y703" s="255"/>
      <c r="Z703" s="255"/>
    </row>
    <row r="704" spans="1:26" ht="15.75" customHeight="1">
      <c r="A704" s="252"/>
      <c r="B704" s="252"/>
      <c r="C704" s="252"/>
      <c r="D704" s="252"/>
      <c r="E704" s="252"/>
      <c r="F704" s="252"/>
      <c r="G704" s="252"/>
      <c r="H704" s="252"/>
      <c r="I704" s="252"/>
      <c r="J704" s="252"/>
      <c r="K704" s="252"/>
      <c r="L704" s="252"/>
      <c r="M704" s="252"/>
      <c r="N704" s="252"/>
      <c r="O704" s="252"/>
      <c r="P704" s="252"/>
      <c r="Q704" s="252"/>
      <c r="R704" s="252"/>
      <c r="Y704" s="255"/>
      <c r="Z704" s="255"/>
    </row>
    <row r="705" spans="1:26" ht="15.75" customHeight="1">
      <c r="A705" s="252"/>
      <c r="B705" s="252"/>
      <c r="C705" s="252"/>
      <c r="D705" s="252"/>
      <c r="E705" s="252"/>
      <c r="F705" s="252"/>
      <c r="G705" s="252"/>
      <c r="H705" s="252"/>
      <c r="I705" s="252"/>
      <c r="J705" s="252"/>
      <c r="K705" s="252"/>
      <c r="L705" s="252"/>
      <c r="M705" s="252"/>
      <c r="N705" s="252"/>
      <c r="O705" s="252"/>
      <c r="P705" s="252"/>
      <c r="Q705" s="252"/>
      <c r="R705" s="252"/>
      <c r="Y705" s="255"/>
      <c r="Z705" s="255"/>
    </row>
    <row r="706" spans="1:26" ht="15.75" customHeight="1">
      <c r="A706" s="252"/>
      <c r="B706" s="252"/>
      <c r="C706" s="252"/>
      <c r="D706" s="252"/>
      <c r="E706" s="252"/>
      <c r="F706" s="252"/>
      <c r="G706" s="252"/>
      <c r="H706" s="252"/>
      <c r="I706" s="252"/>
      <c r="J706" s="252"/>
      <c r="K706" s="252"/>
      <c r="L706" s="252"/>
      <c r="M706" s="252"/>
      <c r="N706" s="252"/>
      <c r="O706" s="252"/>
      <c r="P706" s="252"/>
      <c r="Q706" s="252"/>
      <c r="R706" s="252"/>
      <c r="Y706" s="255"/>
      <c r="Z706" s="255"/>
    </row>
    <row r="707" spans="1:26" ht="15.75" customHeight="1">
      <c r="A707" s="252"/>
      <c r="B707" s="252"/>
      <c r="C707" s="252"/>
      <c r="D707" s="252"/>
      <c r="E707" s="252"/>
      <c r="F707" s="252"/>
      <c r="G707" s="252"/>
      <c r="H707" s="252"/>
      <c r="I707" s="252"/>
      <c r="J707" s="252"/>
      <c r="K707" s="252"/>
      <c r="L707" s="252"/>
      <c r="M707" s="252"/>
      <c r="N707" s="252"/>
      <c r="O707" s="252"/>
      <c r="P707" s="252"/>
      <c r="Q707" s="252"/>
      <c r="R707" s="252"/>
      <c r="Y707" s="255"/>
      <c r="Z707" s="255"/>
    </row>
    <row r="708" spans="1:26" ht="15.75" customHeight="1">
      <c r="A708" s="252"/>
      <c r="B708" s="252"/>
      <c r="C708" s="252"/>
      <c r="D708" s="252"/>
      <c r="E708" s="252"/>
      <c r="F708" s="252"/>
      <c r="G708" s="252"/>
      <c r="H708" s="252"/>
      <c r="I708" s="252"/>
      <c r="J708" s="252"/>
      <c r="K708" s="252"/>
      <c r="L708" s="252"/>
      <c r="M708" s="252"/>
      <c r="N708" s="252"/>
      <c r="O708" s="252"/>
      <c r="P708" s="252"/>
      <c r="Q708" s="252"/>
      <c r="R708" s="252"/>
      <c r="Y708" s="255"/>
      <c r="Z708" s="255"/>
    </row>
    <row r="709" spans="1:26" ht="15.75" customHeight="1">
      <c r="A709" s="252"/>
      <c r="B709" s="252"/>
      <c r="C709" s="252"/>
      <c r="D709" s="252"/>
      <c r="E709" s="252"/>
      <c r="F709" s="252"/>
      <c r="G709" s="252"/>
      <c r="H709" s="252"/>
      <c r="I709" s="252"/>
      <c r="J709" s="252"/>
      <c r="K709" s="252"/>
      <c r="L709" s="252"/>
      <c r="M709" s="252"/>
      <c r="N709" s="252"/>
      <c r="O709" s="252"/>
      <c r="P709" s="252"/>
      <c r="Q709" s="252"/>
      <c r="R709" s="252"/>
      <c r="Y709" s="255"/>
      <c r="Z709" s="255"/>
    </row>
    <row r="710" spans="1:26" ht="15.75" customHeight="1">
      <c r="A710" s="252"/>
      <c r="B710" s="252"/>
      <c r="C710" s="252"/>
      <c r="D710" s="252"/>
      <c r="E710" s="252"/>
      <c r="F710" s="252"/>
      <c r="G710" s="252"/>
      <c r="H710" s="252"/>
      <c r="I710" s="252"/>
      <c r="J710" s="252"/>
      <c r="K710" s="252"/>
      <c r="L710" s="252"/>
      <c r="M710" s="252"/>
      <c r="N710" s="252"/>
      <c r="O710" s="252"/>
      <c r="P710" s="252"/>
      <c r="Q710" s="252"/>
      <c r="R710" s="252"/>
      <c r="Y710" s="255"/>
      <c r="Z710" s="255"/>
    </row>
    <row r="711" spans="1:26" ht="15.75" customHeight="1">
      <c r="A711" s="252"/>
      <c r="B711" s="252"/>
      <c r="C711" s="252"/>
      <c r="D711" s="252"/>
      <c r="E711" s="252"/>
      <c r="F711" s="252"/>
      <c r="G711" s="252"/>
      <c r="H711" s="252"/>
      <c r="I711" s="252"/>
      <c r="J711" s="252"/>
      <c r="K711" s="252"/>
      <c r="L711" s="252"/>
      <c r="M711" s="252"/>
      <c r="N711" s="252"/>
      <c r="O711" s="252"/>
      <c r="P711" s="252"/>
      <c r="Q711" s="252"/>
      <c r="R711" s="252"/>
      <c r="Y711" s="255"/>
      <c r="Z711" s="255"/>
    </row>
    <row r="712" spans="1:26" ht="15.75" customHeight="1">
      <c r="A712" s="252"/>
      <c r="B712" s="252"/>
      <c r="C712" s="252"/>
      <c r="D712" s="252"/>
      <c r="E712" s="252"/>
      <c r="F712" s="252"/>
      <c r="G712" s="252"/>
      <c r="H712" s="252"/>
      <c r="I712" s="252"/>
      <c r="J712" s="252"/>
      <c r="K712" s="252"/>
      <c r="L712" s="252"/>
      <c r="M712" s="252"/>
      <c r="N712" s="252"/>
      <c r="O712" s="252"/>
      <c r="P712" s="252"/>
      <c r="Q712" s="252"/>
      <c r="R712" s="252"/>
      <c r="Y712" s="255"/>
      <c r="Z712" s="255"/>
    </row>
    <row r="713" spans="1:26" ht="15.75" customHeight="1">
      <c r="A713" s="252"/>
      <c r="B713" s="252"/>
      <c r="C713" s="252"/>
      <c r="D713" s="252"/>
      <c r="E713" s="252"/>
      <c r="F713" s="252"/>
      <c r="G713" s="252"/>
      <c r="H713" s="252"/>
      <c r="I713" s="252"/>
      <c r="J713" s="252"/>
      <c r="K713" s="252"/>
      <c r="L713" s="252"/>
      <c r="M713" s="252"/>
      <c r="N713" s="252"/>
      <c r="O713" s="252"/>
      <c r="P713" s="252"/>
      <c r="Q713" s="252"/>
      <c r="R713" s="252"/>
      <c r="Y713" s="255"/>
      <c r="Z713" s="255"/>
    </row>
    <row r="714" spans="1:26" ht="15.75" customHeight="1">
      <c r="A714" s="252"/>
      <c r="B714" s="252"/>
      <c r="C714" s="252"/>
      <c r="D714" s="252"/>
      <c r="E714" s="252"/>
      <c r="F714" s="252"/>
      <c r="G714" s="252"/>
      <c r="H714" s="252"/>
      <c r="I714" s="252"/>
      <c r="J714" s="252"/>
      <c r="K714" s="252"/>
      <c r="L714" s="252"/>
      <c r="M714" s="252"/>
      <c r="N714" s="252"/>
      <c r="O714" s="252"/>
      <c r="P714" s="252"/>
      <c r="Q714" s="252"/>
      <c r="R714" s="252"/>
      <c r="Y714" s="255"/>
      <c r="Z714" s="255"/>
    </row>
    <row r="715" spans="1:26" ht="15.75" customHeight="1">
      <c r="A715" s="252"/>
      <c r="B715" s="252"/>
      <c r="C715" s="252"/>
      <c r="D715" s="252"/>
      <c r="E715" s="252"/>
      <c r="F715" s="252"/>
      <c r="G715" s="252"/>
      <c r="H715" s="252"/>
      <c r="I715" s="252"/>
      <c r="J715" s="252"/>
      <c r="K715" s="252"/>
      <c r="L715" s="252"/>
      <c r="M715" s="252"/>
      <c r="N715" s="252"/>
      <c r="O715" s="252"/>
      <c r="P715" s="252"/>
      <c r="Q715" s="252"/>
      <c r="R715" s="252"/>
      <c r="Y715" s="255"/>
      <c r="Z715" s="255"/>
    </row>
    <row r="716" spans="1:26" ht="15.75" customHeight="1">
      <c r="A716" s="252"/>
      <c r="B716" s="252"/>
      <c r="C716" s="252"/>
      <c r="D716" s="252"/>
      <c r="E716" s="252"/>
      <c r="F716" s="252"/>
      <c r="G716" s="252"/>
      <c r="H716" s="252"/>
      <c r="I716" s="252"/>
      <c r="J716" s="252"/>
      <c r="K716" s="252"/>
      <c r="L716" s="252"/>
      <c r="M716" s="252"/>
      <c r="N716" s="252"/>
      <c r="O716" s="252"/>
      <c r="P716" s="252"/>
      <c r="Q716" s="252"/>
      <c r="R716" s="252"/>
      <c r="Y716" s="255"/>
      <c r="Z716" s="255"/>
    </row>
    <row r="717" spans="1:26" ht="15.75" customHeight="1">
      <c r="A717" s="252"/>
      <c r="B717" s="252"/>
      <c r="C717" s="252"/>
      <c r="D717" s="252"/>
      <c r="E717" s="252"/>
      <c r="F717" s="252"/>
      <c r="G717" s="252"/>
      <c r="H717" s="252"/>
      <c r="I717" s="252"/>
      <c r="J717" s="252"/>
      <c r="K717" s="252"/>
      <c r="L717" s="252"/>
      <c r="M717" s="252"/>
      <c r="N717" s="252"/>
      <c r="O717" s="252"/>
      <c r="P717" s="252"/>
      <c r="Q717" s="252"/>
      <c r="R717" s="252"/>
      <c r="Y717" s="255"/>
      <c r="Z717" s="255"/>
    </row>
    <row r="718" spans="1:26" ht="15.75" customHeight="1">
      <c r="A718" s="252"/>
      <c r="B718" s="252"/>
      <c r="C718" s="252"/>
      <c r="D718" s="252"/>
      <c r="E718" s="252"/>
      <c r="F718" s="252"/>
      <c r="G718" s="252"/>
      <c r="H718" s="252"/>
      <c r="I718" s="252"/>
      <c r="J718" s="252"/>
      <c r="K718" s="252"/>
      <c r="L718" s="252"/>
      <c r="M718" s="252"/>
      <c r="N718" s="252"/>
      <c r="O718" s="252"/>
      <c r="P718" s="252"/>
      <c r="Q718" s="252"/>
      <c r="R718" s="252"/>
      <c r="Y718" s="255"/>
      <c r="Z718" s="255"/>
    </row>
    <row r="719" spans="1:26" ht="15.75" customHeight="1">
      <c r="A719" s="252"/>
      <c r="B719" s="252"/>
      <c r="C719" s="252"/>
      <c r="D719" s="252"/>
      <c r="E719" s="252"/>
      <c r="F719" s="252"/>
      <c r="G719" s="252"/>
      <c r="H719" s="252"/>
      <c r="I719" s="252"/>
      <c r="J719" s="252"/>
      <c r="K719" s="252"/>
      <c r="L719" s="252"/>
      <c r="M719" s="252"/>
      <c r="N719" s="252"/>
      <c r="O719" s="252"/>
      <c r="P719" s="252"/>
      <c r="Q719" s="252"/>
      <c r="R719" s="252"/>
      <c r="Y719" s="255"/>
      <c r="Z719" s="255"/>
    </row>
    <row r="720" spans="1:26" ht="15.75" customHeight="1">
      <c r="A720" s="252"/>
      <c r="B720" s="252"/>
      <c r="C720" s="252"/>
      <c r="D720" s="252"/>
      <c r="E720" s="252"/>
      <c r="F720" s="252"/>
      <c r="G720" s="252"/>
      <c r="H720" s="252"/>
      <c r="I720" s="252"/>
      <c r="J720" s="252"/>
      <c r="K720" s="252"/>
      <c r="L720" s="252"/>
      <c r="M720" s="252"/>
      <c r="N720" s="252"/>
      <c r="O720" s="252"/>
      <c r="P720" s="252"/>
      <c r="Q720" s="252"/>
      <c r="R720" s="252"/>
      <c r="Y720" s="255"/>
      <c r="Z720" s="255"/>
    </row>
    <row r="721" spans="1:26" ht="15.75" customHeight="1">
      <c r="A721" s="252"/>
      <c r="B721" s="252"/>
      <c r="C721" s="252"/>
      <c r="D721" s="252"/>
      <c r="E721" s="252"/>
      <c r="F721" s="252"/>
      <c r="G721" s="252"/>
      <c r="H721" s="252"/>
      <c r="I721" s="252"/>
      <c r="J721" s="252"/>
      <c r="K721" s="252"/>
      <c r="L721" s="252"/>
      <c r="M721" s="252"/>
      <c r="N721" s="252"/>
      <c r="O721" s="252"/>
      <c r="P721" s="252"/>
      <c r="Q721" s="252"/>
      <c r="R721" s="252"/>
      <c r="Y721" s="255"/>
      <c r="Z721" s="255"/>
    </row>
    <row r="722" spans="1:26" ht="15.75" customHeight="1">
      <c r="A722" s="252"/>
      <c r="B722" s="252"/>
      <c r="C722" s="252"/>
      <c r="D722" s="252"/>
      <c r="E722" s="252"/>
      <c r="F722" s="252"/>
      <c r="G722" s="252"/>
      <c r="H722" s="252"/>
      <c r="I722" s="252"/>
      <c r="J722" s="252"/>
      <c r="K722" s="252"/>
      <c r="L722" s="252"/>
      <c r="M722" s="252"/>
      <c r="N722" s="252"/>
      <c r="O722" s="252"/>
      <c r="P722" s="252"/>
      <c r="Q722" s="252"/>
      <c r="R722" s="252"/>
      <c r="Y722" s="255"/>
      <c r="Z722" s="255"/>
    </row>
    <row r="723" spans="1:26" ht="15.75" customHeight="1">
      <c r="A723" s="252"/>
      <c r="B723" s="252"/>
      <c r="C723" s="252"/>
      <c r="D723" s="252"/>
      <c r="E723" s="252"/>
      <c r="F723" s="252"/>
      <c r="G723" s="252"/>
      <c r="H723" s="252"/>
      <c r="I723" s="252"/>
      <c r="J723" s="252"/>
      <c r="K723" s="252"/>
      <c r="L723" s="252"/>
      <c r="M723" s="252"/>
      <c r="N723" s="252"/>
      <c r="O723" s="252"/>
      <c r="P723" s="252"/>
      <c r="Q723" s="252"/>
      <c r="R723" s="252"/>
      <c r="Y723" s="255"/>
      <c r="Z723" s="255"/>
    </row>
    <row r="724" spans="1:26" ht="15.75" customHeight="1">
      <c r="A724" s="252"/>
      <c r="B724" s="252"/>
      <c r="C724" s="252"/>
      <c r="D724" s="252"/>
      <c r="E724" s="252"/>
      <c r="F724" s="252"/>
      <c r="G724" s="252"/>
      <c r="H724" s="252"/>
      <c r="I724" s="252"/>
      <c r="J724" s="252"/>
      <c r="K724" s="252"/>
      <c r="L724" s="252"/>
      <c r="M724" s="252"/>
      <c r="N724" s="252"/>
      <c r="O724" s="252"/>
      <c r="P724" s="252"/>
      <c r="Q724" s="252"/>
      <c r="R724" s="252"/>
      <c r="Y724" s="255"/>
      <c r="Z724" s="255"/>
    </row>
    <row r="725" spans="1:26" ht="15.75" customHeight="1">
      <c r="A725" s="252"/>
      <c r="B725" s="252"/>
      <c r="C725" s="252"/>
      <c r="D725" s="252"/>
      <c r="E725" s="252"/>
      <c r="F725" s="252"/>
      <c r="G725" s="252"/>
      <c r="H725" s="252"/>
      <c r="I725" s="252"/>
      <c r="J725" s="252"/>
      <c r="K725" s="252"/>
      <c r="L725" s="252"/>
      <c r="M725" s="252"/>
      <c r="N725" s="252"/>
      <c r="O725" s="252"/>
      <c r="P725" s="252"/>
      <c r="Q725" s="252"/>
      <c r="R725" s="252"/>
      <c r="Y725" s="255"/>
      <c r="Z725" s="255"/>
    </row>
    <row r="726" spans="1:26" ht="15.75" customHeight="1">
      <c r="A726" s="252"/>
      <c r="B726" s="252"/>
      <c r="C726" s="252"/>
      <c r="D726" s="252"/>
      <c r="E726" s="252"/>
      <c r="F726" s="252"/>
      <c r="G726" s="252"/>
      <c r="H726" s="252"/>
      <c r="I726" s="252"/>
      <c r="J726" s="252"/>
      <c r="K726" s="252"/>
      <c r="L726" s="252"/>
      <c r="M726" s="252"/>
      <c r="N726" s="252"/>
      <c r="O726" s="252"/>
      <c r="P726" s="252"/>
      <c r="Q726" s="252"/>
      <c r="R726" s="252"/>
      <c r="Y726" s="255"/>
      <c r="Z726" s="255"/>
    </row>
    <row r="727" spans="1:26" ht="15.75" customHeight="1">
      <c r="A727" s="252"/>
      <c r="B727" s="252"/>
      <c r="C727" s="252"/>
      <c r="D727" s="252"/>
      <c r="E727" s="252"/>
      <c r="F727" s="252"/>
      <c r="G727" s="252"/>
      <c r="H727" s="252"/>
      <c r="I727" s="252"/>
      <c r="J727" s="252"/>
      <c r="K727" s="252"/>
      <c r="L727" s="252"/>
      <c r="M727" s="252"/>
      <c r="N727" s="252"/>
      <c r="O727" s="252"/>
      <c r="P727" s="252"/>
      <c r="Q727" s="252"/>
      <c r="R727" s="252"/>
      <c r="Y727" s="255"/>
      <c r="Z727" s="255"/>
    </row>
    <row r="728" spans="1:26" ht="15.75" customHeight="1">
      <c r="A728" s="252"/>
      <c r="B728" s="252"/>
      <c r="C728" s="252"/>
      <c r="D728" s="252"/>
      <c r="E728" s="252"/>
      <c r="F728" s="252"/>
      <c r="G728" s="252"/>
      <c r="H728" s="252"/>
      <c r="I728" s="252"/>
      <c r="J728" s="252"/>
      <c r="K728" s="252"/>
      <c r="L728" s="252"/>
      <c r="M728" s="252"/>
      <c r="N728" s="252"/>
      <c r="O728" s="252"/>
      <c r="P728" s="252"/>
      <c r="Q728" s="252"/>
      <c r="R728" s="252"/>
      <c r="Y728" s="255"/>
      <c r="Z728" s="255"/>
    </row>
    <row r="729" spans="1:26" ht="15.75" customHeight="1">
      <c r="A729" s="252"/>
      <c r="B729" s="252"/>
      <c r="C729" s="252"/>
      <c r="D729" s="252"/>
      <c r="E729" s="252"/>
      <c r="F729" s="252"/>
      <c r="G729" s="252"/>
      <c r="H729" s="252"/>
      <c r="I729" s="252"/>
      <c r="J729" s="252"/>
      <c r="K729" s="252"/>
      <c r="L729" s="252"/>
      <c r="M729" s="252"/>
      <c r="N729" s="252"/>
      <c r="O729" s="252"/>
      <c r="P729" s="252"/>
      <c r="Q729" s="252"/>
      <c r="R729" s="252"/>
      <c r="Y729" s="255"/>
      <c r="Z729" s="255"/>
    </row>
    <row r="730" spans="1:26" ht="15.75" customHeight="1">
      <c r="A730" s="252"/>
      <c r="B730" s="252"/>
      <c r="C730" s="252"/>
      <c r="D730" s="252"/>
      <c r="E730" s="252"/>
      <c r="F730" s="252"/>
      <c r="G730" s="252"/>
      <c r="H730" s="252"/>
      <c r="I730" s="252"/>
      <c r="J730" s="252"/>
      <c r="K730" s="252"/>
      <c r="L730" s="252"/>
      <c r="M730" s="252"/>
      <c r="N730" s="252"/>
      <c r="O730" s="252"/>
      <c r="P730" s="252"/>
      <c r="Q730" s="252"/>
      <c r="R730" s="252"/>
      <c r="Y730" s="255"/>
      <c r="Z730" s="255"/>
    </row>
    <row r="731" spans="1:26" ht="15.75" customHeight="1">
      <c r="A731" s="252"/>
      <c r="B731" s="252"/>
      <c r="C731" s="252"/>
      <c r="D731" s="252"/>
      <c r="E731" s="252"/>
      <c r="F731" s="252"/>
      <c r="G731" s="252"/>
      <c r="H731" s="252"/>
      <c r="I731" s="252"/>
      <c r="J731" s="252"/>
      <c r="K731" s="252"/>
      <c r="L731" s="252"/>
      <c r="M731" s="252"/>
      <c r="N731" s="252"/>
      <c r="O731" s="252"/>
      <c r="P731" s="252"/>
      <c r="Q731" s="252"/>
      <c r="R731" s="252"/>
      <c r="Y731" s="255"/>
      <c r="Z731" s="255"/>
    </row>
    <row r="732" spans="1:26" ht="15.75" customHeight="1">
      <c r="A732" s="252"/>
      <c r="B732" s="252"/>
      <c r="C732" s="252"/>
      <c r="D732" s="252"/>
      <c r="E732" s="252"/>
      <c r="F732" s="252"/>
      <c r="G732" s="252"/>
      <c r="H732" s="252"/>
      <c r="I732" s="252"/>
      <c r="J732" s="252"/>
      <c r="K732" s="252"/>
      <c r="L732" s="252"/>
      <c r="M732" s="252"/>
      <c r="N732" s="252"/>
      <c r="O732" s="252"/>
      <c r="P732" s="252"/>
      <c r="Q732" s="252"/>
      <c r="R732" s="252"/>
      <c r="Y732" s="255"/>
      <c r="Z732" s="255"/>
    </row>
    <row r="733" spans="1:26" ht="15.75" customHeight="1">
      <c r="A733" s="252"/>
      <c r="B733" s="252"/>
      <c r="C733" s="252"/>
      <c r="D733" s="252"/>
      <c r="E733" s="252"/>
      <c r="F733" s="252"/>
      <c r="G733" s="252"/>
      <c r="H733" s="252"/>
      <c r="I733" s="252"/>
      <c r="J733" s="252"/>
      <c r="K733" s="252"/>
      <c r="L733" s="252"/>
      <c r="M733" s="252"/>
      <c r="N733" s="252"/>
      <c r="O733" s="252"/>
      <c r="P733" s="252"/>
      <c r="Q733" s="252"/>
      <c r="R733" s="252"/>
      <c r="Y733" s="255"/>
      <c r="Z733" s="255"/>
    </row>
    <row r="734" spans="1:26" ht="15.75" customHeight="1">
      <c r="A734" s="252"/>
      <c r="B734" s="252"/>
      <c r="C734" s="252"/>
      <c r="D734" s="252"/>
      <c r="E734" s="252"/>
      <c r="F734" s="252"/>
      <c r="G734" s="252"/>
      <c r="H734" s="252"/>
      <c r="I734" s="252"/>
      <c r="J734" s="252"/>
      <c r="K734" s="252"/>
      <c r="L734" s="252"/>
      <c r="M734" s="252"/>
      <c r="N734" s="252"/>
      <c r="O734" s="252"/>
      <c r="P734" s="252"/>
      <c r="Q734" s="252"/>
      <c r="R734" s="252"/>
      <c r="Y734" s="255"/>
      <c r="Z734" s="255"/>
    </row>
    <row r="735" spans="1:26" ht="15.75" customHeight="1">
      <c r="A735" s="252"/>
      <c r="B735" s="252"/>
      <c r="C735" s="252"/>
      <c r="D735" s="252"/>
      <c r="E735" s="252"/>
      <c r="F735" s="252"/>
      <c r="G735" s="252"/>
      <c r="H735" s="252"/>
      <c r="I735" s="252"/>
      <c r="J735" s="252"/>
      <c r="K735" s="252"/>
      <c r="L735" s="252"/>
      <c r="M735" s="252"/>
      <c r="N735" s="252"/>
      <c r="O735" s="252"/>
      <c r="P735" s="252"/>
      <c r="Q735" s="252"/>
      <c r="R735" s="252"/>
      <c r="Y735" s="255"/>
      <c r="Z735" s="255"/>
    </row>
    <row r="736" spans="1:26" ht="15.75" customHeight="1">
      <c r="A736" s="252"/>
      <c r="B736" s="252"/>
      <c r="C736" s="252"/>
      <c r="D736" s="252"/>
      <c r="E736" s="252"/>
      <c r="F736" s="252"/>
      <c r="G736" s="252"/>
      <c r="H736" s="252"/>
      <c r="I736" s="252"/>
      <c r="J736" s="252"/>
      <c r="K736" s="252"/>
      <c r="L736" s="252"/>
      <c r="M736" s="252"/>
      <c r="N736" s="252"/>
      <c r="O736" s="252"/>
      <c r="P736" s="252"/>
      <c r="Q736" s="252"/>
      <c r="R736" s="252"/>
      <c r="Y736" s="255"/>
      <c r="Z736" s="255"/>
    </row>
    <row r="737" spans="1:26" ht="15.75" customHeight="1">
      <c r="A737" s="252"/>
      <c r="B737" s="252"/>
      <c r="C737" s="252"/>
      <c r="D737" s="252"/>
      <c r="E737" s="252"/>
      <c r="F737" s="252"/>
      <c r="G737" s="252"/>
      <c r="H737" s="252"/>
      <c r="I737" s="252"/>
      <c r="J737" s="252"/>
      <c r="K737" s="252"/>
      <c r="L737" s="252"/>
      <c r="M737" s="252"/>
      <c r="N737" s="252"/>
      <c r="O737" s="252"/>
      <c r="P737" s="252"/>
      <c r="Q737" s="252"/>
      <c r="R737" s="252"/>
      <c r="Y737" s="255"/>
      <c r="Z737" s="255"/>
    </row>
    <row r="738" spans="1:26" ht="15.75" customHeight="1">
      <c r="A738" s="252"/>
      <c r="B738" s="252"/>
      <c r="C738" s="252"/>
      <c r="D738" s="252"/>
      <c r="E738" s="252"/>
      <c r="F738" s="252"/>
      <c r="G738" s="252"/>
      <c r="H738" s="252"/>
      <c r="I738" s="252"/>
      <c r="J738" s="252"/>
      <c r="K738" s="252"/>
      <c r="L738" s="252"/>
      <c r="M738" s="252"/>
      <c r="N738" s="252"/>
      <c r="O738" s="252"/>
      <c r="P738" s="252"/>
      <c r="Q738" s="252"/>
      <c r="R738" s="252"/>
      <c r="Y738" s="255"/>
      <c r="Z738" s="255"/>
    </row>
    <row r="739" spans="1:26" ht="15.75" customHeight="1">
      <c r="A739" s="252"/>
      <c r="B739" s="252"/>
      <c r="C739" s="252"/>
      <c r="D739" s="252"/>
      <c r="E739" s="252"/>
      <c r="F739" s="252"/>
      <c r="G739" s="252"/>
      <c r="H739" s="252"/>
      <c r="I739" s="252"/>
      <c r="J739" s="252"/>
      <c r="K739" s="252"/>
      <c r="L739" s="252"/>
      <c r="M739" s="252"/>
      <c r="N739" s="252"/>
      <c r="O739" s="252"/>
      <c r="P739" s="252"/>
      <c r="Q739" s="252"/>
      <c r="R739" s="252"/>
      <c r="Y739" s="255"/>
      <c r="Z739" s="255"/>
    </row>
    <row r="740" spans="1:26" ht="15.75" customHeight="1">
      <c r="A740" s="252"/>
      <c r="B740" s="252"/>
      <c r="C740" s="252"/>
      <c r="D740" s="252"/>
      <c r="E740" s="252"/>
      <c r="F740" s="252"/>
      <c r="G740" s="252"/>
      <c r="H740" s="252"/>
      <c r="I740" s="252"/>
      <c r="J740" s="252"/>
      <c r="K740" s="252"/>
      <c r="L740" s="252"/>
      <c r="M740" s="252"/>
      <c r="N740" s="252"/>
      <c r="O740" s="252"/>
      <c r="P740" s="252"/>
      <c r="Q740" s="252"/>
      <c r="R740" s="252"/>
      <c r="Y740" s="255"/>
      <c r="Z740" s="255"/>
    </row>
    <row r="741" spans="1:26" ht="15.75" customHeight="1">
      <c r="A741" s="252"/>
      <c r="B741" s="252"/>
      <c r="C741" s="252"/>
      <c r="D741" s="252"/>
      <c r="E741" s="252"/>
      <c r="F741" s="252"/>
      <c r="G741" s="252"/>
      <c r="H741" s="252"/>
      <c r="I741" s="252"/>
      <c r="J741" s="252"/>
      <c r="K741" s="252"/>
      <c r="L741" s="252"/>
      <c r="M741" s="252"/>
      <c r="N741" s="252"/>
      <c r="O741" s="252"/>
      <c r="P741" s="252"/>
      <c r="Q741" s="252"/>
      <c r="R741" s="252"/>
      <c r="Y741" s="255"/>
      <c r="Z741" s="255"/>
    </row>
    <row r="742" spans="1:26" ht="15.75" customHeight="1">
      <c r="A742" s="252"/>
      <c r="B742" s="252"/>
      <c r="C742" s="252"/>
      <c r="D742" s="252"/>
      <c r="E742" s="252"/>
      <c r="F742" s="252"/>
      <c r="G742" s="252"/>
      <c r="H742" s="252"/>
      <c r="I742" s="252"/>
      <c r="J742" s="252"/>
      <c r="K742" s="252"/>
      <c r="L742" s="252"/>
      <c r="M742" s="252"/>
      <c r="N742" s="252"/>
      <c r="O742" s="252"/>
      <c r="P742" s="252"/>
      <c r="Q742" s="252"/>
      <c r="R742" s="252"/>
      <c r="Y742" s="255"/>
      <c r="Z742" s="255"/>
    </row>
    <row r="743" spans="1:26" ht="15.75" customHeight="1">
      <c r="A743" s="252"/>
      <c r="B743" s="252"/>
      <c r="C743" s="252"/>
      <c r="D743" s="252"/>
      <c r="E743" s="252"/>
      <c r="F743" s="252"/>
      <c r="G743" s="252"/>
      <c r="H743" s="252"/>
      <c r="I743" s="252"/>
      <c r="J743" s="252"/>
      <c r="K743" s="252"/>
      <c r="L743" s="252"/>
      <c r="M743" s="252"/>
      <c r="N743" s="252"/>
      <c r="O743" s="252"/>
      <c r="P743" s="252"/>
      <c r="Q743" s="252"/>
      <c r="R743" s="252"/>
      <c r="Y743" s="255"/>
      <c r="Z743" s="255"/>
    </row>
    <row r="744" spans="1:26" ht="15.75" customHeight="1">
      <c r="A744" s="252"/>
      <c r="B744" s="252"/>
      <c r="C744" s="252"/>
      <c r="D744" s="252"/>
      <c r="E744" s="252"/>
      <c r="F744" s="252"/>
      <c r="G744" s="252"/>
      <c r="H744" s="252"/>
      <c r="I744" s="252"/>
      <c r="J744" s="252"/>
      <c r="K744" s="252"/>
      <c r="L744" s="252"/>
      <c r="M744" s="252"/>
      <c r="N744" s="252"/>
      <c r="O744" s="252"/>
      <c r="P744" s="252"/>
      <c r="Q744" s="252"/>
      <c r="R744" s="252"/>
      <c r="Y744" s="255"/>
      <c r="Z744" s="255"/>
    </row>
    <row r="745" spans="1:26" ht="15.75" customHeight="1">
      <c r="A745" s="252"/>
      <c r="B745" s="252"/>
      <c r="C745" s="252"/>
      <c r="D745" s="252"/>
      <c r="E745" s="252"/>
      <c r="F745" s="252"/>
      <c r="G745" s="252"/>
      <c r="H745" s="252"/>
      <c r="I745" s="252"/>
      <c r="J745" s="252"/>
      <c r="K745" s="252"/>
      <c r="L745" s="252"/>
      <c r="M745" s="252"/>
      <c r="N745" s="252"/>
      <c r="O745" s="252"/>
      <c r="P745" s="252"/>
      <c r="Q745" s="252"/>
      <c r="R745" s="252"/>
      <c r="Y745" s="255"/>
      <c r="Z745" s="255"/>
    </row>
    <row r="746" spans="1:26" ht="15.75" customHeight="1">
      <c r="A746" s="252"/>
      <c r="B746" s="252"/>
      <c r="C746" s="252"/>
      <c r="D746" s="252"/>
      <c r="E746" s="252"/>
      <c r="F746" s="252"/>
      <c r="G746" s="252"/>
      <c r="H746" s="252"/>
      <c r="I746" s="252"/>
      <c r="J746" s="252"/>
      <c r="K746" s="252"/>
      <c r="L746" s="252"/>
      <c r="M746" s="252"/>
      <c r="N746" s="252"/>
      <c r="O746" s="252"/>
      <c r="P746" s="252"/>
      <c r="Q746" s="252"/>
      <c r="R746" s="252"/>
      <c r="Y746" s="255"/>
      <c r="Z746" s="255"/>
    </row>
    <row r="747" spans="1:26" ht="15.75" customHeight="1">
      <c r="A747" s="252"/>
      <c r="B747" s="252"/>
      <c r="C747" s="252"/>
      <c r="D747" s="252"/>
      <c r="E747" s="252"/>
      <c r="F747" s="252"/>
      <c r="G747" s="252"/>
      <c r="H747" s="252"/>
      <c r="I747" s="252"/>
      <c r="J747" s="252"/>
      <c r="K747" s="252"/>
      <c r="L747" s="252"/>
      <c r="M747" s="252"/>
      <c r="N747" s="252"/>
      <c r="O747" s="252"/>
      <c r="P747" s="252"/>
      <c r="Q747" s="252"/>
      <c r="R747" s="252"/>
      <c r="Y747" s="255"/>
      <c r="Z747" s="255"/>
    </row>
    <row r="748" spans="1:26" ht="15.75" customHeight="1">
      <c r="A748" s="252"/>
      <c r="B748" s="252"/>
      <c r="C748" s="252"/>
      <c r="D748" s="252"/>
      <c r="E748" s="252"/>
      <c r="F748" s="252"/>
      <c r="G748" s="252"/>
      <c r="H748" s="252"/>
      <c r="I748" s="252"/>
      <c r="J748" s="252"/>
      <c r="K748" s="252"/>
      <c r="L748" s="252"/>
      <c r="M748" s="252"/>
      <c r="N748" s="252"/>
      <c r="O748" s="252"/>
      <c r="P748" s="252"/>
      <c r="Q748" s="252"/>
      <c r="R748" s="252"/>
      <c r="Y748" s="255"/>
      <c r="Z748" s="255"/>
    </row>
    <row r="749" spans="1:26" ht="15.75" customHeight="1">
      <c r="A749" s="252"/>
      <c r="B749" s="252"/>
      <c r="C749" s="252"/>
      <c r="D749" s="252"/>
      <c r="E749" s="252"/>
      <c r="F749" s="252"/>
      <c r="G749" s="252"/>
      <c r="H749" s="252"/>
      <c r="I749" s="252"/>
      <c r="J749" s="252"/>
      <c r="K749" s="252"/>
      <c r="L749" s="252"/>
      <c r="M749" s="252"/>
      <c r="N749" s="252"/>
      <c r="O749" s="252"/>
      <c r="P749" s="252"/>
      <c r="Q749" s="252"/>
      <c r="R749" s="252"/>
      <c r="Y749" s="255"/>
      <c r="Z749" s="255"/>
    </row>
    <row r="750" spans="1:26" ht="15.75" customHeight="1">
      <c r="A750" s="252"/>
      <c r="B750" s="252"/>
      <c r="C750" s="252"/>
      <c r="D750" s="252"/>
      <c r="E750" s="252"/>
      <c r="F750" s="252"/>
      <c r="G750" s="252"/>
      <c r="H750" s="252"/>
      <c r="I750" s="252"/>
      <c r="J750" s="252"/>
      <c r="K750" s="252"/>
      <c r="L750" s="252"/>
      <c r="M750" s="252"/>
      <c r="N750" s="252"/>
      <c r="O750" s="252"/>
      <c r="P750" s="252"/>
      <c r="Q750" s="252"/>
      <c r="R750" s="252"/>
      <c r="Y750" s="255"/>
      <c r="Z750" s="255"/>
    </row>
    <row r="751" spans="1:26" ht="15.75" customHeight="1">
      <c r="A751" s="252"/>
      <c r="B751" s="252"/>
      <c r="C751" s="252"/>
      <c r="D751" s="252"/>
      <c r="E751" s="252"/>
      <c r="F751" s="252"/>
      <c r="G751" s="252"/>
      <c r="H751" s="252"/>
      <c r="I751" s="252"/>
      <c r="J751" s="252"/>
      <c r="K751" s="252"/>
      <c r="L751" s="252"/>
      <c r="M751" s="252"/>
      <c r="N751" s="252"/>
      <c r="O751" s="252"/>
      <c r="P751" s="252"/>
      <c r="Q751" s="252"/>
      <c r="R751" s="252"/>
      <c r="Y751" s="255"/>
      <c r="Z751" s="255"/>
    </row>
    <row r="752" spans="1:26" ht="15.75" customHeight="1">
      <c r="A752" s="252"/>
      <c r="B752" s="252"/>
      <c r="C752" s="252"/>
      <c r="D752" s="252"/>
      <c r="E752" s="252"/>
      <c r="F752" s="252"/>
      <c r="G752" s="252"/>
      <c r="H752" s="252"/>
      <c r="I752" s="252"/>
      <c r="J752" s="252"/>
      <c r="K752" s="252"/>
      <c r="L752" s="252"/>
      <c r="M752" s="252"/>
      <c r="N752" s="252"/>
      <c r="O752" s="252"/>
      <c r="P752" s="252"/>
      <c r="Q752" s="252"/>
      <c r="R752" s="252"/>
      <c r="Y752" s="255"/>
      <c r="Z752" s="255"/>
    </row>
    <row r="753" spans="1:26" ht="15.75" customHeight="1">
      <c r="A753" s="252"/>
      <c r="B753" s="252"/>
      <c r="C753" s="252"/>
      <c r="D753" s="252"/>
      <c r="E753" s="252"/>
      <c r="F753" s="252"/>
      <c r="G753" s="252"/>
      <c r="H753" s="252"/>
      <c r="I753" s="252"/>
      <c r="J753" s="252"/>
      <c r="K753" s="252"/>
      <c r="L753" s="252"/>
      <c r="M753" s="252"/>
      <c r="N753" s="252"/>
      <c r="O753" s="252"/>
      <c r="P753" s="252"/>
      <c r="Q753" s="252"/>
      <c r="R753" s="252"/>
      <c r="Y753" s="255"/>
      <c r="Z753" s="255"/>
    </row>
    <row r="754" spans="1:26" ht="15.75" customHeight="1">
      <c r="A754" s="252"/>
      <c r="B754" s="252"/>
      <c r="C754" s="252"/>
      <c r="D754" s="252"/>
      <c r="E754" s="252"/>
      <c r="F754" s="252"/>
      <c r="G754" s="252"/>
      <c r="H754" s="252"/>
      <c r="I754" s="252"/>
      <c r="J754" s="252"/>
      <c r="K754" s="252"/>
      <c r="L754" s="252"/>
      <c r="M754" s="252"/>
      <c r="N754" s="252"/>
      <c r="O754" s="252"/>
      <c r="P754" s="252"/>
      <c r="Q754" s="252"/>
      <c r="R754" s="252"/>
      <c r="Y754" s="255"/>
      <c r="Z754" s="255"/>
    </row>
    <row r="755" spans="1:26" ht="15.75" customHeight="1">
      <c r="A755" s="252"/>
      <c r="B755" s="252"/>
      <c r="C755" s="252"/>
      <c r="D755" s="252"/>
      <c r="E755" s="252"/>
      <c r="F755" s="252"/>
      <c r="G755" s="252"/>
      <c r="H755" s="252"/>
      <c r="I755" s="252"/>
      <c r="J755" s="252"/>
      <c r="K755" s="252"/>
      <c r="L755" s="252"/>
      <c r="M755" s="252"/>
      <c r="N755" s="252"/>
      <c r="O755" s="252"/>
      <c r="P755" s="252"/>
      <c r="Q755" s="252"/>
      <c r="R755" s="252"/>
      <c r="Y755" s="255"/>
      <c r="Z755" s="255"/>
    </row>
    <row r="756" spans="1:26" ht="15.75" customHeight="1">
      <c r="A756" s="252"/>
      <c r="B756" s="252"/>
      <c r="C756" s="252"/>
      <c r="D756" s="252"/>
      <c r="E756" s="252"/>
      <c r="F756" s="252"/>
      <c r="G756" s="252"/>
      <c r="H756" s="252"/>
      <c r="I756" s="252"/>
      <c r="J756" s="252"/>
      <c r="K756" s="252"/>
      <c r="L756" s="252"/>
      <c r="M756" s="252"/>
      <c r="N756" s="252"/>
      <c r="O756" s="252"/>
      <c r="P756" s="252"/>
      <c r="Q756" s="252"/>
      <c r="R756" s="252"/>
      <c r="Y756" s="255"/>
      <c r="Z756" s="255"/>
    </row>
    <row r="757" spans="1:26" ht="15.75" customHeight="1">
      <c r="A757" s="252"/>
      <c r="B757" s="252"/>
      <c r="C757" s="252"/>
      <c r="D757" s="252"/>
      <c r="E757" s="252"/>
      <c r="F757" s="252"/>
      <c r="G757" s="252"/>
      <c r="H757" s="252"/>
      <c r="I757" s="252"/>
      <c r="J757" s="252"/>
      <c r="K757" s="252"/>
      <c r="L757" s="252"/>
      <c r="M757" s="252"/>
      <c r="N757" s="252"/>
      <c r="O757" s="252"/>
      <c r="P757" s="252"/>
      <c r="Q757" s="252"/>
      <c r="R757" s="252"/>
      <c r="Y757" s="255"/>
      <c r="Z757" s="255"/>
    </row>
    <row r="758" spans="1:26" ht="15.75" customHeight="1">
      <c r="A758" s="252"/>
      <c r="B758" s="252"/>
      <c r="C758" s="252"/>
      <c r="D758" s="252"/>
      <c r="E758" s="252"/>
      <c r="F758" s="252"/>
      <c r="G758" s="252"/>
      <c r="H758" s="252"/>
      <c r="I758" s="252"/>
      <c r="J758" s="252"/>
      <c r="K758" s="252"/>
      <c r="L758" s="252"/>
      <c r="M758" s="252"/>
      <c r="N758" s="252"/>
      <c r="O758" s="252"/>
      <c r="P758" s="252"/>
      <c r="Q758" s="252"/>
      <c r="R758" s="252"/>
      <c r="Y758" s="255"/>
      <c r="Z758" s="255"/>
    </row>
    <row r="759" spans="1:26" ht="15.75" customHeight="1">
      <c r="A759" s="252"/>
      <c r="B759" s="252"/>
      <c r="C759" s="252"/>
      <c r="D759" s="252"/>
      <c r="E759" s="252"/>
      <c r="F759" s="252"/>
      <c r="G759" s="252"/>
      <c r="H759" s="252"/>
      <c r="I759" s="252"/>
      <c r="J759" s="252"/>
      <c r="K759" s="252"/>
      <c r="L759" s="252"/>
      <c r="M759" s="252"/>
      <c r="N759" s="252"/>
      <c r="O759" s="252"/>
      <c r="P759" s="252"/>
      <c r="Q759" s="252"/>
      <c r="R759" s="252"/>
      <c r="Y759" s="255"/>
      <c r="Z759" s="255"/>
    </row>
    <row r="760" spans="1:26" ht="15.75" customHeight="1">
      <c r="A760" s="252"/>
      <c r="B760" s="252"/>
      <c r="C760" s="252"/>
      <c r="D760" s="252"/>
      <c r="E760" s="252"/>
      <c r="F760" s="252"/>
      <c r="G760" s="252"/>
      <c r="H760" s="252"/>
      <c r="I760" s="252"/>
      <c r="J760" s="252"/>
      <c r="K760" s="252"/>
      <c r="L760" s="252"/>
      <c r="M760" s="252"/>
      <c r="N760" s="252"/>
      <c r="O760" s="252"/>
      <c r="P760" s="252"/>
      <c r="Q760" s="252"/>
      <c r="R760" s="252"/>
      <c r="Y760" s="255"/>
      <c r="Z760" s="255"/>
    </row>
    <row r="761" spans="1:26" ht="15.75" customHeight="1">
      <c r="A761" s="252"/>
      <c r="B761" s="252"/>
      <c r="C761" s="252"/>
      <c r="D761" s="252"/>
      <c r="E761" s="252"/>
      <c r="F761" s="252"/>
      <c r="G761" s="252"/>
      <c r="H761" s="252"/>
      <c r="I761" s="252"/>
      <c r="J761" s="252"/>
      <c r="K761" s="252"/>
      <c r="L761" s="252"/>
      <c r="M761" s="252"/>
      <c r="N761" s="252"/>
      <c r="O761" s="252"/>
      <c r="P761" s="252"/>
      <c r="Q761" s="252"/>
      <c r="R761" s="252"/>
      <c r="Y761" s="255"/>
      <c r="Z761" s="255"/>
    </row>
    <row r="762" spans="1:26" ht="15.75" customHeight="1">
      <c r="A762" s="252"/>
      <c r="B762" s="252"/>
      <c r="C762" s="252"/>
      <c r="D762" s="252"/>
      <c r="E762" s="252"/>
      <c r="F762" s="252"/>
      <c r="G762" s="252"/>
      <c r="H762" s="252"/>
      <c r="I762" s="252"/>
      <c r="J762" s="252"/>
      <c r="K762" s="252"/>
      <c r="L762" s="252"/>
      <c r="M762" s="252"/>
      <c r="N762" s="252"/>
      <c r="O762" s="252"/>
      <c r="P762" s="252"/>
      <c r="Q762" s="252"/>
      <c r="R762" s="252"/>
      <c r="Y762" s="255"/>
      <c r="Z762" s="255"/>
    </row>
    <row r="763" spans="1:26" ht="15.75" customHeight="1">
      <c r="A763" s="252"/>
      <c r="B763" s="252"/>
      <c r="C763" s="252"/>
      <c r="D763" s="252"/>
      <c r="E763" s="252"/>
      <c r="F763" s="252"/>
      <c r="G763" s="252"/>
      <c r="H763" s="252"/>
      <c r="I763" s="252"/>
      <c r="J763" s="252"/>
      <c r="K763" s="252"/>
      <c r="L763" s="252"/>
      <c r="M763" s="252"/>
      <c r="N763" s="252"/>
      <c r="O763" s="252"/>
      <c r="P763" s="252"/>
      <c r="Q763" s="252"/>
      <c r="R763" s="252"/>
      <c r="Y763" s="255"/>
      <c r="Z763" s="255"/>
    </row>
    <row r="764" spans="1:26" ht="15.75" customHeight="1">
      <c r="A764" s="252"/>
      <c r="B764" s="252"/>
      <c r="C764" s="252"/>
      <c r="D764" s="252"/>
      <c r="E764" s="252"/>
      <c r="F764" s="252"/>
      <c r="G764" s="252"/>
      <c r="H764" s="252"/>
      <c r="I764" s="252"/>
      <c r="J764" s="252"/>
      <c r="K764" s="252"/>
      <c r="L764" s="252"/>
      <c r="M764" s="252"/>
      <c r="N764" s="252"/>
      <c r="O764" s="252"/>
      <c r="P764" s="252"/>
      <c r="Q764" s="252"/>
      <c r="R764" s="252"/>
      <c r="Y764" s="255"/>
      <c r="Z764" s="255"/>
    </row>
    <row r="765" spans="1:26" ht="15.75" customHeight="1">
      <c r="A765" s="252"/>
      <c r="B765" s="252"/>
      <c r="C765" s="252"/>
      <c r="D765" s="252"/>
      <c r="E765" s="252"/>
      <c r="F765" s="252"/>
      <c r="G765" s="252"/>
      <c r="H765" s="252"/>
      <c r="I765" s="252"/>
      <c r="J765" s="252"/>
      <c r="K765" s="252"/>
      <c r="L765" s="252"/>
      <c r="M765" s="252"/>
      <c r="N765" s="252"/>
      <c r="O765" s="252"/>
      <c r="P765" s="252"/>
      <c r="Q765" s="252"/>
      <c r="R765" s="252"/>
      <c r="Y765" s="255"/>
      <c r="Z765" s="255"/>
    </row>
    <row r="766" spans="1:26" ht="15.75" customHeight="1">
      <c r="A766" s="252"/>
      <c r="B766" s="252"/>
      <c r="C766" s="252"/>
      <c r="D766" s="252"/>
      <c r="E766" s="252"/>
      <c r="F766" s="252"/>
      <c r="G766" s="252"/>
      <c r="H766" s="252"/>
      <c r="I766" s="252"/>
      <c r="J766" s="252"/>
      <c r="K766" s="252"/>
      <c r="L766" s="252"/>
      <c r="M766" s="252"/>
      <c r="N766" s="252"/>
      <c r="O766" s="252"/>
      <c r="P766" s="252"/>
      <c r="Q766" s="252"/>
      <c r="R766" s="252"/>
      <c r="Y766" s="255"/>
      <c r="Z766" s="255"/>
    </row>
    <row r="767" spans="1:26" ht="15.75" customHeight="1">
      <c r="A767" s="252"/>
      <c r="B767" s="252"/>
      <c r="C767" s="252"/>
      <c r="D767" s="252"/>
      <c r="E767" s="252"/>
      <c r="F767" s="252"/>
      <c r="G767" s="252"/>
      <c r="H767" s="252"/>
      <c r="I767" s="252"/>
      <c r="J767" s="252"/>
      <c r="K767" s="252"/>
      <c r="L767" s="252"/>
      <c r="M767" s="252"/>
      <c r="N767" s="252"/>
      <c r="O767" s="252"/>
      <c r="P767" s="252"/>
      <c r="Q767" s="252"/>
      <c r="R767" s="252"/>
      <c r="Y767" s="255"/>
      <c r="Z767" s="255"/>
    </row>
    <row r="768" spans="1:26" ht="15.75" customHeight="1">
      <c r="A768" s="252"/>
      <c r="B768" s="252"/>
      <c r="C768" s="252"/>
      <c r="D768" s="252"/>
      <c r="E768" s="252"/>
      <c r="F768" s="252"/>
      <c r="G768" s="252"/>
      <c r="H768" s="252"/>
      <c r="I768" s="252"/>
      <c r="J768" s="252"/>
      <c r="K768" s="252"/>
      <c r="L768" s="252"/>
      <c r="M768" s="252"/>
      <c r="N768" s="252"/>
      <c r="O768" s="252"/>
      <c r="P768" s="252"/>
      <c r="Q768" s="252"/>
      <c r="R768" s="252"/>
      <c r="Y768" s="255"/>
      <c r="Z768" s="255"/>
    </row>
    <row r="769" spans="1:26" ht="15.75" customHeight="1">
      <c r="A769" s="252"/>
      <c r="B769" s="252"/>
      <c r="C769" s="252"/>
      <c r="D769" s="252"/>
      <c r="E769" s="252"/>
      <c r="F769" s="252"/>
      <c r="G769" s="252"/>
      <c r="H769" s="252"/>
      <c r="I769" s="252"/>
      <c r="J769" s="252"/>
      <c r="K769" s="252"/>
      <c r="L769" s="252"/>
      <c r="M769" s="252"/>
      <c r="N769" s="252"/>
      <c r="O769" s="252"/>
      <c r="P769" s="252"/>
      <c r="Q769" s="252"/>
      <c r="R769" s="252"/>
      <c r="Y769" s="255"/>
      <c r="Z769" s="255"/>
    </row>
    <row r="770" spans="1:26" ht="15.75" customHeight="1">
      <c r="A770" s="252"/>
      <c r="B770" s="252"/>
      <c r="C770" s="252"/>
      <c r="D770" s="252"/>
      <c r="E770" s="252"/>
      <c r="F770" s="252"/>
      <c r="G770" s="252"/>
      <c r="H770" s="252"/>
      <c r="I770" s="252"/>
      <c r="J770" s="252"/>
      <c r="K770" s="252"/>
      <c r="L770" s="252"/>
      <c r="M770" s="252"/>
      <c r="N770" s="252"/>
      <c r="O770" s="252"/>
      <c r="P770" s="252"/>
      <c r="Q770" s="252"/>
      <c r="R770" s="252"/>
      <c r="Y770" s="255"/>
      <c r="Z770" s="255"/>
    </row>
    <row r="771" spans="1:26" ht="15.75" customHeight="1">
      <c r="A771" s="252"/>
      <c r="B771" s="252"/>
      <c r="C771" s="252"/>
      <c r="D771" s="252"/>
      <c r="E771" s="252"/>
      <c r="F771" s="252"/>
      <c r="G771" s="252"/>
      <c r="H771" s="252"/>
      <c r="I771" s="252"/>
      <c r="J771" s="252"/>
      <c r="K771" s="252"/>
      <c r="L771" s="252"/>
      <c r="M771" s="252"/>
      <c r="N771" s="252"/>
      <c r="O771" s="252"/>
      <c r="P771" s="252"/>
      <c r="Q771" s="252"/>
      <c r="R771" s="252"/>
      <c r="Y771" s="255"/>
      <c r="Z771" s="255"/>
    </row>
    <row r="772" spans="1:26" ht="15.75" customHeight="1">
      <c r="A772" s="252"/>
      <c r="B772" s="252"/>
      <c r="C772" s="252"/>
      <c r="D772" s="252"/>
      <c r="E772" s="252"/>
      <c r="F772" s="252"/>
      <c r="G772" s="252"/>
      <c r="H772" s="252"/>
      <c r="I772" s="252"/>
      <c r="J772" s="252"/>
      <c r="K772" s="252"/>
      <c r="L772" s="252"/>
      <c r="M772" s="252"/>
      <c r="N772" s="252"/>
      <c r="O772" s="252"/>
      <c r="P772" s="252"/>
      <c r="Q772" s="252"/>
      <c r="R772" s="252"/>
      <c r="Y772" s="255"/>
      <c r="Z772" s="255"/>
    </row>
    <row r="773" spans="1:26" ht="15.75" customHeight="1">
      <c r="A773" s="252"/>
      <c r="B773" s="252"/>
      <c r="C773" s="252"/>
      <c r="D773" s="252"/>
      <c r="E773" s="252"/>
      <c r="F773" s="252"/>
      <c r="G773" s="252"/>
      <c r="H773" s="252"/>
      <c r="I773" s="252"/>
      <c r="J773" s="252"/>
      <c r="K773" s="252"/>
      <c r="L773" s="252"/>
      <c r="M773" s="252"/>
      <c r="N773" s="252"/>
      <c r="O773" s="252"/>
      <c r="P773" s="252"/>
      <c r="Q773" s="252"/>
      <c r="R773" s="252"/>
      <c r="Y773" s="255"/>
      <c r="Z773" s="255"/>
    </row>
    <row r="774" spans="1:26" ht="15.75" customHeight="1">
      <c r="A774" s="252"/>
      <c r="B774" s="252"/>
      <c r="C774" s="252"/>
      <c r="D774" s="252"/>
      <c r="E774" s="252"/>
      <c r="F774" s="252"/>
      <c r="G774" s="252"/>
      <c r="H774" s="252"/>
      <c r="I774" s="252"/>
      <c r="J774" s="252"/>
      <c r="K774" s="252"/>
      <c r="L774" s="252"/>
      <c r="M774" s="252"/>
      <c r="N774" s="252"/>
      <c r="O774" s="252"/>
      <c r="P774" s="252"/>
      <c r="Q774" s="252"/>
      <c r="R774" s="252"/>
      <c r="Y774" s="255"/>
      <c r="Z774" s="255"/>
    </row>
    <row r="775" spans="1:26" ht="15.75" customHeight="1">
      <c r="A775" s="252"/>
      <c r="B775" s="252"/>
      <c r="C775" s="252"/>
      <c r="D775" s="252"/>
      <c r="E775" s="252"/>
      <c r="F775" s="252"/>
      <c r="G775" s="252"/>
      <c r="H775" s="252"/>
      <c r="I775" s="252"/>
      <c r="J775" s="252"/>
      <c r="K775" s="252"/>
      <c r="L775" s="252"/>
      <c r="M775" s="252"/>
      <c r="N775" s="252"/>
      <c r="O775" s="252"/>
      <c r="P775" s="252"/>
      <c r="Q775" s="252"/>
      <c r="R775" s="252"/>
      <c r="Y775" s="255"/>
      <c r="Z775" s="255"/>
    </row>
    <row r="776" spans="1:26" ht="15.75" customHeight="1">
      <c r="A776" s="252"/>
      <c r="B776" s="252"/>
      <c r="C776" s="252"/>
      <c r="D776" s="252"/>
      <c r="E776" s="252"/>
      <c r="F776" s="252"/>
      <c r="G776" s="252"/>
      <c r="H776" s="252"/>
      <c r="I776" s="252"/>
      <c r="J776" s="252"/>
      <c r="K776" s="252"/>
      <c r="L776" s="252"/>
      <c r="M776" s="252"/>
      <c r="N776" s="252"/>
      <c r="O776" s="252"/>
      <c r="P776" s="252"/>
      <c r="Q776" s="252"/>
      <c r="R776" s="252"/>
      <c r="Y776" s="255"/>
      <c r="Z776" s="255"/>
    </row>
    <row r="777" spans="1:26" ht="15.75" customHeight="1">
      <c r="A777" s="252"/>
      <c r="B777" s="252"/>
      <c r="C777" s="252"/>
      <c r="D777" s="252"/>
      <c r="E777" s="252"/>
      <c r="F777" s="252"/>
      <c r="G777" s="252"/>
      <c r="H777" s="252"/>
      <c r="I777" s="252"/>
      <c r="J777" s="252"/>
      <c r="K777" s="252"/>
      <c r="L777" s="252"/>
      <c r="M777" s="252"/>
      <c r="N777" s="252"/>
      <c r="O777" s="252"/>
      <c r="P777" s="252"/>
      <c r="Q777" s="252"/>
      <c r="R777" s="252"/>
      <c r="Y777" s="255"/>
      <c r="Z777" s="255"/>
    </row>
    <row r="778" spans="1:26" ht="15.75" customHeight="1">
      <c r="A778" s="252"/>
      <c r="B778" s="252"/>
      <c r="C778" s="252"/>
      <c r="D778" s="252"/>
      <c r="E778" s="252"/>
      <c r="F778" s="252"/>
      <c r="G778" s="252"/>
      <c r="H778" s="252"/>
      <c r="I778" s="252"/>
      <c r="J778" s="252"/>
      <c r="K778" s="252"/>
      <c r="L778" s="252"/>
      <c r="M778" s="252"/>
      <c r="N778" s="252"/>
      <c r="O778" s="252"/>
      <c r="P778" s="252"/>
      <c r="Q778" s="252"/>
      <c r="R778" s="252"/>
      <c r="Y778" s="255"/>
      <c r="Z778" s="255"/>
    </row>
    <row r="779" spans="1:26" ht="15.75" customHeight="1">
      <c r="A779" s="252"/>
      <c r="B779" s="252"/>
      <c r="C779" s="252"/>
      <c r="D779" s="252"/>
      <c r="E779" s="252"/>
      <c r="F779" s="252"/>
      <c r="G779" s="252"/>
      <c r="H779" s="252"/>
      <c r="I779" s="252"/>
      <c r="J779" s="252"/>
      <c r="K779" s="252"/>
      <c r="L779" s="252"/>
      <c r="M779" s="252"/>
      <c r="N779" s="252"/>
      <c r="O779" s="252"/>
      <c r="P779" s="252"/>
      <c r="Q779" s="252"/>
      <c r="R779" s="252"/>
      <c r="Y779" s="255"/>
      <c r="Z779" s="255"/>
    </row>
    <row r="780" spans="1:26" ht="15.75" customHeight="1">
      <c r="A780" s="252"/>
      <c r="B780" s="252"/>
      <c r="C780" s="252"/>
      <c r="D780" s="252"/>
      <c r="E780" s="252"/>
      <c r="F780" s="252"/>
      <c r="G780" s="252"/>
      <c r="H780" s="252"/>
      <c r="I780" s="252"/>
      <c r="J780" s="252"/>
      <c r="K780" s="252"/>
      <c r="L780" s="252"/>
      <c r="M780" s="252"/>
      <c r="N780" s="252"/>
      <c r="O780" s="252"/>
      <c r="P780" s="252"/>
      <c r="Q780" s="252"/>
      <c r="R780" s="252"/>
      <c r="Y780" s="255"/>
      <c r="Z780" s="255"/>
    </row>
    <row r="781" spans="1:26" ht="15.75" customHeight="1">
      <c r="A781" s="252"/>
      <c r="B781" s="252"/>
      <c r="C781" s="252"/>
      <c r="D781" s="252"/>
      <c r="E781" s="252"/>
      <c r="F781" s="252"/>
      <c r="G781" s="252"/>
      <c r="H781" s="252"/>
      <c r="I781" s="252"/>
      <c r="J781" s="252"/>
      <c r="K781" s="252"/>
      <c r="L781" s="252"/>
      <c r="M781" s="252"/>
      <c r="N781" s="252"/>
      <c r="O781" s="252"/>
      <c r="P781" s="252"/>
      <c r="Q781" s="252"/>
      <c r="R781" s="252"/>
      <c r="Y781" s="255"/>
      <c r="Z781" s="255"/>
    </row>
    <row r="782" spans="1:26" ht="15.75" customHeight="1">
      <c r="A782" s="252"/>
      <c r="B782" s="252"/>
      <c r="C782" s="252"/>
      <c r="D782" s="252"/>
      <c r="E782" s="252"/>
      <c r="F782" s="252"/>
      <c r="G782" s="252"/>
      <c r="H782" s="252"/>
      <c r="I782" s="252"/>
      <c r="J782" s="252"/>
      <c r="K782" s="252"/>
      <c r="L782" s="252"/>
      <c r="M782" s="252"/>
      <c r="N782" s="252"/>
      <c r="O782" s="252"/>
      <c r="P782" s="252"/>
      <c r="Q782" s="252"/>
      <c r="R782" s="252"/>
      <c r="Y782" s="255"/>
      <c r="Z782" s="255"/>
    </row>
    <row r="783" spans="1:26" ht="15.75" customHeight="1">
      <c r="A783" s="252"/>
      <c r="B783" s="252"/>
      <c r="C783" s="252"/>
      <c r="D783" s="252"/>
      <c r="E783" s="252"/>
      <c r="F783" s="252"/>
      <c r="G783" s="252"/>
      <c r="H783" s="252"/>
      <c r="I783" s="252"/>
      <c r="J783" s="252"/>
      <c r="K783" s="252"/>
      <c r="L783" s="252"/>
      <c r="M783" s="252"/>
      <c r="N783" s="252"/>
      <c r="O783" s="252"/>
      <c r="P783" s="252"/>
      <c r="Q783" s="252"/>
      <c r="R783" s="252"/>
      <c r="Y783" s="255"/>
      <c r="Z783" s="255"/>
    </row>
    <row r="784" spans="1:26" ht="15.75" customHeight="1">
      <c r="A784" s="252"/>
      <c r="B784" s="252"/>
      <c r="C784" s="252"/>
      <c r="D784" s="252"/>
      <c r="E784" s="252"/>
      <c r="F784" s="252"/>
      <c r="G784" s="252"/>
      <c r="H784" s="252"/>
      <c r="I784" s="252"/>
      <c r="J784" s="252"/>
      <c r="K784" s="252"/>
      <c r="L784" s="252"/>
      <c r="M784" s="252"/>
      <c r="N784" s="252"/>
      <c r="O784" s="252"/>
      <c r="P784" s="252"/>
      <c r="Q784" s="252"/>
      <c r="R784" s="252"/>
      <c r="Y784" s="255"/>
      <c r="Z784" s="255"/>
    </row>
    <row r="785" spans="1:26" ht="15.75" customHeight="1">
      <c r="A785" s="252"/>
      <c r="B785" s="252"/>
      <c r="C785" s="252"/>
      <c r="D785" s="252"/>
      <c r="E785" s="252"/>
      <c r="F785" s="252"/>
      <c r="G785" s="252"/>
      <c r="H785" s="252"/>
      <c r="I785" s="252"/>
      <c r="J785" s="252"/>
      <c r="K785" s="252"/>
      <c r="L785" s="252"/>
      <c r="M785" s="252"/>
      <c r="N785" s="252"/>
      <c r="O785" s="252"/>
      <c r="P785" s="252"/>
      <c r="Q785" s="252"/>
      <c r="R785" s="252"/>
      <c r="Y785" s="255"/>
      <c r="Z785" s="255"/>
    </row>
    <row r="786" spans="1:26" ht="15.75" customHeight="1">
      <c r="A786" s="252"/>
      <c r="B786" s="252"/>
      <c r="C786" s="252"/>
      <c r="D786" s="252"/>
      <c r="E786" s="252"/>
      <c r="F786" s="252"/>
      <c r="G786" s="252"/>
      <c r="H786" s="252"/>
      <c r="I786" s="252"/>
      <c r="J786" s="252"/>
      <c r="K786" s="252"/>
      <c r="L786" s="252"/>
      <c r="M786" s="252"/>
      <c r="N786" s="252"/>
      <c r="O786" s="252"/>
      <c r="P786" s="252"/>
      <c r="Q786" s="252"/>
      <c r="R786" s="252"/>
      <c r="Y786" s="255"/>
      <c r="Z786" s="255"/>
    </row>
    <row r="787" spans="1:26" ht="15.75" customHeight="1">
      <c r="A787" s="252"/>
      <c r="B787" s="252"/>
      <c r="C787" s="252"/>
      <c r="D787" s="252"/>
      <c r="E787" s="252"/>
      <c r="F787" s="252"/>
      <c r="G787" s="252"/>
      <c r="H787" s="252"/>
      <c r="I787" s="252"/>
      <c r="J787" s="252"/>
      <c r="K787" s="252"/>
      <c r="L787" s="252"/>
      <c r="M787" s="252"/>
      <c r="N787" s="252"/>
      <c r="O787" s="252"/>
      <c r="P787" s="252"/>
      <c r="Q787" s="252"/>
      <c r="R787" s="252"/>
      <c r="Y787" s="255"/>
      <c r="Z787" s="255"/>
    </row>
    <row r="788" spans="1:26" ht="15.75" customHeight="1">
      <c r="A788" s="252"/>
      <c r="B788" s="252"/>
      <c r="C788" s="252"/>
      <c r="D788" s="252"/>
      <c r="E788" s="252"/>
      <c r="F788" s="252"/>
      <c r="G788" s="252"/>
      <c r="H788" s="252"/>
      <c r="I788" s="252"/>
      <c r="J788" s="252"/>
      <c r="K788" s="252"/>
      <c r="L788" s="252"/>
      <c r="M788" s="252"/>
      <c r="N788" s="252"/>
      <c r="O788" s="252"/>
      <c r="P788" s="252"/>
      <c r="Q788" s="252"/>
      <c r="R788" s="252"/>
      <c r="Y788" s="255"/>
      <c r="Z788" s="255"/>
    </row>
    <row r="789" spans="1:26" ht="15.75" customHeight="1">
      <c r="A789" s="252"/>
      <c r="B789" s="252"/>
      <c r="C789" s="252"/>
      <c r="D789" s="252"/>
      <c r="E789" s="252"/>
      <c r="F789" s="252"/>
      <c r="G789" s="252"/>
      <c r="H789" s="252"/>
      <c r="I789" s="252"/>
      <c r="J789" s="252"/>
      <c r="K789" s="252"/>
      <c r="L789" s="252"/>
      <c r="M789" s="252"/>
      <c r="N789" s="252"/>
      <c r="O789" s="252"/>
      <c r="P789" s="252"/>
      <c r="Q789" s="252"/>
      <c r="R789" s="252"/>
      <c r="Y789" s="255"/>
      <c r="Z789" s="255"/>
    </row>
    <row r="790" spans="1:26" ht="15.75" customHeight="1">
      <c r="A790" s="252"/>
      <c r="B790" s="252"/>
      <c r="C790" s="252"/>
      <c r="D790" s="252"/>
      <c r="E790" s="252"/>
      <c r="F790" s="252"/>
      <c r="G790" s="252"/>
      <c r="H790" s="252"/>
      <c r="I790" s="252"/>
      <c r="J790" s="252"/>
      <c r="K790" s="252"/>
      <c r="L790" s="252"/>
      <c r="M790" s="252"/>
      <c r="N790" s="252"/>
      <c r="O790" s="252"/>
      <c r="P790" s="252"/>
      <c r="Q790" s="252"/>
      <c r="R790" s="252"/>
      <c r="Y790" s="255"/>
      <c r="Z790" s="255"/>
    </row>
    <row r="791" spans="1:26" ht="15.75" customHeight="1">
      <c r="A791" s="252"/>
      <c r="B791" s="252"/>
      <c r="C791" s="252"/>
      <c r="D791" s="252"/>
      <c r="E791" s="252"/>
      <c r="F791" s="252"/>
      <c r="G791" s="252"/>
      <c r="H791" s="252"/>
      <c r="I791" s="252"/>
      <c r="J791" s="252"/>
      <c r="K791" s="252"/>
      <c r="L791" s="252"/>
      <c r="M791" s="252"/>
      <c r="N791" s="252"/>
      <c r="O791" s="252"/>
      <c r="P791" s="252"/>
      <c r="Q791" s="252"/>
      <c r="R791" s="252"/>
      <c r="Y791" s="255"/>
      <c r="Z791" s="255"/>
    </row>
    <row r="792" spans="1:26" ht="15.75" customHeight="1">
      <c r="A792" s="252"/>
      <c r="B792" s="252"/>
      <c r="C792" s="252"/>
      <c r="D792" s="252"/>
      <c r="E792" s="252"/>
      <c r="F792" s="252"/>
      <c r="G792" s="252"/>
      <c r="H792" s="252"/>
      <c r="I792" s="252"/>
      <c r="J792" s="252"/>
      <c r="K792" s="252"/>
      <c r="L792" s="252"/>
      <c r="M792" s="252"/>
      <c r="N792" s="252"/>
      <c r="O792" s="252"/>
      <c r="P792" s="252"/>
      <c r="Q792" s="252"/>
      <c r="R792" s="252"/>
      <c r="Y792" s="255"/>
      <c r="Z792" s="255"/>
    </row>
    <row r="793" spans="1:26" ht="15.75" customHeight="1">
      <c r="A793" s="252"/>
      <c r="B793" s="252"/>
      <c r="C793" s="252"/>
      <c r="D793" s="252"/>
      <c r="E793" s="252"/>
      <c r="F793" s="252"/>
      <c r="G793" s="252"/>
      <c r="H793" s="252"/>
      <c r="I793" s="252"/>
      <c r="J793" s="252"/>
      <c r="K793" s="252"/>
      <c r="L793" s="252"/>
      <c r="M793" s="252"/>
      <c r="N793" s="252"/>
      <c r="O793" s="252"/>
      <c r="P793" s="252"/>
      <c r="Q793" s="252"/>
      <c r="R793" s="252"/>
      <c r="Y793" s="255"/>
      <c r="Z793" s="255"/>
    </row>
    <row r="794" spans="1:26" ht="15.75" customHeight="1">
      <c r="A794" s="252"/>
      <c r="B794" s="252"/>
      <c r="C794" s="252"/>
      <c r="D794" s="252"/>
      <c r="E794" s="252"/>
      <c r="F794" s="252"/>
      <c r="G794" s="252"/>
      <c r="H794" s="252"/>
      <c r="I794" s="252"/>
      <c r="J794" s="252"/>
      <c r="K794" s="252"/>
      <c r="L794" s="252"/>
      <c r="M794" s="252"/>
      <c r="N794" s="252"/>
      <c r="O794" s="252"/>
      <c r="P794" s="252"/>
      <c r="Q794" s="252"/>
      <c r="R794" s="252"/>
      <c r="Y794" s="255"/>
      <c r="Z794" s="255"/>
    </row>
    <row r="795" spans="1:26" ht="15.75" customHeight="1">
      <c r="A795" s="252"/>
      <c r="B795" s="252"/>
      <c r="C795" s="252"/>
      <c r="D795" s="252"/>
      <c r="E795" s="252"/>
      <c r="F795" s="252"/>
      <c r="G795" s="252"/>
      <c r="H795" s="252"/>
      <c r="I795" s="252"/>
      <c r="J795" s="252"/>
      <c r="K795" s="252"/>
      <c r="L795" s="252"/>
      <c r="M795" s="252"/>
      <c r="N795" s="252"/>
      <c r="O795" s="252"/>
      <c r="P795" s="252"/>
      <c r="Q795" s="252"/>
      <c r="R795" s="252"/>
      <c r="Y795" s="255"/>
      <c r="Z795" s="255"/>
    </row>
    <row r="796" spans="1:26" ht="15.75" customHeight="1">
      <c r="A796" s="252"/>
      <c r="B796" s="252"/>
      <c r="C796" s="252"/>
      <c r="D796" s="252"/>
      <c r="E796" s="252"/>
      <c r="F796" s="252"/>
      <c r="G796" s="252"/>
      <c r="H796" s="252"/>
      <c r="I796" s="252"/>
      <c r="J796" s="252"/>
      <c r="K796" s="252"/>
      <c r="L796" s="252"/>
      <c r="M796" s="252"/>
      <c r="N796" s="252"/>
      <c r="O796" s="252"/>
      <c r="P796" s="252"/>
      <c r="Q796" s="252"/>
      <c r="R796" s="252"/>
      <c r="Y796" s="255"/>
      <c r="Z796" s="255"/>
    </row>
    <row r="797" spans="1:26" ht="15.75" customHeight="1">
      <c r="A797" s="252"/>
      <c r="B797" s="252"/>
      <c r="C797" s="252"/>
      <c r="D797" s="252"/>
      <c r="E797" s="252"/>
      <c r="F797" s="252"/>
      <c r="G797" s="252"/>
      <c r="H797" s="252"/>
      <c r="I797" s="252"/>
      <c r="J797" s="252"/>
      <c r="K797" s="252"/>
      <c r="L797" s="252"/>
      <c r="M797" s="252"/>
      <c r="N797" s="252"/>
      <c r="O797" s="252"/>
      <c r="P797" s="252"/>
      <c r="Q797" s="252"/>
      <c r="R797" s="252"/>
      <c r="Y797" s="255"/>
      <c r="Z797" s="255"/>
    </row>
    <row r="798" spans="1:26" ht="15.75" customHeight="1">
      <c r="A798" s="252"/>
      <c r="B798" s="252"/>
      <c r="C798" s="252"/>
      <c r="D798" s="252"/>
      <c r="E798" s="252"/>
      <c r="F798" s="252"/>
      <c r="G798" s="252"/>
      <c r="H798" s="252"/>
      <c r="I798" s="252"/>
      <c r="J798" s="252"/>
      <c r="K798" s="252"/>
      <c r="L798" s="252"/>
      <c r="M798" s="252"/>
      <c r="N798" s="252"/>
      <c r="O798" s="252"/>
      <c r="P798" s="252"/>
      <c r="Q798" s="252"/>
      <c r="R798" s="252"/>
      <c r="Y798" s="255"/>
      <c r="Z798" s="255"/>
    </row>
    <row r="799" spans="1:26" ht="15.75" customHeight="1">
      <c r="A799" s="252"/>
      <c r="B799" s="252"/>
      <c r="C799" s="252"/>
      <c r="D799" s="252"/>
      <c r="E799" s="252"/>
      <c r="F799" s="252"/>
      <c r="G799" s="252"/>
      <c r="H799" s="252"/>
      <c r="I799" s="252"/>
      <c r="J799" s="252"/>
      <c r="K799" s="252"/>
      <c r="L799" s="252"/>
      <c r="M799" s="252"/>
      <c r="N799" s="252"/>
      <c r="O799" s="252"/>
      <c r="P799" s="252"/>
      <c r="Q799" s="252"/>
      <c r="R799" s="252"/>
      <c r="Y799" s="255"/>
      <c r="Z799" s="255"/>
    </row>
    <row r="800" spans="1:26" ht="15.75" customHeight="1">
      <c r="A800" s="252"/>
      <c r="B800" s="252"/>
      <c r="C800" s="252"/>
      <c r="D800" s="252"/>
      <c r="E800" s="252"/>
      <c r="F800" s="252"/>
      <c r="G800" s="252"/>
      <c r="H800" s="252"/>
      <c r="I800" s="252"/>
      <c r="J800" s="252"/>
      <c r="K800" s="252"/>
      <c r="L800" s="252"/>
      <c r="M800" s="252"/>
      <c r="N800" s="252"/>
      <c r="O800" s="252"/>
      <c r="P800" s="252"/>
      <c r="Q800" s="252"/>
      <c r="R800" s="252"/>
      <c r="Y800" s="255"/>
      <c r="Z800" s="255"/>
    </row>
    <row r="801" spans="1:26" ht="15.75" customHeight="1">
      <c r="A801" s="252"/>
      <c r="B801" s="252"/>
      <c r="C801" s="252"/>
      <c r="D801" s="252"/>
      <c r="E801" s="252"/>
      <c r="F801" s="252"/>
      <c r="G801" s="252"/>
      <c r="H801" s="252"/>
      <c r="I801" s="252"/>
      <c r="J801" s="252"/>
      <c r="K801" s="252"/>
      <c r="L801" s="252"/>
      <c r="M801" s="252"/>
      <c r="N801" s="252"/>
      <c r="O801" s="252"/>
      <c r="P801" s="252"/>
      <c r="Q801" s="252"/>
      <c r="R801" s="252"/>
      <c r="Y801" s="255"/>
      <c r="Z801" s="255"/>
    </row>
    <row r="802" spans="1:26" ht="15.75" customHeight="1">
      <c r="A802" s="252"/>
      <c r="B802" s="252"/>
      <c r="C802" s="252"/>
      <c r="D802" s="252"/>
      <c r="E802" s="252"/>
      <c r="F802" s="252"/>
      <c r="G802" s="252"/>
      <c r="H802" s="252"/>
      <c r="I802" s="252"/>
      <c r="J802" s="252"/>
      <c r="K802" s="252"/>
      <c r="L802" s="252"/>
      <c r="M802" s="252"/>
      <c r="N802" s="252"/>
      <c r="O802" s="252"/>
      <c r="P802" s="252"/>
      <c r="Q802" s="252"/>
      <c r="R802" s="252"/>
      <c r="Y802" s="255"/>
      <c r="Z802" s="255"/>
    </row>
    <row r="803" spans="1:26" ht="15.75" customHeight="1">
      <c r="A803" s="252"/>
      <c r="B803" s="252"/>
      <c r="C803" s="252"/>
      <c r="D803" s="252"/>
      <c r="E803" s="252"/>
      <c r="F803" s="252"/>
      <c r="G803" s="252"/>
      <c r="H803" s="252"/>
      <c r="I803" s="252"/>
      <c r="J803" s="252"/>
      <c r="K803" s="252"/>
      <c r="L803" s="252"/>
      <c r="M803" s="252"/>
      <c r="N803" s="252"/>
      <c r="O803" s="252"/>
      <c r="P803" s="252"/>
      <c r="Q803" s="252"/>
      <c r="R803" s="252"/>
      <c r="Y803" s="255"/>
      <c r="Z803" s="255"/>
    </row>
    <row r="804" spans="1:26" ht="15.75" customHeight="1">
      <c r="A804" s="252"/>
      <c r="B804" s="252"/>
      <c r="C804" s="252"/>
      <c r="D804" s="252"/>
      <c r="E804" s="252"/>
      <c r="F804" s="252"/>
      <c r="G804" s="252"/>
      <c r="H804" s="252"/>
      <c r="I804" s="252"/>
      <c r="J804" s="252"/>
      <c r="K804" s="252"/>
      <c r="L804" s="252"/>
      <c r="M804" s="252"/>
      <c r="N804" s="252"/>
      <c r="O804" s="252"/>
      <c r="P804" s="252"/>
      <c r="Q804" s="252"/>
      <c r="R804" s="252"/>
      <c r="Y804" s="255"/>
      <c r="Z804" s="255"/>
    </row>
    <row r="805" spans="1:26" ht="15.75" customHeight="1">
      <c r="A805" s="252"/>
      <c r="B805" s="252"/>
      <c r="C805" s="252"/>
      <c r="D805" s="252"/>
      <c r="E805" s="252"/>
      <c r="F805" s="252"/>
      <c r="G805" s="252"/>
      <c r="H805" s="252"/>
      <c r="I805" s="252"/>
      <c r="J805" s="252"/>
      <c r="K805" s="252"/>
      <c r="L805" s="252"/>
      <c r="M805" s="252"/>
      <c r="N805" s="252"/>
      <c r="O805" s="252"/>
      <c r="P805" s="252"/>
      <c r="Q805" s="252"/>
      <c r="R805" s="252"/>
      <c r="Y805" s="255"/>
      <c r="Z805" s="255"/>
    </row>
    <row r="806" spans="1:26" ht="15.75" customHeight="1">
      <c r="A806" s="252"/>
      <c r="B806" s="252"/>
      <c r="C806" s="252"/>
      <c r="D806" s="252"/>
      <c r="E806" s="252"/>
      <c r="F806" s="252"/>
      <c r="G806" s="252"/>
      <c r="H806" s="252"/>
      <c r="I806" s="252"/>
      <c r="J806" s="252"/>
      <c r="K806" s="252"/>
      <c r="L806" s="252"/>
      <c r="M806" s="252"/>
      <c r="N806" s="252"/>
      <c r="O806" s="252"/>
      <c r="P806" s="252"/>
      <c r="Q806" s="252"/>
      <c r="R806" s="252"/>
      <c r="Y806" s="255"/>
      <c r="Z806" s="255"/>
    </row>
    <row r="807" spans="1:26" ht="15.75" customHeight="1">
      <c r="A807" s="252"/>
      <c r="B807" s="252"/>
      <c r="C807" s="252"/>
      <c r="D807" s="252"/>
      <c r="E807" s="252"/>
      <c r="F807" s="252"/>
      <c r="G807" s="252"/>
      <c r="H807" s="252"/>
      <c r="I807" s="252"/>
      <c r="J807" s="252"/>
      <c r="K807" s="252"/>
      <c r="L807" s="252"/>
      <c r="M807" s="252"/>
      <c r="N807" s="252"/>
      <c r="O807" s="252"/>
      <c r="P807" s="252"/>
      <c r="Q807" s="252"/>
      <c r="R807" s="252"/>
      <c r="Y807" s="255"/>
      <c r="Z807" s="255"/>
    </row>
    <row r="808" spans="1:26" ht="15.75" customHeight="1">
      <c r="A808" s="252"/>
      <c r="B808" s="252"/>
      <c r="C808" s="252"/>
      <c r="D808" s="252"/>
      <c r="E808" s="252"/>
      <c r="F808" s="252"/>
      <c r="G808" s="252"/>
      <c r="H808" s="252"/>
      <c r="I808" s="252"/>
      <c r="J808" s="252"/>
      <c r="K808" s="252"/>
      <c r="L808" s="252"/>
      <c r="M808" s="252"/>
      <c r="N808" s="252"/>
      <c r="O808" s="252"/>
      <c r="P808" s="252"/>
      <c r="Q808" s="252"/>
      <c r="R808" s="252"/>
      <c r="Y808" s="255"/>
      <c r="Z808" s="255"/>
    </row>
    <row r="809" spans="1:26" ht="15.75" customHeight="1">
      <c r="A809" s="252"/>
      <c r="B809" s="252"/>
      <c r="C809" s="252"/>
      <c r="D809" s="252"/>
      <c r="E809" s="252"/>
      <c r="F809" s="252"/>
      <c r="G809" s="252"/>
      <c r="H809" s="252"/>
      <c r="I809" s="252"/>
      <c r="J809" s="252"/>
      <c r="K809" s="252"/>
      <c r="L809" s="252"/>
      <c r="M809" s="252"/>
      <c r="N809" s="252"/>
      <c r="O809" s="252"/>
      <c r="P809" s="252"/>
      <c r="Q809" s="252"/>
      <c r="R809" s="252"/>
      <c r="Y809" s="255"/>
      <c r="Z809" s="255"/>
    </row>
    <row r="810" spans="1:26" ht="15.75" customHeight="1">
      <c r="A810" s="252"/>
      <c r="B810" s="252"/>
      <c r="C810" s="252"/>
      <c r="D810" s="252"/>
      <c r="E810" s="252"/>
      <c r="F810" s="252"/>
      <c r="G810" s="252"/>
      <c r="H810" s="252"/>
      <c r="I810" s="252"/>
      <c r="J810" s="252"/>
      <c r="K810" s="252"/>
      <c r="L810" s="252"/>
      <c r="M810" s="252"/>
      <c r="N810" s="252"/>
      <c r="O810" s="252"/>
      <c r="P810" s="252"/>
      <c r="Q810" s="252"/>
      <c r="R810" s="252"/>
      <c r="Y810" s="255"/>
      <c r="Z810" s="255"/>
    </row>
    <row r="811" spans="1:26" ht="15.75" customHeight="1">
      <c r="A811" s="252"/>
      <c r="B811" s="252"/>
      <c r="C811" s="252"/>
      <c r="D811" s="252"/>
      <c r="E811" s="252"/>
      <c r="F811" s="252"/>
      <c r="G811" s="252"/>
      <c r="H811" s="252"/>
      <c r="I811" s="252"/>
      <c r="J811" s="252"/>
      <c r="K811" s="252"/>
      <c r="L811" s="252"/>
      <c r="M811" s="252"/>
      <c r="N811" s="252"/>
      <c r="O811" s="252"/>
      <c r="P811" s="252"/>
      <c r="Q811" s="252"/>
      <c r="R811" s="252"/>
      <c r="Y811" s="255"/>
      <c r="Z811" s="255"/>
    </row>
    <row r="812" spans="1:26" ht="15.75" customHeight="1">
      <c r="A812" s="252"/>
      <c r="B812" s="252"/>
      <c r="C812" s="252"/>
      <c r="D812" s="252"/>
      <c r="E812" s="252"/>
      <c r="F812" s="252"/>
      <c r="G812" s="252"/>
      <c r="H812" s="252"/>
      <c r="I812" s="252"/>
      <c r="J812" s="252"/>
      <c r="K812" s="252"/>
      <c r="L812" s="252"/>
      <c r="M812" s="252"/>
      <c r="N812" s="252"/>
      <c r="O812" s="252"/>
      <c r="P812" s="252"/>
      <c r="Q812" s="252"/>
      <c r="R812" s="252"/>
      <c r="Y812" s="255"/>
      <c r="Z812" s="255"/>
    </row>
    <row r="813" spans="1:26" ht="15.75" customHeight="1">
      <c r="A813" s="252"/>
      <c r="B813" s="252"/>
      <c r="C813" s="252"/>
      <c r="D813" s="252"/>
      <c r="E813" s="252"/>
      <c r="F813" s="252"/>
      <c r="G813" s="252"/>
      <c r="H813" s="252"/>
      <c r="I813" s="252"/>
      <c r="J813" s="252"/>
      <c r="K813" s="252"/>
      <c r="L813" s="252"/>
      <c r="M813" s="252"/>
      <c r="N813" s="252"/>
      <c r="O813" s="252"/>
      <c r="P813" s="252"/>
      <c r="Q813" s="252"/>
      <c r="R813" s="252"/>
      <c r="Y813" s="255"/>
      <c r="Z813" s="255"/>
    </row>
    <row r="814" spans="1:26" ht="15.75" customHeight="1">
      <c r="A814" s="252"/>
      <c r="B814" s="252"/>
      <c r="C814" s="252"/>
      <c r="D814" s="252"/>
      <c r="E814" s="252"/>
      <c r="F814" s="252"/>
      <c r="G814" s="252"/>
      <c r="H814" s="252"/>
      <c r="I814" s="252"/>
      <c r="J814" s="252"/>
      <c r="K814" s="252"/>
      <c r="L814" s="252"/>
      <c r="M814" s="252"/>
      <c r="N814" s="252"/>
      <c r="O814" s="252"/>
      <c r="P814" s="252"/>
      <c r="Q814" s="252"/>
      <c r="R814" s="252"/>
      <c r="Y814" s="255"/>
      <c r="Z814" s="255"/>
    </row>
    <row r="815" spans="1:26" ht="15.75" customHeight="1">
      <c r="A815" s="252"/>
      <c r="B815" s="252"/>
      <c r="C815" s="252"/>
      <c r="D815" s="252"/>
      <c r="E815" s="252"/>
      <c r="F815" s="252"/>
      <c r="G815" s="252"/>
      <c r="H815" s="252"/>
      <c r="I815" s="252"/>
      <c r="J815" s="252"/>
      <c r="K815" s="252"/>
      <c r="L815" s="252"/>
      <c r="M815" s="252"/>
      <c r="N815" s="252"/>
      <c r="O815" s="252"/>
      <c r="P815" s="252"/>
      <c r="Q815" s="252"/>
      <c r="R815" s="252"/>
      <c r="Y815" s="255"/>
      <c r="Z815" s="255"/>
    </row>
    <row r="816" spans="1:26" ht="15.75" customHeight="1">
      <c r="A816" s="252"/>
      <c r="B816" s="252"/>
      <c r="C816" s="252"/>
      <c r="D816" s="252"/>
      <c r="E816" s="252"/>
      <c r="F816" s="252"/>
      <c r="G816" s="252"/>
      <c r="H816" s="252"/>
      <c r="I816" s="252"/>
      <c r="J816" s="252"/>
      <c r="K816" s="252"/>
      <c r="L816" s="252"/>
      <c r="M816" s="252"/>
      <c r="N816" s="252"/>
      <c r="O816" s="252"/>
      <c r="P816" s="252"/>
      <c r="Q816" s="252"/>
      <c r="R816" s="252"/>
      <c r="Y816" s="255"/>
      <c r="Z816" s="255"/>
    </row>
    <row r="817" spans="1:26" ht="15.75" customHeight="1">
      <c r="A817" s="252"/>
      <c r="B817" s="252"/>
      <c r="C817" s="252"/>
      <c r="D817" s="252"/>
      <c r="E817" s="252"/>
      <c r="F817" s="252"/>
      <c r="G817" s="252"/>
      <c r="H817" s="252"/>
      <c r="I817" s="252"/>
      <c r="J817" s="252"/>
      <c r="K817" s="252"/>
      <c r="L817" s="252"/>
      <c r="M817" s="252"/>
      <c r="N817" s="252"/>
      <c r="O817" s="252"/>
      <c r="P817" s="252"/>
      <c r="Q817" s="252"/>
      <c r="R817" s="252"/>
      <c r="Y817" s="255"/>
      <c r="Z817" s="255"/>
    </row>
    <row r="818" spans="1:26" ht="15.75" customHeight="1">
      <c r="A818" s="252"/>
      <c r="B818" s="252"/>
      <c r="C818" s="252"/>
      <c r="D818" s="252"/>
      <c r="E818" s="252"/>
      <c r="F818" s="252"/>
      <c r="G818" s="252"/>
      <c r="H818" s="252"/>
      <c r="I818" s="252"/>
      <c r="J818" s="252"/>
      <c r="K818" s="252"/>
      <c r="L818" s="252"/>
      <c r="M818" s="252"/>
      <c r="N818" s="252"/>
      <c r="O818" s="252"/>
      <c r="P818" s="252"/>
      <c r="Q818" s="252"/>
      <c r="R818" s="252"/>
      <c r="Y818" s="255"/>
      <c r="Z818" s="255"/>
    </row>
    <row r="819" spans="1:26" ht="15.75" customHeight="1">
      <c r="A819" s="252"/>
      <c r="B819" s="252"/>
      <c r="C819" s="252"/>
      <c r="D819" s="252"/>
      <c r="E819" s="252"/>
      <c r="F819" s="252"/>
      <c r="G819" s="252"/>
      <c r="H819" s="252"/>
      <c r="I819" s="252"/>
      <c r="J819" s="252"/>
      <c r="K819" s="252"/>
      <c r="L819" s="252"/>
      <c r="M819" s="252"/>
      <c r="N819" s="252"/>
      <c r="O819" s="252"/>
      <c r="P819" s="252"/>
      <c r="Q819" s="252"/>
      <c r="R819" s="252"/>
      <c r="Y819" s="255"/>
      <c r="Z819" s="255"/>
    </row>
    <row r="820" spans="1:26" ht="15.75" customHeight="1">
      <c r="A820" s="252"/>
      <c r="B820" s="252"/>
      <c r="C820" s="252"/>
      <c r="D820" s="252"/>
      <c r="E820" s="252"/>
      <c r="F820" s="252"/>
      <c r="G820" s="252"/>
      <c r="H820" s="252"/>
      <c r="I820" s="252"/>
      <c r="J820" s="252"/>
      <c r="K820" s="252"/>
      <c r="L820" s="252"/>
      <c r="M820" s="252"/>
      <c r="N820" s="252"/>
      <c r="O820" s="252"/>
      <c r="P820" s="252"/>
      <c r="Q820" s="252"/>
      <c r="R820" s="252"/>
      <c r="Y820" s="255"/>
      <c r="Z820" s="255"/>
    </row>
    <row r="821" spans="1:26" ht="15.75" customHeight="1">
      <c r="A821" s="252"/>
      <c r="B821" s="252"/>
      <c r="C821" s="252"/>
      <c r="D821" s="252"/>
      <c r="E821" s="252"/>
      <c r="F821" s="252"/>
      <c r="G821" s="252"/>
      <c r="H821" s="252"/>
      <c r="I821" s="252"/>
      <c r="J821" s="252"/>
      <c r="K821" s="252"/>
      <c r="L821" s="252"/>
      <c r="M821" s="252"/>
      <c r="N821" s="252"/>
      <c r="O821" s="252"/>
      <c r="P821" s="252"/>
      <c r="Q821" s="252"/>
      <c r="R821" s="252"/>
      <c r="Y821" s="255"/>
      <c r="Z821" s="255"/>
    </row>
    <row r="822" spans="1:26" ht="15.75" customHeight="1">
      <c r="A822" s="252"/>
      <c r="B822" s="252"/>
      <c r="C822" s="252"/>
      <c r="D822" s="252"/>
      <c r="E822" s="252"/>
      <c r="F822" s="252"/>
      <c r="G822" s="252"/>
      <c r="H822" s="252"/>
      <c r="I822" s="252"/>
      <c r="J822" s="252"/>
      <c r="K822" s="252"/>
      <c r="L822" s="252"/>
      <c r="M822" s="252"/>
      <c r="N822" s="252"/>
      <c r="O822" s="252"/>
      <c r="P822" s="252"/>
      <c r="Q822" s="252"/>
      <c r="R822" s="252"/>
      <c r="Y822" s="255"/>
      <c r="Z822" s="255"/>
    </row>
    <row r="823" spans="1:26" ht="15.75" customHeight="1">
      <c r="A823" s="252"/>
      <c r="B823" s="252"/>
      <c r="C823" s="252"/>
      <c r="D823" s="252"/>
      <c r="E823" s="252"/>
      <c r="F823" s="252"/>
      <c r="G823" s="252"/>
      <c r="H823" s="252"/>
      <c r="I823" s="252"/>
      <c r="J823" s="252"/>
      <c r="K823" s="252"/>
      <c r="L823" s="252"/>
      <c r="M823" s="252"/>
      <c r="N823" s="252"/>
      <c r="O823" s="252"/>
      <c r="P823" s="252"/>
      <c r="Q823" s="252"/>
      <c r="R823" s="252"/>
      <c r="Y823" s="255"/>
      <c r="Z823" s="255"/>
    </row>
    <row r="824" spans="1:26" ht="15.75" customHeight="1">
      <c r="A824" s="252"/>
      <c r="B824" s="252"/>
      <c r="C824" s="252"/>
      <c r="D824" s="252"/>
      <c r="E824" s="252"/>
      <c r="F824" s="252"/>
      <c r="G824" s="252"/>
      <c r="H824" s="252"/>
      <c r="I824" s="252"/>
      <c r="J824" s="252"/>
      <c r="K824" s="252"/>
      <c r="L824" s="252"/>
      <c r="M824" s="252"/>
      <c r="N824" s="252"/>
      <c r="O824" s="252"/>
      <c r="P824" s="252"/>
      <c r="Q824" s="252"/>
      <c r="R824" s="252"/>
      <c r="Y824" s="255"/>
      <c r="Z824" s="255"/>
    </row>
    <row r="825" spans="1:26" ht="15.75" customHeight="1">
      <c r="A825" s="252"/>
      <c r="B825" s="252"/>
      <c r="C825" s="252"/>
      <c r="D825" s="252"/>
      <c r="E825" s="252"/>
      <c r="F825" s="252"/>
      <c r="G825" s="252"/>
      <c r="H825" s="252"/>
      <c r="I825" s="252"/>
      <c r="J825" s="252"/>
      <c r="K825" s="252"/>
      <c r="L825" s="252"/>
      <c r="M825" s="252"/>
      <c r="N825" s="252"/>
      <c r="O825" s="252"/>
      <c r="P825" s="252"/>
      <c r="Q825" s="252"/>
      <c r="R825" s="252"/>
      <c r="Y825" s="255"/>
      <c r="Z825" s="255"/>
    </row>
    <row r="826" spans="1:26" ht="15.75" customHeight="1">
      <c r="A826" s="252"/>
      <c r="B826" s="252"/>
      <c r="C826" s="252"/>
      <c r="D826" s="252"/>
      <c r="E826" s="252"/>
      <c r="F826" s="252"/>
      <c r="G826" s="252"/>
      <c r="H826" s="252"/>
      <c r="I826" s="252"/>
      <c r="J826" s="252"/>
      <c r="K826" s="252"/>
      <c r="L826" s="252"/>
      <c r="M826" s="252"/>
      <c r="N826" s="252"/>
      <c r="O826" s="252"/>
      <c r="P826" s="252"/>
      <c r="Q826" s="252"/>
      <c r="R826" s="252"/>
      <c r="Y826" s="255"/>
      <c r="Z826" s="255"/>
    </row>
    <row r="827" spans="1:26" ht="15.75" customHeight="1">
      <c r="A827" s="252"/>
      <c r="B827" s="252"/>
      <c r="C827" s="252"/>
      <c r="D827" s="252"/>
      <c r="E827" s="252"/>
      <c r="F827" s="252"/>
      <c r="G827" s="252"/>
      <c r="H827" s="252"/>
      <c r="I827" s="252"/>
      <c r="J827" s="252"/>
      <c r="K827" s="252"/>
      <c r="L827" s="252"/>
      <c r="M827" s="252"/>
      <c r="N827" s="252"/>
      <c r="O827" s="252"/>
      <c r="P827" s="252"/>
      <c r="Q827" s="252"/>
      <c r="R827" s="252"/>
      <c r="Y827" s="255"/>
      <c r="Z827" s="255"/>
    </row>
    <row r="828" spans="1:26" ht="15.75" customHeight="1">
      <c r="A828" s="252"/>
      <c r="B828" s="252"/>
      <c r="C828" s="252"/>
      <c r="D828" s="252"/>
      <c r="E828" s="252"/>
      <c r="F828" s="252"/>
      <c r="G828" s="252"/>
      <c r="H828" s="252"/>
      <c r="I828" s="252"/>
      <c r="J828" s="252"/>
      <c r="K828" s="252"/>
      <c r="L828" s="252"/>
      <c r="M828" s="252"/>
      <c r="N828" s="252"/>
      <c r="O828" s="252"/>
      <c r="P828" s="252"/>
      <c r="Q828" s="252"/>
      <c r="R828" s="252"/>
      <c r="Y828" s="255"/>
      <c r="Z828" s="255"/>
    </row>
    <row r="829" spans="1:26" ht="15.75" customHeight="1">
      <c r="A829" s="252"/>
      <c r="B829" s="252"/>
      <c r="C829" s="252"/>
      <c r="D829" s="252"/>
      <c r="E829" s="252"/>
      <c r="F829" s="252"/>
      <c r="G829" s="252"/>
      <c r="H829" s="252"/>
      <c r="I829" s="252"/>
      <c r="J829" s="252"/>
      <c r="K829" s="252"/>
      <c r="L829" s="252"/>
      <c r="M829" s="252"/>
      <c r="N829" s="252"/>
      <c r="O829" s="252"/>
      <c r="P829" s="252"/>
      <c r="Q829" s="252"/>
      <c r="R829" s="252"/>
      <c r="Y829" s="255"/>
      <c r="Z829" s="255"/>
    </row>
    <row r="830" spans="1:26" ht="15.75" customHeight="1">
      <c r="A830" s="252"/>
      <c r="B830" s="252"/>
      <c r="C830" s="252"/>
      <c r="D830" s="252"/>
      <c r="E830" s="252"/>
      <c r="F830" s="252"/>
      <c r="G830" s="252"/>
      <c r="H830" s="252"/>
      <c r="I830" s="252"/>
      <c r="J830" s="252"/>
      <c r="K830" s="252"/>
      <c r="L830" s="252"/>
      <c r="M830" s="252"/>
      <c r="N830" s="252"/>
      <c r="O830" s="252"/>
      <c r="P830" s="252"/>
      <c r="Q830" s="252"/>
      <c r="R830" s="252"/>
      <c r="Y830" s="255"/>
      <c r="Z830" s="255"/>
    </row>
    <row r="831" spans="1:26" ht="15.75" customHeight="1">
      <c r="A831" s="252"/>
      <c r="B831" s="252"/>
      <c r="C831" s="252"/>
      <c r="D831" s="252"/>
      <c r="E831" s="252"/>
      <c r="F831" s="252"/>
      <c r="G831" s="252"/>
      <c r="H831" s="252"/>
      <c r="I831" s="252"/>
      <c r="J831" s="252"/>
      <c r="K831" s="252"/>
      <c r="L831" s="252"/>
      <c r="M831" s="252"/>
      <c r="N831" s="252"/>
      <c r="O831" s="252"/>
      <c r="P831" s="252"/>
      <c r="Q831" s="252"/>
      <c r="R831" s="252"/>
      <c r="Y831" s="255"/>
      <c r="Z831" s="255"/>
    </row>
    <row r="832" spans="1:26" ht="15.75" customHeight="1">
      <c r="A832" s="252"/>
      <c r="B832" s="252"/>
      <c r="C832" s="252"/>
      <c r="D832" s="252"/>
      <c r="E832" s="252"/>
      <c r="F832" s="252"/>
      <c r="G832" s="252"/>
      <c r="H832" s="252"/>
      <c r="I832" s="252"/>
      <c r="J832" s="252"/>
      <c r="K832" s="252"/>
      <c r="L832" s="252"/>
      <c r="M832" s="252"/>
      <c r="N832" s="252"/>
      <c r="O832" s="252"/>
      <c r="P832" s="252"/>
      <c r="Q832" s="252"/>
      <c r="R832" s="252"/>
      <c r="Y832" s="255"/>
      <c r="Z832" s="255"/>
    </row>
    <row r="833" spans="1:26" ht="15.75" customHeight="1">
      <c r="A833" s="252"/>
      <c r="B833" s="252"/>
      <c r="C833" s="252"/>
      <c r="D833" s="252"/>
      <c r="E833" s="252"/>
      <c r="F833" s="252"/>
      <c r="G833" s="252"/>
      <c r="H833" s="252"/>
      <c r="I833" s="252"/>
      <c r="J833" s="252"/>
      <c r="K833" s="252"/>
      <c r="L833" s="252"/>
      <c r="M833" s="252"/>
      <c r="N833" s="252"/>
      <c r="O833" s="252"/>
      <c r="P833" s="252"/>
      <c r="Q833" s="252"/>
      <c r="R833" s="252"/>
      <c r="Y833" s="255"/>
      <c r="Z833" s="255"/>
    </row>
    <row r="834" spans="1:26" ht="15.75" customHeight="1">
      <c r="A834" s="252"/>
      <c r="B834" s="252"/>
      <c r="C834" s="252"/>
      <c r="D834" s="252"/>
      <c r="E834" s="252"/>
      <c r="F834" s="252"/>
      <c r="G834" s="252"/>
      <c r="H834" s="252"/>
      <c r="I834" s="252"/>
      <c r="J834" s="252"/>
      <c r="K834" s="252"/>
      <c r="L834" s="252"/>
      <c r="M834" s="252"/>
      <c r="N834" s="252"/>
      <c r="O834" s="252"/>
      <c r="P834" s="252"/>
      <c r="Q834" s="252"/>
      <c r="R834" s="252"/>
      <c r="Y834" s="255"/>
      <c r="Z834" s="255"/>
    </row>
    <row r="835" spans="1:26" ht="15.75" customHeight="1">
      <c r="A835" s="252"/>
      <c r="B835" s="252"/>
      <c r="C835" s="252"/>
      <c r="D835" s="252"/>
      <c r="E835" s="252"/>
      <c r="F835" s="252"/>
      <c r="G835" s="252"/>
      <c r="H835" s="252"/>
      <c r="I835" s="252"/>
      <c r="J835" s="252"/>
      <c r="K835" s="252"/>
      <c r="L835" s="252"/>
      <c r="M835" s="252"/>
      <c r="N835" s="252"/>
      <c r="O835" s="252"/>
      <c r="P835" s="252"/>
      <c r="Q835" s="252"/>
      <c r="R835" s="252"/>
      <c r="Y835" s="255"/>
      <c r="Z835" s="255"/>
    </row>
    <row r="836" spans="1:26" ht="15.75" customHeight="1">
      <c r="A836" s="252"/>
      <c r="B836" s="252"/>
      <c r="C836" s="252"/>
      <c r="D836" s="252"/>
      <c r="E836" s="252"/>
      <c r="F836" s="252"/>
      <c r="G836" s="252"/>
      <c r="H836" s="252"/>
      <c r="I836" s="252"/>
      <c r="J836" s="252"/>
      <c r="K836" s="252"/>
      <c r="L836" s="252"/>
      <c r="M836" s="252"/>
      <c r="N836" s="252"/>
      <c r="O836" s="252"/>
      <c r="P836" s="252"/>
      <c r="Q836" s="252"/>
      <c r="R836" s="252"/>
      <c r="Y836" s="255"/>
      <c r="Z836" s="255"/>
    </row>
    <row r="837" spans="1:26" ht="15.75" customHeight="1">
      <c r="A837" s="252"/>
      <c r="B837" s="252"/>
      <c r="C837" s="252"/>
      <c r="D837" s="252"/>
      <c r="E837" s="252"/>
      <c r="F837" s="252"/>
      <c r="G837" s="252"/>
      <c r="H837" s="252"/>
      <c r="I837" s="252"/>
      <c r="J837" s="252"/>
      <c r="K837" s="252"/>
      <c r="L837" s="252"/>
      <c r="M837" s="252"/>
      <c r="N837" s="252"/>
      <c r="O837" s="252"/>
      <c r="P837" s="252"/>
      <c r="Q837" s="252"/>
      <c r="R837" s="252"/>
      <c r="Y837" s="255"/>
      <c r="Z837" s="255"/>
    </row>
    <row r="838" spans="1:26" ht="15.75" customHeight="1">
      <c r="A838" s="252"/>
      <c r="B838" s="252"/>
      <c r="C838" s="252"/>
      <c r="D838" s="252"/>
      <c r="E838" s="252"/>
      <c r="F838" s="252"/>
      <c r="G838" s="252"/>
      <c r="H838" s="252"/>
      <c r="I838" s="252"/>
      <c r="J838" s="252"/>
      <c r="K838" s="252"/>
      <c r="L838" s="252"/>
      <c r="M838" s="252"/>
      <c r="N838" s="252"/>
      <c r="O838" s="252"/>
      <c r="P838" s="252"/>
      <c r="Q838" s="252"/>
      <c r="R838" s="252"/>
      <c r="Y838" s="255"/>
      <c r="Z838" s="255"/>
    </row>
    <row r="839" spans="1:26" ht="15.75" customHeight="1">
      <c r="A839" s="252"/>
      <c r="B839" s="252"/>
      <c r="C839" s="252"/>
      <c r="D839" s="252"/>
      <c r="E839" s="252"/>
      <c r="F839" s="252"/>
      <c r="G839" s="252"/>
      <c r="H839" s="252"/>
      <c r="I839" s="252"/>
      <c r="J839" s="252"/>
      <c r="K839" s="252"/>
      <c r="L839" s="252"/>
      <c r="M839" s="252"/>
      <c r="N839" s="252"/>
      <c r="O839" s="252"/>
      <c r="P839" s="252"/>
      <c r="Q839" s="252"/>
      <c r="R839" s="252"/>
      <c r="Y839" s="255"/>
      <c r="Z839" s="255"/>
    </row>
    <row r="840" spans="1:26" ht="15.75" customHeight="1">
      <c r="A840" s="252"/>
      <c r="B840" s="252"/>
      <c r="C840" s="252"/>
      <c r="D840" s="252"/>
      <c r="E840" s="252"/>
      <c r="F840" s="252"/>
      <c r="G840" s="252"/>
      <c r="H840" s="252"/>
      <c r="I840" s="252"/>
      <c r="J840" s="252"/>
      <c r="K840" s="252"/>
      <c r="L840" s="252"/>
      <c r="M840" s="252"/>
      <c r="N840" s="252"/>
      <c r="O840" s="252"/>
      <c r="P840" s="252"/>
      <c r="Q840" s="252"/>
      <c r="R840" s="252"/>
      <c r="Y840" s="255"/>
      <c r="Z840" s="255"/>
    </row>
    <row r="841" spans="1:26" ht="15.75" customHeight="1">
      <c r="A841" s="252"/>
      <c r="B841" s="252"/>
      <c r="C841" s="252"/>
      <c r="D841" s="252"/>
      <c r="E841" s="252"/>
      <c r="F841" s="252"/>
      <c r="G841" s="252"/>
      <c r="H841" s="252"/>
      <c r="I841" s="252"/>
      <c r="J841" s="252"/>
      <c r="K841" s="252"/>
      <c r="L841" s="252"/>
      <c r="M841" s="252"/>
      <c r="N841" s="252"/>
      <c r="O841" s="252"/>
      <c r="P841" s="252"/>
      <c r="Q841" s="252"/>
      <c r="R841" s="252"/>
      <c r="Y841" s="255"/>
      <c r="Z841" s="255"/>
    </row>
    <row r="842" spans="1:26" ht="15.75" customHeight="1">
      <c r="A842" s="252"/>
      <c r="B842" s="252"/>
      <c r="C842" s="252"/>
      <c r="D842" s="252"/>
      <c r="E842" s="252"/>
      <c r="F842" s="252"/>
      <c r="G842" s="252"/>
      <c r="H842" s="252"/>
      <c r="I842" s="252"/>
      <c r="J842" s="252"/>
      <c r="K842" s="252"/>
      <c r="L842" s="252"/>
      <c r="M842" s="252"/>
      <c r="N842" s="252"/>
      <c r="O842" s="252"/>
      <c r="P842" s="252"/>
      <c r="Q842" s="252"/>
      <c r="R842" s="252"/>
      <c r="Y842" s="255"/>
      <c r="Z842" s="255"/>
    </row>
    <row r="843" spans="1:26" ht="15.75" customHeight="1">
      <c r="A843" s="252"/>
      <c r="B843" s="252"/>
      <c r="C843" s="252"/>
      <c r="D843" s="252"/>
      <c r="E843" s="252"/>
      <c r="F843" s="252"/>
      <c r="G843" s="252"/>
      <c r="H843" s="252"/>
      <c r="I843" s="252"/>
      <c r="J843" s="252"/>
      <c r="K843" s="252"/>
      <c r="L843" s="252"/>
      <c r="M843" s="252"/>
      <c r="N843" s="252"/>
      <c r="O843" s="252"/>
      <c r="P843" s="252"/>
      <c r="Q843" s="252"/>
      <c r="R843" s="252"/>
      <c r="Y843" s="255"/>
      <c r="Z843" s="255"/>
    </row>
    <row r="844" spans="1:26" ht="15.75" customHeight="1">
      <c r="A844" s="252"/>
      <c r="B844" s="252"/>
      <c r="C844" s="252"/>
      <c r="D844" s="252"/>
      <c r="E844" s="252"/>
      <c r="F844" s="252"/>
      <c r="G844" s="252"/>
      <c r="H844" s="252"/>
      <c r="I844" s="252"/>
      <c r="J844" s="252"/>
      <c r="K844" s="252"/>
      <c r="L844" s="252"/>
      <c r="M844" s="252"/>
      <c r="N844" s="252"/>
      <c r="O844" s="252"/>
      <c r="P844" s="252"/>
      <c r="Q844" s="252"/>
      <c r="R844" s="252"/>
      <c r="Y844" s="255"/>
      <c r="Z844" s="255"/>
    </row>
    <row r="845" spans="1:26" ht="15.75" customHeight="1">
      <c r="A845" s="252"/>
      <c r="B845" s="252"/>
      <c r="C845" s="252"/>
      <c r="D845" s="252"/>
      <c r="E845" s="252"/>
      <c r="F845" s="252"/>
      <c r="G845" s="252"/>
      <c r="H845" s="252"/>
      <c r="I845" s="252"/>
      <c r="J845" s="252"/>
      <c r="K845" s="252"/>
      <c r="L845" s="252"/>
      <c r="M845" s="252"/>
      <c r="N845" s="252"/>
      <c r="O845" s="252"/>
      <c r="P845" s="252"/>
      <c r="Q845" s="252"/>
      <c r="R845" s="252"/>
      <c r="Y845" s="255"/>
      <c r="Z845" s="255"/>
    </row>
    <row r="846" spans="1:26" ht="15.75" customHeight="1">
      <c r="A846" s="252"/>
      <c r="B846" s="252"/>
      <c r="C846" s="252"/>
      <c r="D846" s="252"/>
      <c r="E846" s="252"/>
      <c r="F846" s="252"/>
      <c r="G846" s="252"/>
      <c r="H846" s="252"/>
      <c r="I846" s="252"/>
      <c r="J846" s="252"/>
      <c r="K846" s="252"/>
      <c r="L846" s="252"/>
      <c r="M846" s="252"/>
      <c r="N846" s="252"/>
      <c r="O846" s="252"/>
      <c r="P846" s="252"/>
      <c r="Q846" s="252"/>
      <c r="R846" s="252"/>
      <c r="Y846" s="255"/>
      <c r="Z846" s="255"/>
    </row>
    <row r="847" spans="1:26" ht="15.75" customHeight="1">
      <c r="A847" s="252"/>
      <c r="B847" s="252"/>
      <c r="C847" s="252"/>
      <c r="D847" s="252"/>
      <c r="E847" s="252"/>
      <c r="F847" s="252"/>
      <c r="G847" s="252"/>
      <c r="H847" s="252"/>
      <c r="I847" s="252"/>
      <c r="J847" s="252"/>
      <c r="K847" s="252"/>
      <c r="L847" s="252"/>
      <c r="M847" s="252"/>
      <c r="N847" s="252"/>
      <c r="O847" s="252"/>
      <c r="P847" s="252"/>
      <c r="Q847" s="252"/>
      <c r="R847" s="252"/>
      <c r="Y847" s="255"/>
      <c r="Z847" s="255"/>
    </row>
    <row r="848" spans="1:26" ht="15.75" customHeight="1">
      <c r="A848" s="252"/>
      <c r="B848" s="252"/>
      <c r="C848" s="252"/>
      <c r="D848" s="252"/>
      <c r="E848" s="252"/>
      <c r="F848" s="252"/>
      <c r="G848" s="252"/>
      <c r="H848" s="252"/>
      <c r="I848" s="252"/>
      <c r="J848" s="252"/>
      <c r="K848" s="252"/>
      <c r="L848" s="252"/>
      <c r="M848" s="252"/>
      <c r="N848" s="252"/>
      <c r="O848" s="252"/>
      <c r="P848" s="252"/>
      <c r="Q848" s="252"/>
      <c r="R848" s="252"/>
      <c r="Y848" s="255"/>
      <c r="Z848" s="255"/>
    </row>
    <row r="849" spans="1:26" ht="15.75" customHeight="1">
      <c r="A849" s="252"/>
      <c r="B849" s="252"/>
      <c r="C849" s="252"/>
      <c r="D849" s="252"/>
      <c r="E849" s="252"/>
      <c r="F849" s="252"/>
      <c r="G849" s="252"/>
      <c r="H849" s="252"/>
      <c r="I849" s="252"/>
      <c r="J849" s="252"/>
      <c r="K849" s="252"/>
      <c r="L849" s="252"/>
      <c r="M849" s="252"/>
      <c r="N849" s="252"/>
      <c r="O849" s="252"/>
      <c r="P849" s="252"/>
      <c r="Q849" s="252"/>
      <c r="R849" s="252"/>
      <c r="Y849" s="255"/>
      <c r="Z849" s="255"/>
    </row>
    <row r="850" spans="1:26" ht="15.75" customHeight="1">
      <c r="A850" s="252"/>
      <c r="B850" s="252"/>
      <c r="C850" s="252"/>
      <c r="D850" s="252"/>
      <c r="E850" s="252"/>
      <c r="F850" s="252"/>
      <c r="G850" s="252"/>
      <c r="H850" s="252"/>
      <c r="I850" s="252"/>
      <c r="J850" s="252"/>
      <c r="K850" s="252"/>
      <c r="L850" s="252"/>
      <c r="M850" s="252"/>
      <c r="N850" s="252"/>
      <c r="O850" s="252"/>
      <c r="P850" s="252"/>
      <c r="Q850" s="252"/>
      <c r="R850" s="252"/>
      <c r="Y850" s="255"/>
      <c r="Z850" s="255"/>
    </row>
    <row r="851" spans="1:26" ht="15.75" customHeight="1">
      <c r="A851" s="252"/>
      <c r="B851" s="252"/>
      <c r="C851" s="252"/>
      <c r="D851" s="252"/>
      <c r="E851" s="252"/>
      <c r="F851" s="252"/>
      <c r="G851" s="252"/>
      <c r="H851" s="252"/>
      <c r="I851" s="252"/>
      <c r="J851" s="252"/>
      <c r="K851" s="252"/>
      <c r="L851" s="252"/>
      <c r="M851" s="252"/>
      <c r="N851" s="252"/>
      <c r="O851" s="252"/>
      <c r="P851" s="252"/>
      <c r="Q851" s="252"/>
      <c r="R851" s="252"/>
      <c r="Y851" s="255"/>
      <c r="Z851" s="255"/>
    </row>
    <row r="852" spans="1:26" ht="15.75" customHeight="1">
      <c r="A852" s="252"/>
      <c r="B852" s="252"/>
      <c r="C852" s="252"/>
      <c r="D852" s="252"/>
      <c r="E852" s="252"/>
      <c r="F852" s="252"/>
      <c r="G852" s="252"/>
      <c r="H852" s="252"/>
      <c r="I852" s="252"/>
      <c r="J852" s="252"/>
      <c r="K852" s="252"/>
      <c r="L852" s="252"/>
      <c r="M852" s="252"/>
      <c r="N852" s="252"/>
      <c r="O852" s="252"/>
      <c r="P852" s="252"/>
      <c r="Q852" s="252"/>
      <c r="R852" s="252"/>
      <c r="Y852" s="255"/>
      <c r="Z852" s="255"/>
    </row>
    <row r="853" spans="1:26" ht="15.75" customHeight="1">
      <c r="A853" s="252"/>
      <c r="B853" s="252"/>
      <c r="C853" s="252"/>
      <c r="D853" s="252"/>
      <c r="E853" s="252"/>
      <c r="F853" s="252"/>
      <c r="G853" s="252"/>
      <c r="H853" s="252"/>
      <c r="I853" s="252"/>
      <c r="J853" s="252"/>
      <c r="K853" s="252"/>
      <c r="L853" s="252"/>
      <c r="M853" s="252"/>
      <c r="N853" s="252"/>
      <c r="O853" s="252"/>
      <c r="P853" s="252"/>
      <c r="Q853" s="252"/>
      <c r="R853" s="252"/>
      <c r="Y853" s="255"/>
      <c r="Z853" s="255"/>
    </row>
    <row r="854" spans="1:26" ht="15.75" customHeight="1">
      <c r="A854" s="252"/>
      <c r="B854" s="252"/>
      <c r="C854" s="252"/>
      <c r="D854" s="252"/>
      <c r="E854" s="252"/>
      <c r="F854" s="252"/>
      <c r="G854" s="252"/>
      <c r="H854" s="252"/>
      <c r="I854" s="252"/>
      <c r="J854" s="252"/>
      <c r="K854" s="252"/>
      <c r="L854" s="252"/>
      <c r="M854" s="252"/>
      <c r="N854" s="252"/>
      <c r="O854" s="252"/>
      <c r="P854" s="252"/>
      <c r="Q854" s="252"/>
      <c r="R854" s="252"/>
      <c r="Y854" s="255"/>
      <c r="Z854" s="255"/>
    </row>
    <row r="855" spans="1:26" ht="15.75" customHeight="1">
      <c r="A855" s="252"/>
      <c r="B855" s="252"/>
      <c r="C855" s="252"/>
      <c r="D855" s="252"/>
      <c r="E855" s="252"/>
      <c r="F855" s="252"/>
      <c r="G855" s="252"/>
      <c r="H855" s="252"/>
      <c r="I855" s="252"/>
      <c r="J855" s="252"/>
      <c r="K855" s="252"/>
      <c r="L855" s="252"/>
      <c r="M855" s="252"/>
      <c r="N855" s="252"/>
      <c r="O855" s="252"/>
      <c r="P855" s="252"/>
      <c r="Q855" s="252"/>
      <c r="R855" s="252"/>
      <c r="Y855" s="255"/>
      <c r="Z855" s="255"/>
    </row>
    <row r="856" spans="1:26" ht="15.75" customHeight="1">
      <c r="A856" s="252"/>
      <c r="B856" s="252"/>
      <c r="C856" s="252"/>
      <c r="D856" s="252"/>
      <c r="E856" s="252"/>
      <c r="F856" s="252"/>
      <c r="G856" s="252"/>
      <c r="H856" s="252"/>
      <c r="I856" s="252"/>
      <c r="J856" s="252"/>
      <c r="K856" s="252"/>
      <c r="L856" s="252"/>
      <c r="M856" s="252"/>
      <c r="N856" s="252"/>
      <c r="O856" s="252"/>
      <c r="P856" s="252"/>
      <c r="Q856" s="252"/>
      <c r="R856" s="252"/>
      <c r="Y856" s="255"/>
      <c r="Z856" s="255"/>
    </row>
    <row r="857" spans="1:26" ht="15.75" customHeight="1">
      <c r="A857" s="252"/>
      <c r="B857" s="252"/>
      <c r="C857" s="252"/>
      <c r="D857" s="252"/>
      <c r="E857" s="252"/>
      <c r="F857" s="252"/>
      <c r="G857" s="252"/>
      <c r="H857" s="252"/>
      <c r="I857" s="252"/>
      <c r="J857" s="252"/>
      <c r="K857" s="252"/>
      <c r="L857" s="252"/>
      <c r="M857" s="252"/>
      <c r="N857" s="252"/>
      <c r="O857" s="252"/>
      <c r="P857" s="252"/>
      <c r="Q857" s="252"/>
      <c r="R857" s="252"/>
      <c r="Y857" s="255"/>
      <c r="Z857" s="255"/>
    </row>
    <row r="858" spans="1:26" ht="15.75" customHeight="1">
      <c r="A858" s="252"/>
      <c r="B858" s="252"/>
      <c r="C858" s="252"/>
      <c r="D858" s="252"/>
      <c r="E858" s="252"/>
      <c r="F858" s="252"/>
      <c r="G858" s="252"/>
      <c r="H858" s="252"/>
      <c r="I858" s="252"/>
      <c r="J858" s="252"/>
      <c r="K858" s="252"/>
      <c r="L858" s="252"/>
      <c r="M858" s="252"/>
      <c r="N858" s="252"/>
      <c r="O858" s="252"/>
      <c r="P858" s="252"/>
      <c r="Q858" s="252"/>
      <c r="R858" s="252"/>
      <c r="Y858" s="255"/>
      <c r="Z858" s="255"/>
    </row>
    <row r="859" spans="1:26" ht="15.75" customHeight="1">
      <c r="A859" s="252"/>
      <c r="B859" s="252"/>
      <c r="C859" s="252"/>
      <c r="D859" s="252"/>
      <c r="E859" s="252"/>
      <c r="F859" s="252"/>
      <c r="G859" s="252"/>
      <c r="H859" s="252"/>
      <c r="I859" s="252"/>
      <c r="J859" s="252"/>
      <c r="K859" s="252"/>
      <c r="L859" s="252"/>
      <c r="M859" s="252"/>
      <c r="N859" s="252"/>
      <c r="O859" s="252"/>
      <c r="P859" s="252"/>
      <c r="Q859" s="252"/>
      <c r="R859" s="252"/>
      <c r="Y859" s="255"/>
      <c r="Z859" s="255"/>
    </row>
    <row r="860" spans="1:26" ht="15.75" customHeight="1">
      <c r="A860" s="252"/>
      <c r="B860" s="252"/>
      <c r="C860" s="252"/>
      <c r="D860" s="252"/>
      <c r="E860" s="252"/>
      <c r="F860" s="252"/>
      <c r="G860" s="252"/>
      <c r="H860" s="252"/>
      <c r="I860" s="252"/>
      <c r="J860" s="252"/>
      <c r="K860" s="252"/>
      <c r="L860" s="252"/>
      <c r="M860" s="252"/>
      <c r="N860" s="252"/>
      <c r="O860" s="252"/>
      <c r="P860" s="252"/>
      <c r="Q860" s="252"/>
      <c r="R860" s="252"/>
      <c r="Y860" s="255"/>
      <c r="Z860" s="255"/>
    </row>
    <row r="861" spans="1:26" ht="15.75" customHeight="1">
      <c r="A861" s="252"/>
      <c r="B861" s="252"/>
      <c r="C861" s="252"/>
      <c r="D861" s="252"/>
      <c r="E861" s="252"/>
      <c r="F861" s="252"/>
      <c r="G861" s="252"/>
      <c r="H861" s="252"/>
      <c r="I861" s="252"/>
      <c r="J861" s="252"/>
      <c r="K861" s="252"/>
      <c r="L861" s="252"/>
      <c r="M861" s="252"/>
      <c r="N861" s="252"/>
      <c r="O861" s="252"/>
      <c r="P861" s="252"/>
      <c r="Q861" s="252"/>
      <c r="R861" s="252"/>
      <c r="Y861" s="255"/>
      <c r="Z861" s="255"/>
    </row>
    <row r="862" spans="1:26" ht="15.75" customHeight="1">
      <c r="A862" s="252"/>
      <c r="B862" s="252"/>
      <c r="C862" s="252"/>
      <c r="D862" s="252"/>
      <c r="E862" s="252"/>
      <c r="F862" s="252"/>
      <c r="G862" s="252"/>
      <c r="H862" s="252"/>
      <c r="I862" s="252"/>
      <c r="J862" s="252"/>
      <c r="K862" s="252"/>
      <c r="L862" s="252"/>
      <c r="M862" s="252"/>
      <c r="N862" s="252"/>
      <c r="O862" s="252"/>
      <c r="P862" s="252"/>
      <c r="Q862" s="252"/>
      <c r="R862" s="252"/>
      <c r="Y862" s="255"/>
      <c r="Z862" s="255"/>
    </row>
    <row r="863" spans="1:26" ht="15.75" customHeight="1">
      <c r="A863" s="252"/>
      <c r="B863" s="252"/>
      <c r="C863" s="252"/>
      <c r="D863" s="252"/>
      <c r="E863" s="252"/>
      <c r="F863" s="252"/>
      <c r="G863" s="252"/>
      <c r="H863" s="252"/>
      <c r="I863" s="252"/>
      <c r="J863" s="252"/>
      <c r="K863" s="252"/>
      <c r="L863" s="252"/>
      <c r="M863" s="252"/>
      <c r="N863" s="252"/>
      <c r="O863" s="252"/>
      <c r="P863" s="252"/>
      <c r="Q863" s="252"/>
      <c r="R863" s="252"/>
      <c r="Y863" s="255"/>
      <c r="Z863" s="255"/>
    </row>
    <row r="864" spans="1:26" ht="15.75" customHeight="1">
      <c r="A864" s="252"/>
      <c r="B864" s="252"/>
      <c r="C864" s="252"/>
      <c r="D864" s="252"/>
      <c r="E864" s="252"/>
      <c r="F864" s="252"/>
      <c r="G864" s="252"/>
      <c r="H864" s="252"/>
      <c r="I864" s="252"/>
      <c r="J864" s="252"/>
      <c r="K864" s="252"/>
      <c r="L864" s="252"/>
      <c r="M864" s="252"/>
      <c r="N864" s="252"/>
      <c r="O864" s="252"/>
      <c r="P864" s="252"/>
      <c r="Q864" s="252"/>
      <c r="R864" s="252"/>
      <c r="Y864" s="255"/>
      <c r="Z864" s="255"/>
    </row>
    <row r="865" spans="1:26" ht="15.75" customHeight="1">
      <c r="A865" s="252"/>
      <c r="B865" s="252"/>
      <c r="C865" s="252"/>
      <c r="D865" s="252"/>
      <c r="E865" s="252"/>
      <c r="F865" s="252"/>
      <c r="G865" s="252"/>
      <c r="H865" s="252"/>
      <c r="I865" s="252"/>
      <c r="J865" s="252"/>
      <c r="K865" s="252"/>
      <c r="L865" s="252"/>
      <c r="M865" s="252"/>
      <c r="N865" s="252"/>
      <c r="O865" s="252"/>
      <c r="P865" s="252"/>
      <c r="Q865" s="252"/>
      <c r="R865" s="252"/>
      <c r="Y865" s="255"/>
      <c r="Z865" s="255"/>
    </row>
    <row r="866" spans="1:26" ht="15.75" customHeight="1">
      <c r="A866" s="252"/>
      <c r="B866" s="252"/>
      <c r="C866" s="252"/>
      <c r="D866" s="252"/>
      <c r="E866" s="252"/>
      <c r="F866" s="252"/>
      <c r="G866" s="252"/>
      <c r="H866" s="252"/>
      <c r="I866" s="252"/>
      <c r="J866" s="252"/>
      <c r="K866" s="252"/>
      <c r="L866" s="252"/>
      <c r="M866" s="252"/>
      <c r="N866" s="252"/>
      <c r="O866" s="252"/>
      <c r="P866" s="252"/>
      <c r="Q866" s="252"/>
      <c r="R866" s="252"/>
      <c r="Y866" s="255"/>
      <c r="Z866" s="255"/>
    </row>
    <row r="867" spans="1:26" ht="15.75" customHeight="1">
      <c r="A867" s="252"/>
      <c r="B867" s="252"/>
      <c r="C867" s="252"/>
      <c r="D867" s="252"/>
      <c r="E867" s="252"/>
      <c r="F867" s="252"/>
      <c r="G867" s="252"/>
      <c r="H867" s="252"/>
      <c r="I867" s="252"/>
      <c r="J867" s="252"/>
      <c r="K867" s="252"/>
      <c r="L867" s="252"/>
      <c r="M867" s="252"/>
      <c r="N867" s="252"/>
      <c r="O867" s="252"/>
      <c r="P867" s="252"/>
      <c r="Q867" s="252"/>
      <c r="R867" s="252"/>
      <c r="Y867" s="255"/>
      <c r="Z867" s="255"/>
    </row>
    <row r="868" spans="1:26" ht="15.75" customHeight="1">
      <c r="A868" s="252"/>
      <c r="B868" s="252"/>
      <c r="C868" s="252"/>
      <c r="D868" s="252"/>
      <c r="E868" s="252"/>
      <c r="F868" s="252"/>
      <c r="G868" s="252"/>
      <c r="H868" s="252"/>
      <c r="I868" s="252"/>
      <c r="J868" s="252"/>
      <c r="K868" s="252"/>
      <c r="L868" s="252"/>
      <c r="M868" s="252"/>
      <c r="N868" s="252"/>
      <c r="O868" s="252"/>
      <c r="P868" s="252"/>
      <c r="Q868" s="252"/>
      <c r="R868" s="252"/>
      <c r="Y868" s="255"/>
      <c r="Z868" s="255"/>
    </row>
    <row r="869" spans="1:26" ht="15.75" customHeight="1">
      <c r="A869" s="252"/>
      <c r="B869" s="252"/>
      <c r="C869" s="252"/>
      <c r="D869" s="252"/>
      <c r="E869" s="252"/>
      <c r="F869" s="252"/>
      <c r="G869" s="252"/>
      <c r="H869" s="252"/>
      <c r="I869" s="252"/>
      <c r="J869" s="252"/>
      <c r="K869" s="252"/>
      <c r="L869" s="252"/>
      <c r="M869" s="252"/>
      <c r="N869" s="252"/>
      <c r="O869" s="252"/>
      <c r="P869" s="252"/>
      <c r="Q869" s="252"/>
      <c r="R869" s="252"/>
      <c r="Y869" s="255"/>
      <c r="Z869" s="255"/>
    </row>
    <row r="870" spans="1:26" ht="15.75" customHeight="1">
      <c r="A870" s="252"/>
      <c r="B870" s="252"/>
      <c r="C870" s="252"/>
      <c r="D870" s="252"/>
      <c r="E870" s="252"/>
      <c r="F870" s="252"/>
      <c r="G870" s="252"/>
      <c r="H870" s="252"/>
      <c r="I870" s="252"/>
      <c r="J870" s="252"/>
      <c r="K870" s="252"/>
      <c r="L870" s="252"/>
      <c r="M870" s="252"/>
      <c r="N870" s="252"/>
      <c r="O870" s="252"/>
      <c r="P870" s="252"/>
      <c r="Q870" s="252"/>
      <c r="R870" s="252"/>
      <c r="Y870" s="255"/>
      <c r="Z870" s="255"/>
    </row>
    <row r="871" spans="1:26" ht="15.75" customHeight="1">
      <c r="A871" s="252"/>
      <c r="B871" s="252"/>
      <c r="C871" s="252"/>
      <c r="D871" s="252"/>
      <c r="E871" s="252"/>
      <c r="F871" s="252"/>
      <c r="G871" s="252"/>
      <c r="H871" s="252"/>
      <c r="I871" s="252"/>
      <c r="J871" s="252"/>
      <c r="K871" s="252"/>
      <c r="L871" s="252"/>
      <c r="M871" s="252"/>
      <c r="N871" s="252"/>
      <c r="O871" s="252"/>
      <c r="P871" s="252"/>
      <c r="Q871" s="252"/>
      <c r="R871" s="252"/>
      <c r="Y871" s="255"/>
      <c r="Z871" s="255"/>
    </row>
    <row r="872" spans="1:26" ht="15.75" customHeight="1">
      <c r="A872" s="252"/>
      <c r="B872" s="252"/>
      <c r="C872" s="252"/>
      <c r="D872" s="252"/>
      <c r="E872" s="252"/>
      <c r="F872" s="252"/>
      <c r="G872" s="252"/>
      <c r="H872" s="252"/>
      <c r="I872" s="252"/>
      <c r="J872" s="252"/>
      <c r="K872" s="252"/>
      <c r="L872" s="252"/>
      <c r="M872" s="252"/>
      <c r="N872" s="252"/>
      <c r="O872" s="252"/>
      <c r="P872" s="252"/>
      <c r="Q872" s="252"/>
      <c r="R872" s="252"/>
      <c r="Y872" s="255"/>
      <c r="Z872" s="255"/>
    </row>
    <row r="873" spans="1:26" ht="15.75" customHeight="1">
      <c r="A873" s="252"/>
      <c r="B873" s="252"/>
      <c r="C873" s="252"/>
      <c r="D873" s="252"/>
      <c r="E873" s="252"/>
      <c r="F873" s="252"/>
      <c r="G873" s="252"/>
      <c r="H873" s="252"/>
      <c r="I873" s="252"/>
      <c r="J873" s="252"/>
      <c r="K873" s="252"/>
      <c r="L873" s="252"/>
      <c r="M873" s="252"/>
      <c r="N873" s="252"/>
      <c r="O873" s="252"/>
      <c r="P873" s="252"/>
      <c r="Q873" s="252"/>
      <c r="R873" s="252"/>
      <c r="Y873" s="255"/>
      <c r="Z873" s="255"/>
    </row>
    <row r="874" spans="1:26" ht="15.75" customHeight="1">
      <c r="A874" s="252"/>
      <c r="B874" s="252"/>
      <c r="C874" s="252"/>
      <c r="D874" s="252"/>
      <c r="E874" s="252"/>
      <c r="F874" s="252"/>
      <c r="G874" s="252"/>
      <c r="H874" s="252"/>
      <c r="I874" s="252"/>
      <c r="J874" s="252"/>
      <c r="K874" s="252"/>
      <c r="L874" s="252"/>
      <c r="M874" s="252"/>
      <c r="N874" s="252"/>
      <c r="O874" s="252"/>
      <c r="P874" s="252"/>
      <c r="Q874" s="252"/>
      <c r="R874" s="252"/>
      <c r="Y874" s="255"/>
      <c r="Z874" s="255"/>
    </row>
    <row r="875" spans="1:26" ht="15.75" customHeight="1">
      <c r="A875" s="252"/>
      <c r="B875" s="252"/>
      <c r="C875" s="252"/>
      <c r="D875" s="252"/>
      <c r="E875" s="252"/>
      <c r="F875" s="252"/>
      <c r="G875" s="252"/>
      <c r="H875" s="252"/>
      <c r="I875" s="252"/>
      <c r="J875" s="252"/>
      <c r="K875" s="252"/>
      <c r="L875" s="252"/>
      <c r="M875" s="252"/>
      <c r="N875" s="252"/>
      <c r="O875" s="252"/>
      <c r="P875" s="252"/>
      <c r="Q875" s="252"/>
      <c r="R875" s="252"/>
      <c r="Y875" s="255"/>
      <c r="Z875" s="255"/>
    </row>
    <row r="876" spans="1:26" ht="15.75" customHeight="1">
      <c r="A876" s="252"/>
      <c r="B876" s="252"/>
      <c r="C876" s="252"/>
      <c r="D876" s="252"/>
      <c r="E876" s="252"/>
      <c r="F876" s="252"/>
      <c r="G876" s="252"/>
      <c r="H876" s="252"/>
      <c r="I876" s="252"/>
      <c r="J876" s="252"/>
      <c r="K876" s="252"/>
      <c r="L876" s="252"/>
      <c r="M876" s="252"/>
      <c r="N876" s="252"/>
      <c r="O876" s="252"/>
      <c r="P876" s="252"/>
      <c r="Q876" s="252"/>
      <c r="R876" s="252"/>
      <c r="Y876" s="255"/>
      <c r="Z876" s="255"/>
    </row>
    <row r="877" spans="1:26" ht="15.75" customHeight="1">
      <c r="A877" s="252"/>
      <c r="B877" s="252"/>
      <c r="C877" s="252"/>
      <c r="D877" s="252"/>
      <c r="E877" s="252"/>
      <c r="F877" s="252"/>
      <c r="G877" s="252"/>
      <c r="H877" s="252"/>
      <c r="I877" s="252"/>
      <c r="J877" s="252"/>
      <c r="K877" s="252"/>
      <c r="L877" s="252"/>
      <c r="M877" s="252"/>
      <c r="N877" s="252"/>
      <c r="O877" s="252"/>
      <c r="P877" s="252"/>
      <c r="Q877" s="252"/>
      <c r="R877" s="252"/>
      <c r="Y877" s="255"/>
      <c r="Z877" s="255"/>
    </row>
    <row r="878" spans="1:26" ht="15.75" customHeight="1">
      <c r="A878" s="252"/>
      <c r="B878" s="252"/>
      <c r="C878" s="252"/>
      <c r="D878" s="252"/>
      <c r="E878" s="252"/>
      <c r="F878" s="252"/>
      <c r="G878" s="252"/>
      <c r="H878" s="252"/>
      <c r="I878" s="252"/>
      <c r="J878" s="252"/>
      <c r="K878" s="252"/>
      <c r="L878" s="252"/>
      <c r="M878" s="252"/>
      <c r="N878" s="252"/>
      <c r="O878" s="252"/>
      <c r="P878" s="252"/>
      <c r="Q878" s="252"/>
      <c r="R878" s="252"/>
      <c r="Y878" s="255"/>
      <c r="Z878" s="255"/>
    </row>
    <row r="879" spans="1:26" ht="15.75" customHeight="1">
      <c r="A879" s="252"/>
      <c r="B879" s="252"/>
      <c r="C879" s="252"/>
      <c r="D879" s="252"/>
      <c r="E879" s="252"/>
      <c r="F879" s="252"/>
      <c r="G879" s="252"/>
      <c r="H879" s="252"/>
      <c r="I879" s="252"/>
      <c r="J879" s="252"/>
      <c r="K879" s="252"/>
      <c r="L879" s="252"/>
      <c r="M879" s="252"/>
      <c r="N879" s="252"/>
      <c r="O879" s="252"/>
      <c r="P879" s="252"/>
      <c r="Q879" s="252"/>
      <c r="R879" s="252"/>
      <c r="Y879" s="255"/>
      <c r="Z879" s="255"/>
    </row>
    <row r="880" spans="1:26" ht="15.75" customHeight="1">
      <c r="A880" s="252"/>
      <c r="B880" s="252"/>
      <c r="C880" s="252"/>
      <c r="D880" s="252"/>
      <c r="E880" s="252"/>
      <c r="F880" s="252"/>
      <c r="G880" s="252"/>
      <c r="H880" s="252"/>
      <c r="I880" s="252"/>
      <c r="J880" s="252"/>
      <c r="K880" s="252"/>
      <c r="L880" s="252"/>
      <c r="M880" s="252"/>
      <c r="N880" s="252"/>
      <c r="O880" s="252"/>
      <c r="P880" s="252"/>
      <c r="Q880" s="252"/>
      <c r="R880" s="252"/>
      <c r="Y880" s="255"/>
      <c r="Z880" s="255"/>
    </row>
    <row r="881" spans="1:26" ht="15.75" customHeight="1">
      <c r="A881" s="252"/>
      <c r="B881" s="252"/>
      <c r="C881" s="252"/>
      <c r="D881" s="252"/>
      <c r="E881" s="252"/>
      <c r="F881" s="252"/>
      <c r="G881" s="252"/>
      <c r="H881" s="252"/>
      <c r="I881" s="252"/>
      <c r="J881" s="252"/>
      <c r="K881" s="252"/>
      <c r="L881" s="252"/>
      <c r="M881" s="252"/>
      <c r="N881" s="252"/>
      <c r="O881" s="252"/>
      <c r="P881" s="252"/>
      <c r="Q881" s="252"/>
      <c r="R881" s="252"/>
      <c r="Y881" s="255"/>
      <c r="Z881" s="255"/>
    </row>
    <row r="882" spans="1:26" ht="15.75" customHeight="1">
      <c r="A882" s="252"/>
      <c r="B882" s="252"/>
      <c r="C882" s="252"/>
      <c r="D882" s="252"/>
      <c r="E882" s="252"/>
      <c r="F882" s="252"/>
      <c r="G882" s="252"/>
      <c r="H882" s="252"/>
      <c r="I882" s="252"/>
      <c r="J882" s="252"/>
      <c r="K882" s="252"/>
      <c r="L882" s="252"/>
      <c r="M882" s="252"/>
      <c r="N882" s="252"/>
      <c r="O882" s="252"/>
      <c r="P882" s="252"/>
      <c r="Q882" s="252"/>
      <c r="R882" s="252"/>
      <c r="Y882" s="255"/>
      <c r="Z882" s="255"/>
    </row>
    <row r="883" spans="1:26" ht="15.75" customHeight="1">
      <c r="A883" s="252"/>
      <c r="B883" s="252"/>
      <c r="C883" s="252"/>
      <c r="D883" s="252"/>
      <c r="E883" s="252"/>
      <c r="F883" s="252"/>
      <c r="G883" s="252"/>
      <c r="H883" s="252"/>
      <c r="I883" s="252"/>
      <c r="J883" s="252"/>
      <c r="K883" s="252"/>
      <c r="L883" s="252"/>
      <c r="M883" s="252"/>
      <c r="N883" s="252"/>
      <c r="O883" s="252"/>
      <c r="P883" s="252"/>
      <c r="Q883" s="252"/>
      <c r="R883" s="252"/>
      <c r="Y883" s="255"/>
      <c r="Z883" s="255"/>
    </row>
    <row r="884" spans="1:26" ht="15.75" customHeight="1">
      <c r="A884" s="252"/>
      <c r="B884" s="252"/>
      <c r="C884" s="252"/>
      <c r="D884" s="252"/>
      <c r="E884" s="252"/>
      <c r="F884" s="252"/>
      <c r="G884" s="252"/>
      <c r="H884" s="252"/>
      <c r="I884" s="252"/>
      <c r="J884" s="252"/>
      <c r="K884" s="252"/>
      <c r="L884" s="252"/>
      <c r="M884" s="252"/>
      <c r="N884" s="252"/>
      <c r="O884" s="252"/>
      <c r="P884" s="252"/>
      <c r="Q884" s="252"/>
      <c r="R884" s="252"/>
      <c r="Y884" s="255"/>
      <c r="Z884" s="255"/>
    </row>
    <row r="885" spans="1:26" ht="15.75" customHeight="1">
      <c r="A885" s="252"/>
      <c r="B885" s="252"/>
      <c r="C885" s="252"/>
      <c r="D885" s="252"/>
      <c r="E885" s="252"/>
      <c r="F885" s="252"/>
      <c r="G885" s="252"/>
      <c r="H885" s="252"/>
      <c r="I885" s="252"/>
      <c r="J885" s="252"/>
      <c r="K885" s="252"/>
      <c r="L885" s="252"/>
      <c r="M885" s="252"/>
      <c r="N885" s="252"/>
      <c r="O885" s="252"/>
      <c r="P885" s="252"/>
      <c r="Q885" s="252"/>
      <c r="R885" s="252"/>
      <c r="Y885" s="255"/>
      <c r="Z885" s="255"/>
    </row>
    <row r="886" spans="1:26" ht="15.75" customHeight="1">
      <c r="A886" s="252"/>
      <c r="B886" s="252"/>
      <c r="C886" s="252"/>
      <c r="D886" s="252"/>
      <c r="E886" s="252"/>
      <c r="F886" s="252"/>
      <c r="G886" s="252"/>
      <c r="H886" s="252"/>
      <c r="I886" s="252"/>
      <c r="J886" s="252"/>
      <c r="K886" s="252"/>
      <c r="L886" s="252"/>
      <c r="M886" s="252"/>
      <c r="N886" s="252"/>
      <c r="O886" s="252"/>
      <c r="P886" s="252"/>
      <c r="Q886" s="252"/>
      <c r="R886" s="252"/>
      <c r="Y886" s="255"/>
      <c r="Z886" s="255"/>
    </row>
    <row r="887" spans="1:26" ht="15.75" customHeight="1">
      <c r="A887" s="252"/>
      <c r="B887" s="252"/>
      <c r="C887" s="252"/>
      <c r="D887" s="252"/>
      <c r="E887" s="252"/>
      <c r="F887" s="252"/>
      <c r="G887" s="252"/>
      <c r="H887" s="252"/>
      <c r="I887" s="252"/>
      <c r="J887" s="252"/>
      <c r="K887" s="252"/>
      <c r="L887" s="252"/>
      <c r="M887" s="252"/>
      <c r="N887" s="252"/>
      <c r="O887" s="252"/>
      <c r="P887" s="252"/>
      <c r="Q887" s="252"/>
      <c r="R887" s="252"/>
      <c r="Y887" s="255"/>
      <c r="Z887" s="255"/>
    </row>
    <row r="888" spans="1:26" ht="15.75" customHeight="1">
      <c r="A888" s="252"/>
      <c r="B888" s="252"/>
      <c r="C888" s="252"/>
      <c r="D888" s="252"/>
      <c r="E888" s="252"/>
      <c r="F888" s="252"/>
      <c r="G888" s="252"/>
      <c r="H888" s="252"/>
      <c r="I888" s="252"/>
      <c r="J888" s="252"/>
      <c r="K888" s="252"/>
      <c r="L888" s="252"/>
      <c r="M888" s="252"/>
      <c r="N888" s="252"/>
      <c r="O888" s="252"/>
      <c r="P888" s="252"/>
      <c r="Q888" s="252"/>
      <c r="R888" s="252"/>
      <c r="Y888" s="255"/>
      <c r="Z888" s="255"/>
    </row>
    <row r="889" spans="1:26" ht="15.75" customHeight="1">
      <c r="A889" s="252"/>
      <c r="B889" s="252"/>
      <c r="C889" s="252"/>
      <c r="D889" s="252"/>
      <c r="E889" s="252"/>
      <c r="F889" s="252"/>
      <c r="G889" s="252"/>
      <c r="H889" s="252"/>
      <c r="I889" s="252"/>
      <c r="J889" s="252"/>
      <c r="K889" s="252"/>
      <c r="L889" s="252"/>
      <c r="M889" s="252"/>
      <c r="N889" s="252"/>
      <c r="O889" s="252"/>
      <c r="P889" s="252"/>
      <c r="Q889" s="252"/>
      <c r="R889" s="252"/>
      <c r="Y889" s="255"/>
      <c r="Z889" s="255"/>
    </row>
    <row r="890" spans="1:26" ht="15.75" customHeight="1">
      <c r="A890" s="252"/>
      <c r="B890" s="252"/>
      <c r="C890" s="252"/>
      <c r="D890" s="252"/>
      <c r="E890" s="252"/>
      <c r="F890" s="252"/>
      <c r="G890" s="252"/>
      <c r="H890" s="252"/>
      <c r="I890" s="252"/>
      <c r="J890" s="252"/>
      <c r="K890" s="252"/>
      <c r="L890" s="252"/>
      <c r="M890" s="252"/>
      <c r="N890" s="252"/>
      <c r="O890" s="252"/>
      <c r="P890" s="252"/>
      <c r="Q890" s="252"/>
      <c r="R890" s="252"/>
      <c r="Y890" s="255"/>
      <c r="Z890" s="255"/>
    </row>
    <row r="891" spans="1:26" ht="15.75" customHeight="1">
      <c r="A891" s="252"/>
      <c r="B891" s="252"/>
      <c r="C891" s="252"/>
      <c r="D891" s="252"/>
      <c r="E891" s="252"/>
      <c r="F891" s="252"/>
      <c r="G891" s="252"/>
      <c r="H891" s="252"/>
      <c r="I891" s="252"/>
      <c r="J891" s="252"/>
      <c r="K891" s="252"/>
      <c r="L891" s="252"/>
      <c r="M891" s="252"/>
      <c r="N891" s="252"/>
      <c r="O891" s="252"/>
      <c r="P891" s="252"/>
      <c r="Q891" s="252"/>
      <c r="R891" s="252"/>
      <c r="Y891" s="255"/>
      <c r="Z891" s="255"/>
    </row>
    <row r="892" spans="1:26" ht="15.75" customHeight="1">
      <c r="A892" s="252"/>
      <c r="B892" s="252"/>
      <c r="C892" s="252"/>
      <c r="D892" s="252"/>
      <c r="E892" s="252"/>
      <c r="F892" s="252"/>
      <c r="G892" s="252"/>
      <c r="H892" s="252"/>
      <c r="I892" s="252"/>
      <c r="J892" s="252"/>
      <c r="K892" s="252"/>
      <c r="L892" s="252"/>
      <c r="M892" s="252"/>
      <c r="N892" s="252"/>
      <c r="O892" s="252"/>
      <c r="P892" s="252"/>
      <c r="Q892" s="252"/>
      <c r="R892" s="252"/>
      <c r="Y892" s="255"/>
      <c r="Z892" s="255"/>
    </row>
    <row r="893" spans="1:26" ht="15.75" customHeight="1">
      <c r="A893" s="252"/>
      <c r="B893" s="252"/>
      <c r="C893" s="252"/>
      <c r="D893" s="252"/>
      <c r="E893" s="252"/>
      <c r="F893" s="252"/>
      <c r="G893" s="252"/>
      <c r="H893" s="252"/>
      <c r="I893" s="252"/>
      <c r="J893" s="252"/>
      <c r="K893" s="252"/>
      <c r="L893" s="252"/>
      <c r="M893" s="252"/>
      <c r="N893" s="252"/>
      <c r="O893" s="252"/>
      <c r="P893" s="252"/>
      <c r="Q893" s="252"/>
      <c r="R893" s="252"/>
      <c r="Y893" s="255"/>
      <c r="Z893" s="255"/>
    </row>
    <row r="894" spans="1:26" ht="15.75" customHeight="1">
      <c r="A894" s="252"/>
      <c r="B894" s="252"/>
      <c r="C894" s="252"/>
      <c r="D894" s="252"/>
      <c r="E894" s="252"/>
      <c r="F894" s="252"/>
      <c r="G894" s="252"/>
      <c r="H894" s="252"/>
      <c r="I894" s="252"/>
      <c r="J894" s="252"/>
      <c r="K894" s="252"/>
      <c r="L894" s="252"/>
      <c r="M894" s="252"/>
      <c r="N894" s="252"/>
      <c r="O894" s="252"/>
      <c r="P894" s="252"/>
      <c r="Q894" s="252"/>
      <c r="R894" s="252"/>
      <c r="Y894" s="255"/>
      <c r="Z894" s="255"/>
    </row>
    <row r="895" spans="1:26" ht="15.75" customHeight="1">
      <c r="A895" s="252"/>
      <c r="B895" s="252"/>
      <c r="C895" s="252"/>
      <c r="D895" s="252"/>
      <c r="E895" s="252"/>
      <c r="F895" s="252"/>
      <c r="G895" s="252"/>
      <c r="H895" s="252"/>
      <c r="I895" s="252"/>
      <c r="J895" s="252"/>
      <c r="K895" s="252"/>
      <c r="L895" s="252"/>
      <c r="M895" s="252"/>
      <c r="N895" s="252"/>
      <c r="O895" s="252"/>
      <c r="P895" s="252"/>
      <c r="Q895" s="252"/>
      <c r="R895" s="252"/>
      <c r="Y895" s="255"/>
      <c r="Z895" s="255"/>
    </row>
    <row r="896" spans="1:26" ht="15.75" customHeight="1">
      <c r="A896" s="252"/>
      <c r="B896" s="252"/>
      <c r="C896" s="252"/>
      <c r="D896" s="252"/>
      <c r="E896" s="252"/>
      <c r="F896" s="252"/>
      <c r="G896" s="252"/>
      <c r="H896" s="252"/>
      <c r="I896" s="252"/>
      <c r="J896" s="252"/>
      <c r="K896" s="252"/>
      <c r="L896" s="252"/>
      <c r="M896" s="252"/>
      <c r="N896" s="252"/>
      <c r="O896" s="252"/>
      <c r="P896" s="252"/>
      <c r="Q896" s="252"/>
      <c r="R896" s="252"/>
      <c r="Y896" s="255"/>
      <c r="Z896" s="255"/>
    </row>
    <row r="897" spans="1:26" ht="15.75" customHeight="1">
      <c r="A897" s="252"/>
      <c r="B897" s="252"/>
      <c r="C897" s="252"/>
      <c r="D897" s="252"/>
      <c r="E897" s="252"/>
      <c r="F897" s="252"/>
      <c r="G897" s="252"/>
      <c r="H897" s="252"/>
      <c r="I897" s="252"/>
      <c r="J897" s="252"/>
      <c r="K897" s="252"/>
      <c r="L897" s="252"/>
      <c r="M897" s="252"/>
      <c r="N897" s="252"/>
      <c r="O897" s="252"/>
      <c r="P897" s="252"/>
      <c r="Q897" s="252"/>
      <c r="R897" s="252"/>
      <c r="Y897" s="255"/>
      <c r="Z897" s="255"/>
    </row>
    <row r="898" spans="1:26" ht="15.75" customHeight="1">
      <c r="A898" s="252"/>
      <c r="B898" s="252"/>
      <c r="C898" s="252"/>
      <c r="D898" s="252"/>
      <c r="E898" s="252"/>
      <c r="F898" s="252"/>
      <c r="G898" s="252"/>
      <c r="H898" s="252"/>
      <c r="I898" s="252"/>
      <c r="J898" s="252"/>
      <c r="K898" s="252"/>
      <c r="L898" s="252"/>
      <c r="M898" s="252"/>
      <c r="N898" s="252"/>
      <c r="O898" s="252"/>
      <c r="P898" s="252"/>
      <c r="Q898" s="252"/>
      <c r="R898" s="252"/>
      <c r="Y898" s="255"/>
      <c r="Z898" s="255"/>
    </row>
    <row r="899" spans="1:26" ht="15.75" customHeight="1">
      <c r="A899" s="252"/>
      <c r="B899" s="252"/>
      <c r="C899" s="252"/>
      <c r="D899" s="252"/>
      <c r="E899" s="252"/>
      <c r="F899" s="252"/>
      <c r="G899" s="252"/>
      <c r="H899" s="252"/>
      <c r="I899" s="252"/>
      <c r="J899" s="252"/>
      <c r="K899" s="252"/>
      <c r="L899" s="252"/>
      <c r="M899" s="252"/>
      <c r="N899" s="252"/>
      <c r="O899" s="252"/>
      <c r="P899" s="252"/>
      <c r="Q899" s="252"/>
      <c r="R899" s="252"/>
      <c r="Y899" s="255"/>
      <c r="Z899" s="255"/>
    </row>
    <row r="900" spans="1:26" ht="15.75" customHeight="1">
      <c r="A900" s="252"/>
      <c r="B900" s="252"/>
      <c r="C900" s="252"/>
      <c r="D900" s="252"/>
      <c r="E900" s="252"/>
      <c r="F900" s="252"/>
      <c r="G900" s="252"/>
      <c r="H900" s="252"/>
      <c r="I900" s="252"/>
      <c r="J900" s="252"/>
      <c r="K900" s="252"/>
      <c r="L900" s="252"/>
      <c r="M900" s="252"/>
      <c r="N900" s="252"/>
      <c r="O900" s="252"/>
      <c r="P900" s="252"/>
      <c r="Q900" s="252"/>
      <c r="R900" s="252"/>
      <c r="Y900" s="255"/>
      <c r="Z900" s="255"/>
    </row>
    <row r="901" spans="1:26" ht="15.75" customHeight="1">
      <c r="A901" s="252"/>
      <c r="B901" s="252"/>
      <c r="C901" s="252"/>
      <c r="D901" s="252"/>
      <c r="E901" s="252"/>
      <c r="F901" s="252"/>
      <c r="G901" s="252"/>
      <c r="H901" s="252"/>
      <c r="I901" s="252"/>
      <c r="J901" s="252"/>
      <c r="K901" s="252"/>
      <c r="L901" s="252"/>
      <c r="M901" s="252"/>
      <c r="N901" s="252"/>
      <c r="O901" s="252"/>
      <c r="P901" s="252"/>
      <c r="Q901" s="252"/>
      <c r="R901" s="252"/>
      <c r="Y901" s="255"/>
      <c r="Z901" s="255"/>
    </row>
    <row r="902" spans="1:26" ht="15.75" customHeight="1">
      <c r="A902" s="252"/>
      <c r="B902" s="252"/>
      <c r="C902" s="252"/>
      <c r="D902" s="252"/>
      <c r="E902" s="252"/>
      <c r="F902" s="252"/>
      <c r="G902" s="252"/>
      <c r="H902" s="252"/>
      <c r="I902" s="252"/>
      <c r="J902" s="252"/>
      <c r="K902" s="252"/>
      <c r="L902" s="252"/>
      <c r="M902" s="252"/>
      <c r="N902" s="252"/>
      <c r="O902" s="252"/>
      <c r="P902" s="252"/>
      <c r="Q902" s="252"/>
      <c r="R902" s="252"/>
      <c r="Y902" s="255"/>
      <c r="Z902" s="255"/>
    </row>
    <row r="903" spans="1:26" ht="15.75" customHeight="1">
      <c r="A903" s="252"/>
      <c r="B903" s="252"/>
      <c r="C903" s="252"/>
      <c r="D903" s="252"/>
      <c r="E903" s="252"/>
      <c r="F903" s="252"/>
      <c r="G903" s="252"/>
      <c r="H903" s="252"/>
      <c r="I903" s="252"/>
      <c r="J903" s="252"/>
      <c r="K903" s="252"/>
      <c r="L903" s="252"/>
      <c r="M903" s="252"/>
      <c r="N903" s="252"/>
      <c r="O903" s="252"/>
      <c r="P903" s="252"/>
      <c r="Q903" s="252"/>
      <c r="R903" s="252"/>
      <c r="Y903" s="255"/>
      <c r="Z903" s="255"/>
    </row>
    <row r="904" spans="1:26" ht="15.75" customHeight="1">
      <c r="A904" s="252"/>
      <c r="B904" s="252"/>
      <c r="C904" s="252"/>
      <c r="D904" s="252"/>
      <c r="E904" s="252"/>
      <c r="F904" s="252"/>
      <c r="G904" s="252"/>
      <c r="H904" s="252"/>
      <c r="I904" s="252"/>
      <c r="J904" s="252"/>
      <c r="K904" s="252"/>
      <c r="L904" s="252"/>
      <c r="M904" s="252"/>
      <c r="N904" s="252"/>
      <c r="O904" s="252"/>
      <c r="P904" s="252"/>
      <c r="Q904" s="252"/>
      <c r="R904" s="252"/>
      <c r="Y904" s="255"/>
      <c r="Z904" s="255"/>
    </row>
    <row r="905" spans="1:26" ht="15.75" customHeight="1">
      <c r="A905" s="252"/>
      <c r="B905" s="252"/>
      <c r="C905" s="252"/>
      <c r="D905" s="252"/>
      <c r="E905" s="252"/>
      <c r="F905" s="252"/>
      <c r="G905" s="252"/>
      <c r="H905" s="252"/>
      <c r="I905" s="252"/>
      <c r="J905" s="252"/>
      <c r="K905" s="252"/>
      <c r="L905" s="252"/>
      <c r="M905" s="252"/>
      <c r="N905" s="252"/>
      <c r="O905" s="252"/>
      <c r="P905" s="252"/>
      <c r="Q905" s="252"/>
      <c r="R905" s="252"/>
      <c r="Y905" s="255"/>
      <c r="Z905" s="255"/>
    </row>
    <row r="906" spans="1:26" ht="15.75" customHeight="1">
      <c r="A906" s="252"/>
      <c r="B906" s="252"/>
      <c r="C906" s="252"/>
      <c r="D906" s="252"/>
      <c r="E906" s="252"/>
      <c r="F906" s="252"/>
      <c r="G906" s="252"/>
      <c r="H906" s="252"/>
      <c r="I906" s="252"/>
      <c r="J906" s="252"/>
      <c r="K906" s="252"/>
      <c r="L906" s="252"/>
      <c r="M906" s="252"/>
      <c r="N906" s="252"/>
      <c r="O906" s="252"/>
      <c r="P906" s="252"/>
      <c r="Q906" s="252"/>
      <c r="R906" s="252"/>
      <c r="Y906" s="255"/>
      <c r="Z906" s="255"/>
    </row>
    <row r="907" spans="1:26" ht="15.75" customHeight="1">
      <c r="A907" s="252"/>
      <c r="B907" s="252"/>
      <c r="C907" s="252"/>
      <c r="D907" s="252"/>
      <c r="E907" s="252"/>
      <c r="F907" s="252"/>
      <c r="G907" s="252"/>
      <c r="H907" s="252"/>
      <c r="I907" s="252"/>
      <c r="J907" s="252"/>
      <c r="K907" s="252"/>
      <c r="L907" s="252"/>
      <c r="M907" s="252"/>
      <c r="N907" s="252"/>
      <c r="O907" s="252"/>
      <c r="P907" s="252"/>
      <c r="Q907" s="252"/>
      <c r="R907" s="252"/>
      <c r="Y907" s="255"/>
      <c r="Z907" s="255"/>
    </row>
    <row r="908" spans="1:26" ht="15.75" customHeight="1">
      <c r="A908" s="252"/>
      <c r="B908" s="252"/>
      <c r="C908" s="252"/>
      <c r="D908" s="252"/>
      <c r="E908" s="252"/>
      <c r="F908" s="252"/>
      <c r="G908" s="252"/>
      <c r="H908" s="252"/>
      <c r="I908" s="252"/>
      <c r="J908" s="252"/>
      <c r="K908" s="252"/>
      <c r="L908" s="252"/>
      <c r="M908" s="252"/>
      <c r="N908" s="252"/>
      <c r="O908" s="252"/>
      <c r="P908" s="252"/>
      <c r="Q908" s="252"/>
      <c r="R908" s="252"/>
      <c r="Y908" s="255"/>
      <c r="Z908" s="255"/>
    </row>
    <row r="909" spans="1:26" ht="15.75" customHeight="1">
      <c r="A909" s="252"/>
      <c r="B909" s="252"/>
      <c r="C909" s="252"/>
      <c r="D909" s="252"/>
      <c r="E909" s="252"/>
      <c r="F909" s="252"/>
      <c r="G909" s="252"/>
      <c r="H909" s="252"/>
      <c r="I909" s="252"/>
      <c r="J909" s="252"/>
      <c r="K909" s="252"/>
      <c r="L909" s="252"/>
      <c r="M909" s="252"/>
      <c r="N909" s="252"/>
      <c r="O909" s="252"/>
      <c r="P909" s="252"/>
      <c r="Q909" s="252"/>
      <c r="R909" s="252"/>
      <c r="Y909" s="255"/>
      <c r="Z909" s="255"/>
    </row>
    <row r="910" spans="1:26" ht="15.75" customHeight="1">
      <c r="A910" s="252"/>
      <c r="B910" s="252"/>
      <c r="C910" s="252"/>
      <c r="D910" s="252"/>
      <c r="E910" s="252"/>
      <c r="F910" s="252"/>
      <c r="G910" s="252"/>
      <c r="H910" s="252"/>
      <c r="I910" s="252"/>
      <c r="J910" s="252"/>
      <c r="K910" s="252"/>
      <c r="L910" s="252"/>
      <c r="M910" s="252"/>
      <c r="N910" s="252"/>
      <c r="O910" s="252"/>
      <c r="P910" s="252"/>
      <c r="Q910" s="252"/>
      <c r="R910" s="252"/>
      <c r="Y910" s="255"/>
      <c r="Z910" s="255"/>
    </row>
    <row r="911" spans="1:26" ht="15.75" customHeight="1">
      <c r="A911" s="252"/>
      <c r="B911" s="252"/>
      <c r="C911" s="252"/>
      <c r="D911" s="252"/>
      <c r="E911" s="252"/>
      <c r="F911" s="252"/>
      <c r="G911" s="252"/>
      <c r="H911" s="252"/>
      <c r="I911" s="252"/>
      <c r="J911" s="252"/>
      <c r="K911" s="252"/>
      <c r="L911" s="252"/>
      <c r="M911" s="252"/>
      <c r="N911" s="252"/>
      <c r="O911" s="252"/>
      <c r="P911" s="252"/>
      <c r="Q911" s="252"/>
      <c r="R911" s="252"/>
      <c r="Y911" s="255"/>
      <c r="Z911" s="255"/>
    </row>
    <row r="912" spans="1:26" ht="15.75" customHeight="1">
      <c r="A912" s="252"/>
      <c r="B912" s="252"/>
      <c r="C912" s="252"/>
      <c r="D912" s="252"/>
      <c r="E912" s="252"/>
      <c r="F912" s="252"/>
      <c r="G912" s="252"/>
      <c r="H912" s="252"/>
      <c r="I912" s="252"/>
      <c r="J912" s="252"/>
      <c r="K912" s="252"/>
      <c r="L912" s="252"/>
      <c r="M912" s="252"/>
      <c r="N912" s="252"/>
      <c r="O912" s="252"/>
      <c r="P912" s="252"/>
      <c r="Q912" s="252"/>
      <c r="R912" s="252"/>
      <c r="Y912" s="255"/>
      <c r="Z912" s="255"/>
    </row>
    <row r="913" spans="1:26" ht="15.75" customHeight="1">
      <c r="A913" s="252"/>
      <c r="B913" s="252"/>
      <c r="C913" s="252"/>
      <c r="D913" s="252"/>
      <c r="E913" s="252"/>
      <c r="F913" s="252"/>
      <c r="G913" s="252"/>
      <c r="H913" s="252"/>
      <c r="I913" s="252"/>
      <c r="J913" s="252"/>
      <c r="K913" s="252"/>
      <c r="L913" s="252"/>
      <c r="M913" s="252"/>
      <c r="N913" s="252"/>
      <c r="O913" s="252"/>
      <c r="P913" s="252"/>
      <c r="Q913" s="252"/>
      <c r="R913" s="252"/>
      <c r="Y913" s="255"/>
      <c r="Z913" s="255"/>
    </row>
    <row r="914" spans="1:26" ht="15.75" customHeight="1">
      <c r="A914" s="252"/>
      <c r="B914" s="252"/>
      <c r="C914" s="252"/>
      <c r="D914" s="252"/>
      <c r="E914" s="252"/>
      <c r="F914" s="252"/>
      <c r="G914" s="252"/>
      <c r="H914" s="252"/>
      <c r="I914" s="252"/>
      <c r="J914" s="252"/>
      <c r="K914" s="252"/>
      <c r="L914" s="252"/>
      <c r="M914" s="252"/>
      <c r="N914" s="252"/>
      <c r="O914" s="252"/>
      <c r="P914" s="252"/>
      <c r="Q914" s="252"/>
      <c r="R914" s="252"/>
      <c r="Y914" s="255"/>
      <c r="Z914" s="255"/>
    </row>
    <row r="915" spans="1:26" ht="15.75" customHeight="1">
      <c r="A915" s="252"/>
      <c r="B915" s="252"/>
      <c r="C915" s="252"/>
      <c r="D915" s="252"/>
      <c r="E915" s="252"/>
      <c r="F915" s="252"/>
      <c r="G915" s="252"/>
      <c r="H915" s="252"/>
      <c r="I915" s="252"/>
      <c r="J915" s="252"/>
      <c r="K915" s="252"/>
      <c r="L915" s="252"/>
      <c r="M915" s="252"/>
      <c r="N915" s="252"/>
      <c r="O915" s="252"/>
      <c r="P915" s="252"/>
      <c r="Q915" s="252"/>
      <c r="R915" s="252"/>
      <c r="Y915" s="255"/>
      <c r="Z915" s="255"/>
    </row>
    <row r="916" spans="1:26" ht="15.75" customHeight="1">
      <c r="A916" s="252"/>
      <c r="B916" s="252"/>
      <c r="C916" s="252"/>
      <c r="D916" s="252"/>
      <c r="E916" s="252"/>
      <c r="F916" s="252"/>
      <c r="G916" s="252"/>
      <c r="H916" s="252"/>
      <c r="I916" s="252"/>
      <c r="J916" s="252"/>
      <c r="K916" s="252"/>
      <c r="L916" s="252"/>
      <c r="M916" s="252"/>
      <c r="N916" s="252"/>
      <c r="O916" s="252"/>
      <c r="P916" s="252"/>
      <c r="Q916" s="252"/>
      <c r="R916" s="252"/>
      <c r="Y916" s="255"/>
      <c r="Z916" s="255"/>
    </row>
    <row r="917" spans="1:26" ht="15.75" customHeight="1">
      <c r="A917" s="252"/>
      <c r="B917" s="252"/>
      <c r="C917" s="252"/>
      <c r="D917" s="252"/>
      <c r="E917" s="252"/>
      <c r="F917" s="252"/>
      <c r="G917" s="252"/>
      <c r="H917" s="252"/>
      <c r="I917" s="252"/>
      <c r="J917" s="252"/>
      <c r="K917" s="252"/>
      <c r="L917" s="252"/>
      <c r="M917" s="252"/>
      <c r="N917" s="252"/>
      <c r="O917" s="252"/>
      <c r="P917" s="252"/>
      <c r="Q917" s="252"/>
      <c r="R917" s="252"/>
      <c r="Y917" s="255"/>
      <c r="Z917" s="255"/>
    </row>
    <row r="918" spans="1:26" ht="15.75" customHeight="1">
      <c r="A918" s="252"/>
      <c r="B918" s="252"/>
      <c r="C918" s="252"/>
      <c r="D918" s="252"/>
      <c r="E918" s="252"/>
      <c r="F918" s="252"/>
      <c r="G918" s="252"/>
      <c r="H918" s="252"/>
      <c r="I918" s="252"/>
      <c r="J918" s="252"/>
      <c r="K918" s="252"/>
      <c r="L918" s="252"/>
      <c r="M918" s="252"/>
      <c r="N918" s="252"/>
      <c r="O918" s="252"/>
      <c r="P918" s="252"/>
      <c r="Q918" s="252"/>
      <c r="R918" s="252"/>
      <c r="Y918" s="255"/>
      <c r="Z918" s="255"/>
    </row>
    <row r="919" spans="1:26" ht="15.75" customHeight="1">
      <c r="A919" s="252"/>
      <c r="B919" s="252"/>
      <c r="C919" s="252"/>
      <c r="D919" s="252"/>
      <c r="E919" s="252"/>
      <c r="F919" s="252"/>
      <c r="G919" s="252"/>
      <c r="H919" s="252"/>
      <c r="I919" s="252"/>
      <c r="J919" s="252"/>
      <c r="K919" s="252"/>
      <c r="L919" s="252"/>
      <c r="M919" s="252"/>
      <c r="N919" s="252"/>
      <c r="O919" s="252"/>
      <c r="P919" s="252"/>
      <c r="Q919" s="252"/>
      <c r="R919" s="252"/>
      <c r="Y919" s="255"/>
      <c r="Z919" s="255"/>
    </row>
    <row r="920" spans="1:26" ht="15.75" customHeight="1">
      <c r="A920" s="252"/>
      <c r="B920" s="252"/>
      <c r="C920" s="252"/>
      <c r="D920" s="252"/>
      <c r="E920" s="252"/>
      <c r="F920" s="252"/>
      <c r="G920" s="252"/>
      <c r="H920" s="252"/>
      <c r="I920" s="252"/>
      <c r="J920" s="252"/>
      <c r="K920" s="252"/>
      <c r="L920" s="252"/>
      <c r="M920" s="252"/>
      <c r="N920" s="252"/>
      <c r="O920" s="252"/>
      <c r="P920" s="252"/>
      <c r="Q920" s="252"/>
      <c r="R920" s="252"/>
      <c r="Y920" s="255"/>
      <c r="Z920" s="255"/>
    </row>
    <row r="921" spans="1:26" ht="15.75" customHeight="1">
      <c r="A921" s="252"/>
      <c r="B921" s="252"/>
      <c r="C921" s="252"/>
      <c r="D921" s="252"/>
      <c r="E921" s="252"/>
      <c r="F921" s="252"/>
      <c r="G921" s="252"/>
      <c r="H921" s="252"/>
      <c r="I921" s="252"/>
      <c r="J921" s="252"/>
      <c r="K921" s="252"/>
      <c r="L921" s="252"/>
      <c r="M921" s="252"/>
      <c r="N921" s="252"/>
      <c r="O921" s="252"/>
      <c r="P921" s="252"/>
      <c r="Q921" s="252"/>
      <c r="R921" s="252"/>
      <c r="Y921" s="255"/>
      <c r="Z921" s="255"/>
    </row>
    <row r="922" spans="1:26" ht="15.75" customHeight="1">
      <c r="A922" s="252"/>
      <c r="B922" s="252"/>
      <c r="C922" s="252"/>
      <c r="D922" s="252"/>
      <c r="E922" s="252"/>
      <c r="F922" s="252"/>
      <c r="G922" s="252"/>
      <c r="H922" s="252"/>
      <c r="I922" s="252"/>
      <c r="J922" s="252"/>
      <c r="K922" s="252"/>
      <c r="L922" s="252"/>
      <c r="M922" s="252"/>
      <c r="N922" s="252"/>
      <c r="O922" s="252"/>
      <c r="P922" s="252"/>
      <c r="Q922" s="252"/>
      <c r="R922" s="252"/>
      <c r="Y922" s="255"/>
      <c r="Z922" s="255"/>
    </row>
    <row r="923" spans="1:26" ht="15.75" customHeight="1">
      <c r="A923" s="252"/>
      <c r="B923" s="252"/>
      <c r="C923" s="252"/>
      <c r="D923" s="252"/>
      <c r="E923" s="252"/>
      <c r="F923" s="252"/>
      <c r="G923" s="252"/>
      <c r="H923" s="252"/>
      <c r="I923" s="252"/>
      <c r="J923" s="252"/>
      <c r="K923" s="252"/>
      <c r="L923" s="252"/>
      <c r="M923" s="252"/>
      <c r="N923" s="252"/>
      <c r="O923" s="252"/>
      <c r="P923" s="252"/>
      <c r="Q923" s="252"/>
      <c r="R923" s="252"/>
      <c r="Y923" s="255"/>
      <c r="Z923" s="255"/>
    </row>
    <row r="924" spans="1:26" ht="15.75" customHeight="1">
      <c r="A924" s="252"/>
      <c r="B924" s="252"/>
      <c r="C924" s="252"/>
      <c r="D924" s="252"/>
      <c r="E924" s="252"/>
      <c r="F924" s="252"/>
      <c r="G924" s="252"/>
      <c r="H924" s="252"/>
      <c r="I924" s="252"/>
      <c r="J924" s="252"/>
      <c r="K924" s="252"/>
      <c r="L924" s="252"/>
      <c r="M924" s="252"/>
      <c r="N924" s="252"/>
      <c r="O924" s="252"/>
      <c r="P924" s="252"/>
      <c r="Q924" s="252"/>
      <c r="R924" s="252"/>
      <c r="Y924" s="255"/>
      <c r="Z924" s="255"/>
    </row>
    <row r="925" spans="1:26" ht="15.75" customHeight="1">
      <c r="A925" s="252"/>
      <c r="B925" s="252"/>
      <c r="C925" s="252"/>
      <c r="D925" s="252"/>
      <c r="E925" s="252"/>
      <c r="F925" s="252"/>
      <c r="G925" s="252"/>
      <c r="H925" s="252"/>
      <c r="I925" s="252"/>
      <c r="J925" s="252"/>
      <c r="K925" s="252"/>
      <c r="L925" s="252"/>
      <c r="M925" s="252"/>
      <c r="N925" s="252"/>
      <c r="O925" s="252"/>
      <c r="P925" s="252"/>
      <c r="Q925" s="252"/>
      <c r="R925" s="252"/>
      <c r="Y925" s="255"/>
      <c r="Z925" s="255"/>
    </row>
    <row r="926" spans="1:26" ht="15.75" customHeight="1">
      <c r="A926" s="252"/>
      <c r="B926" s="252"/>
      <c r="C926" s="252"/>
      <c r="D926" s="252"/>
      <c r="E926" s="252"/>
      <c r="F926" s="252"/>
      <c r="G926" s="252"/>
      <c r="H926" s="252"/>
      <c r="I926" s="252"/>
      <c r="J926" s="252"/>
      <c r="K926" s="252"/>
      <c r="L926" s="252"/>
      <c r="M926" s="252"/>
      <c r="N926" s="252"/>
      <c r="O926" s="252"/>
      <c r="P926" s="252"/>
      <c r="Q926" s="252"/>
      <c r="R926" s="252"/>
      <c r="Y926" s="255"/>
      <c r="Z926" s="255"/>
    </row>
    <row r="927" spans="1:26" ht="15.75" customHeight="1">
      <c r="A927" s="252"/>
      <c r="B927" s="252"/>
      <c r="C927" s="252"/>
      <c r="D927" s="252"/>
      <c r="E927" s="252"/>
      <c r="F927" s="252"/>
      <c r="G927" s="252"/>
      <c r="H927" s="252"/>
      <c r="I927" s="252"/>
      <c r="J927" s="252"/>
      <c r="K927" s="252"/>
      <c r="L927" s="252"/>
      <c r="M927" s="252"/>
      <c r="N927" s="252"/>
      <c r="O927" s="252"/>
      <c r="P927" s="252"/>
      <c r="Q927" s="252"/>
      <c r="R927" s="252"/>
      <c r="Y927" s="255"/>
      <c r="Z927" s="255"/>
    </row>
    <row r="928" spans="1:26" ht="15.75" customHeight="1">
      <c r="A928" s="252"/>
      <c r="B928" s="252"/>
      <c r="C928" s="252"/>
      <c r="D928" s="252"/>
      <c r="E928" s="252"/>
      <c r="F928" s="252"/>
      <c r="G928" s="252"/>
      <c r="H928" s="252"/>
      <c r="I928" s="252"/>
      <c r="J928" s="252"/>
      <c r="K928" s="252"/>
      <c r="L928" s="252"/>
      <c r="M928" s="252"/>
      <c r="N928" s="252"/>
      <c r="O928" s="252"/>
      <c r="P928" s="252"/>
      <c r="Q928" s="252"/>
      <c r="R928" s="252"/>
      <c r="Y928" s="255"/>
      <c r="Z928" s="255"/>
    </row>
    <row r="929" spans="1:26" ht="15.75" customHeight="1">
      <c r="A929" s="252"/>
      <c r="B929" s="252"/>
      <c r="C929" s="252"/>
      <c r="D929" s="252"/>
      <c r="E929" s="252"/>
      <c r="F929" s="252"/>
      <c r="G929" s="252"/>
      <c r="H929" s="252"/>
      <c r="I929" s="252"/>
      <c r="J929" s="252"/>
      <c r="K929" s="252"/>
      <c r="L929" s="252"/>
      <c r="M929" s="252"/>
      <c r="N929" s="252"/>
      <c r="O929" s="252"/>
      <c r="P929" s="252"/>
      <c r="Q929" s="252"/>
      <c r="R929" s="252"/>
      <c r="Y929" s="255"/>
      <c r="Z929" s="255"/>
    </row>
    <row r="930" spans="1:26" ht="15.75" customHeight="1">
      <c r="A930" s="252"/>
      <c r="B930" s="252"/>
      <c r="C930" s="252"/>
      <c r="D930" s="252"/>
      <c r="E930" s="252"/>
      <c r="F930" s="252"/>
      <c r="G930" s="252"/>
      <c r="H930" s="252"/>
      <c r="I930" s="252"/>
      <c r="J930" s="252"/>
      <c r="K930" s="252"/>
      <c r="L930" s="252"/>
      <c r="M930" s="252"/>
      <c r="N930" s="252"/>
      <c r="O930" s="252"/>
      <c r="P930" s="252"/>
      <c r="Q930" s="252"/>
      <c r="R930" s="252"/>
      <c r="Y930" s="255"/>
      <c r="Z930" s="255"/>
    </row>
    <row r="931" spans="1:26" ht="15.75" customHeight="1">
      <c r="A931" s="252"/>
      <c r="B931" s="252"/>
      <c r="C931" s="252"/>
      <c r="D931" s="252"/>
      <c r="E931" s="252"/>
      <c r="F931" s="252"/>
      <c r="G931" s="252"/>
      <c r="H931" s="252"/>
      <c r="I931" s="252"/>
      <c r="J931" s="252"/>
      <c r="K931" s="252"/>
      <c r="L931" s="252"/>
      <c r="M931" s="252"/>
      <c r="N931" s="252"/>
      <c r="O931" s="252"/>
      <c r="P931" s="252"/>
      <c r="Q931" s="252"/>
      <c r="R931" s="252"/>
      <c r="Y931" s="255"/>
      <c r="Z931" s="255"/>
    </row>
    <row r="932" spans="1:26" ht="15.75" customHeight="1">
      <c r="A932" s="252"/>
      <c r="B932" s="252"/>
      <c r="C932" s="252"/>
      <c r="D932" s="252"/>
      <c r="E932" s="252"/>
      <c r="F932" s="252"/>
      <c r="G932" s="252"/>
      <c r="H932" s="252"/>
      <c r="I932" s="252"/>
      <c r="J932" s="252"/>
      <c r="K932" s="252"/>
      <c r="L932" s="252"/>
      <c r="M932" s="252"/>
      <c r="N932" s="252"/>
      <c r="O932" s="252"/>
      <c r="P932" s="252"/>
      <c r="Q932" s="252"/>
      <c r="R932" s="252"/>
      <c r="Y932" s="255"/>
      <c r="Z932" s="255"/>
    </row>
    <row r="933" spans="1:26" ht="15.75" customHeight="1">
      <c r="A933" s="252"/>
      <c r="B933" s="252"/>
      <c r="C933" s="252"/>
      <c r="D933" s="252"/>
      <c r="E933" s="252"/>
      <c r="F933" s="252"/>
      <c r="G933" s="252"/>
      <c r="H933" s="252"/>
      <c r="I933" s="252"/>
      <c r="J933" s="252"/>
      <c r="K933" s="252"/>
      <c r="L933" s="252"/>
      <c r="M933" s="252"/>
      <c r="N933" s="252"/>
      <c r="O933" s="252"/>
      <c r="P933" s="252"/>
      <c r="Q933" s="252"/>
      <c r="R933" s="252"/>
      <c r="Y933" s="255"/>
      <c r="Z933" s="255"/>
    </row>
    <row r="934" spans="1:26" ht="15.75" customHeight="1">
      <c r="A934" s="252"/>
      <c r="B934" s="252"/>
      <c r="C934" s="252"/>
      <c r="D934" s="252"/>
      <c r="E934" s="252"/>
      <c r="F934" s="252"/>
      <c r="G934" s="252"/>
      <c r="H934" s="252"/>
      <c r="I934" s="252"/>
      <c r="J934" s="252"/>
      <c r="K934" s="252"/>
      <c r="L934" s="252"/>
      <c r="M934" s="252"/>
      <c r="N934" s="252"/>
      <c r="O934" s="252"/>
      <c r="P934" s="252"/>
      <c r="Q934" s="252"/>
      <c r="R934" s="252"/>
      <c r="Y934" s="255"/>
      <c r="Z934" s="255"/>
    </row>
    <row r="935" spans="1:26" ht="15.75" customHeight="1">
      <c r="A935" s="252"/>
      <c r="B935" s="252"/>
      <c r="C935" s="252"/>
      <c r="D935" s="252"/>
      <c r="E935" s="252"/>
      <c r="F935" s="252"/>
      <c r="G935" s="252"/>
      <c r="H935" s="252"/>
      <c r="I935" s="252"/>
      <c r="J935" s="252"/>
      <c r="K935" s="252"/>
      <c r="L935" s="252"/>
      <c r="M935" s="252"/>
      <c r="N935" s="252"/>
      <c r="O935" s="252"/>
      <c r="P935" s="252"/>
      <c r="Q935" s="252"/>
      <c r="R935" s="252"/>
      <c r="Y935" s="255"/>
      <c r="Z935" s="255"/>
    </row>
    <row r="936" spans="1:26" ht="15.75" customHeight="1">
      <c r="A936" s="252"/>
      <c r="B936" s="252"/>
      <c r="C936" s="252"/>
      <c r="D936" s="252"/>
      <c r="E936" s="252"/>
      <c r="F936" s="252"/>
      <c r="G936" s="252"/>
      <c r="H936" s="252"/>
      <c r="I936" s="252"/>
      <c r="J936" s="252"/>
      <c r="K936" s="252"/>
      <c r="L936" s="252"/>
      <c r="M936" s="252"/>
      <c r="N936" s="252"/>
      <c r="O936" s="252"/>
      <c r="P936" s="252"/>
      <c r="Q936" s="252"/>
      <c r="R936" s="252"/>
      <c r="Y936" s="255"/>
      <c r="Z936" s="255"/>
    </row>
    <row r="937" spans="1:26" ht="15.75" customHeight="1">
      <c r="A937" s="252"/>
      <c r="B937" s="252"/>
      <c r="C937" s="252"/>
      <c r="D937" s="252"/>
      <c r="E937" s="252"/>
      <c r="F937" s="252"/>
      <c r="G937" s="252"/>
      <c r="H937" s="252"/>
      <c r="I937" s="252"/>
      <c r="J937" s="252"/>
      <c r="K937" s="252"/>
      <c r="L937" s="252"/>
      <c r="M937" s="252"/>
      <c r="N937" s="252"/>
      <c r="O937" s="252"/>
      <c r="P937" s="252"/>
      <c r="Q937" s="252"/>
      <c r="R937" s="252"/>
      <c r="Y937" s="255"/>
      <c r="Z937" s="255"/>
    </row>
    <row r="938" spans="1:26" ht="15.75" customHeight="1">
      <c r="A938" s="252"/>
      <c r="B938" s="252"/>
      <c r="C938" s="252"/>
      <c r="D938" s="252"/>
      <c r="E938" s="252"/>
      <c r="F938" s="252"/>
      <c r="G938" s="252"/>
      <c r="H938" s="252"/>
      <c r="I938" s="252"/>
      <c r="J938" s="252"/>
      <c r="K938" s="252"/>
      <c r="L938" s="252"/>
      <c r="M938" s="252"/>
      <c r="N938" s="252"/>
      <c r="O938" s="252"/>
      <c r="P938" s="252"/>
      <c r="Q938" s="252"/>
      <c r="R938" s="252"/>
      <c r="Y938" s="255"/>
      <c r="Z938" s="255"/>
    </row>
    <row r="939" spans="1:26" ht="15.75" customHeight="1">
      <c r="A939" s="252"/>
      <c r="B939" s="252"/>
      <c r="C939" s="252"/>
      <c r="D939" s="252"/>
      <c r="E939" s="252"/>
      <c r="F939" s="252"/>
      <c r="G939" s="252"/>
      <c r="H939" s="252"/>
      <c r="I939" s="252"/>
      <c r="J939" s="252"/>
      <c r="K939" s="252"/>
      <c r="L939" s="252"/>
      <c r="M939" s="252"/>
      <c r="N939" s="252"/>
      <c r="O939" s="252"/>
      <c r="P939" s="252"/>
      <c r="Q939" s="252"/>
      <c r="R939" s="252"/>
      <c r="Y939" s="255"/>
      <c r="Z939" s="255"/>
    </row>
    <row r="940" spans="1:26" ht="15.75" customHeight="1">
      <c r="A940" s="252"/>
      <c r="B940" s="252"/>
      <c r="C940" s="252"/>
      <c r="D940" s="252"/>
      <c r="E940" s="252"/>
      <c r="F940" s="252"/>
      <c r="G940" s="252"/>
      <c r="H940" s="252"/>
      <c r="I940" s="252"/>
      <c r="J940" s="252"/>
      <c r="K940" s="252"/>
      <c r="L940" s="252"/>
      <c r="M940" s="252"/>
      <c r="N940" s="252"/>
      <c r="O940" s="252"/>
      <c r="P940" s="252"/>
      <c r="Q940" s="252"/>
      <c r="R940" s="252"/>
      <c r="Y940" s="255"/>
      <c r="Z940" s="255"/>
    </row>
    <row r="941" spans="1:26" ht="15.75" customHeight="1">
      <c r="A941" s="252"/>
      <c r="B941" s="252"/>
      <c r="C941" s="252"/>
      <c r="D941" s="252"/>
      <c r="E941" s="252"/>
      <c r="F941" s="252"/>
      <c r="G941" s="252"/>
      <c r="H941" s="252"/>
      <c r="I941" s="252"/>
      <c r="J941" s="252"/>
      <c r="K941" s="252"/>
      <c r="L941" s="252"/>
      <c r="M941" s="252"/>
      <c r="N941" s="252"/>
      <c r="O941" s="252"/>
      <c r="P941" s="252"/>
      <c r="Q941" s="252"/>
      <c r="R941" s="252"/>
      <c r="Y941" s="255"/>
      <c r="Z941" s="255"/>
    </row>
    <row r="942" spans="1:26" ht="15.75" customHeight="1">
      <c r="A942" s="252"/>
      <c r="B942" s="252"/>
      <c r="C942" s="252"/>
      <c r="D942" s="252"/>
      <c r="E942" s="252"/>
      <c r="F942" s="252"/>
      <c r="G942" s="252"/>
      <c r="H942" s="252"/>
      <c r="I942" s="252"/>
      <c r="J942" s="252"/>
      <c r="K942" s="252"/>
      <c r="L942" s="252"/>
      <c r="M942" s="252"/>
      <c r="N942" s="252"/>
      <c r="O942" s="252"/>
      <c r="P942" s="252"/>
      <c r="Q942" s="252"/>
      <c r="R942" s="252"/>
      <c r="Y942" s="255"/>
      <c r="Z942" s="255"/>
    </row>
    <row r="943" spans="1:26" ht="15.75" customHeight="1">
      <c r="A943" s="252"/>
      <c r="B943" s="252"/>
      <c r="C943" s="252"/>
      <c r="D943" s="252"/>
      <c r="E943" s="252"/>
      <c r="F943" s="252"/>
      <c r="G943" s="252"/>
      <c r="H943" s="252"/>
      <c r="I943" s="252"/>
      <c r="J943" s="252"/>
      <c r="K943" s="252"/>
      <c r="L943" s="252"/>
      <c r="M943" s="252"/>
      <c r="N943" s="252"/>
      <c r="O943" s="252"/>
      <c r="P943" s="252"/>
      <c r="Q943" s="252"/>
      <c r="R943" s="252"/>
      <c r="Y943" s="255"/>
      <c r="Z943" s="255"/>
    </row>
    <row r="944" spans="1:26" ht="15.75" customHeight="1">
      <c r="A944" s="252"/>
      <c r="B944" s="252"/>
      <c r="C944" s="252"/>
      <c r="D944" s="252"/>
      <c r="E944" s="252"/>
      <c r="F944" s="252"/>
      <c r="G944" s="252"/>
      <c r="H944" s="252"/>
      <c r="I944" s="252"/>
      <c r="J944" s="252"/>
      <c r="K944" s="252"/>
      <c r="L944" s="252"/>
      <c r="M944" s="252"/>
      <c r="N944" s="252"/>
      <c r="O944" s="252"/>
      <c r="P944" s="252"/>
      <c r="Q944" s="252"/>
      <c r="R944" s="252"/>
      <c r="Y944" s="255"/>
      <c r="Z944" s="255"/>
    </row>
    <row r="945" spans="1:26" ht="15.75" customHeight="1">
      <c r="A945" s="252"/>
      <c r="B945" s="252"/>
      <c r="C945" s="252"/>
      <c r="D945" s="252"/>
      <c r="E945" s="252"/>
      <c r="F945" s="252"/>
      <c r="G945" s="252"/>
      <c r="H945" s="252"/>
      <c r="I945" s="252"/>
      <c r="J945" s="252"/>
      <c r="K945" s="252"/>
      <c r="L945" s="252"/>
      <c r="M945" s="252"/>
      <c r="N945" s="252"/>
      <c r="O945" s="252"/>
      <c r="P945" s="252"/>
      <c r="Q945" s="252"/>
      <c r="R945" s="252"/>
      <c r="Y945" s="255"/>
      <c r="Z945" s="255"/>
    </row>
    <row r="946" spans="1:26" ht="15.75" customHeight="1">
      <c r="A946" s="252"/>
      <c r="B946" s="252"/>
      <c r="C946" s="252"/>
      <c r="D946" s="252"/>
      <c r="E946" s="252"/>
      <c r="F946" s="252"/>
      <c r="G946" s="252"/>
      <c r="H946" s="252"/>
      <c r="I946" s="252"/>
      <c r="J946" s="252"/>
      <c r="K946" s="252"/>
      <c r="L946" s="252"/>
      <c r="M946" s="252"/>
      <c r="N946" s="252"/>
      <c r="O946" s="252"/>
      <c r="P946" s="252"/>
      <c r="Q946" s="252"/>
      <c r="R946" s="252"/>
      <c r="Y946" s="255"/>
      <c r="Z946" s="255"/>
    </row>
    <row r="947" spans="1:26" ht="15.75" customHeight="1">
      <c r="A947" s="252"/>
      <c r="B947" s="252"/>
      <c r="C947" s="252"/>
      <c r="D947" s="252"/>
      <c r="E947" s="252"/>
      <c r="F947" s="252"/>
      <c r="G947" s="252"/>
      <c r="H947" s="252"/>
      <c r="I947" s="252"/>
      <c r="J947" s="252"/>
      <c r="K947" s="252"/>
      <c r="L947" s="252"/>
      <c r="M947" s="252"/>
      <c r="N947" s="252"/>
      <c r="O947" s="252"/>
      <c r="P947" s="252"/>
      <c r="Q947" s="252"/>
      <c r="R947" s="252"/>
      <c r="Y947" s="255"/>
      <c r="Z947" s="255"/>
    </row>
    <row r="948" spans="1:26" ht="15.75" customHeight="1">
      <c r="A948" s="252"/>
      <c r="B948" s="252"/>
      <c r="C948" s="252"/>
      <c r="D948" s="252"/>
      <c r="E948" s="252"/>
      <c r="F948" s="252"/>
      <c r="G948" s="252"/>
      <c r="H948" s="252"/>
      <c r="I948" s="252"/>
      <c r="J948" s="252"/>
      <c r="K948" s="252"/>
      <c r="L948" s="252"/>
      <c r="M948" s="252"/>
      <c r="N948" s="252"/>
      <c r="O948" s="252"/>
      <c r="P948" s="252"/>
      <c r="Q948" s="252"/>
      <c r="R948" s="252"/>
      <c r="Y948" s="255"/>
      <c r="Z948" s="255"/>
    </row>
    <row r="949" spans="1:26" ht="15.75" customHeight="1">
      <c r="A949" s="252"/>
      <c r="B949" s="252"/>
      <c r="C949" s="252"/>
      <c r="D949" s="252"/>
      <c r="E949" s="252"/>
      <c r="F949" s="252"/>
      <c r="G949" s="252"/>
      <c r="H949" s="252"/>
      <c r="I949" s="252"/>
      <c r="J949" s="252"/>
      <c r="K949" s="252"/>
      <c r="L949" s="252"/>
      <c r="M949" s="252"/>
      <c r="N949" s="252"/>
      <c r="O949" s="252"/>
      <c r="P949" s="252"/>
      <c r="Q949" s="252"/>
      <c r="R949" s="252"/>
      <c r="Y949" s="255"/>
      <c r="Z949" s="255"/>
    </row>
    <row r="950" spans="1:26" ht="15.75" customHeight="1">
      <c r="A950" s="252"/>
      <c r="B950" s="252"/>
      <c r="C950" s="252"/>
      <c r="D950" s="252"/>
      <c r="E950" s="252"/>
      <c r="F950" s="252"/>
      <c r="G950" s="252"/>
      <c r="H950" s="252"/>
      <c r="I950" s="252"/>
      <c r="J950" s="252"/>
      <c r="K950" s="252"/>
      <c r="L950" s="252"/>
      <c r="M950" s="252"/>
      <c r="N950" s="252"/>
      <c r="O950" s="252"/>
      <c r="P950" s="252"/>
      <c r="Q950" s="252"/>
      <c r="R950" s="252"/>
      <c r="Y950" s="255"/>
      <c r="Z950" s="255"/>
    </row>
    <row r="951" spans="1:26" ht="15.75" customHeight="1">
      <c r="A951" s="252"/>
      <c r="B951" s="252"/>
      <c r="C951" s="252"/>
      <c r="D951" s="252"/>
      <c r="E951" s="252"/>
      <c r="F951" s="252"/>
      <c r="G951" s="252"/>
      <c r="H951" s="252"/>
      <c r="I951" s="252"/>
      <c r="J951" s="252"/>
      <c r="K951" s="252"/>
      <c r="L951" s="252"/>
      <c r="M951" s="252"/>
      <c r="N951" s="252"/>
      <c r="O951" s="252"/>
      <c r="P951" s="252"/>
      <c r="Q951" s="252"/>
      <c r="R951" s="252"/>
      <c r="Y951" s="255"/>
      <c r="Z951" s="255"/>
    </row>
    <row r="952" spans="1:26" ht="15.75" customHeight="1">
      <c r="A952" s="252"/>
      <c r="B952" s="252"/>
      <c r="C952" s="252"/>
      <c r="D952" s="252"/>
      <c r="E952" s="252"/>
      <c r="F952" s="252"/>
      <c r="G952" s="252"/>
      <c r="H952" s="252"/>
      <c r="I952" s="252"/>
      <c r="J952" s="252"/>
      <c r="K952" s="252"/>
      <c r="L952" s="252"/>
      <c r="M952" s="252"/>
      <c r="N952" s="252"/>
      <c r="O952" s="252"/>
      <c r="P952" s="252"/>
      <c r="Q952" s="252"/>
      <c r="R952" s="252"/>
      <c r="Y952" s="255"/>
      <c r="Z952" s="255"/>
    </row>
    <row r="953" spans="1:26" ht="15.75" customHeight="1">
      <c r="A953" s="252"/>
      <c r="B953" s="252"/>
      <c r="C953" s="252"/>
      <c r="D953" s="252"/>
      <c r="E953" s="252"/>
      <c r="F953" s="252"/>
      <c r="G953" s="252"/>
      <c r="H953" s="252"/>
      <c r="I953" s="252"/>
      <c r="J953" s="252"/>
      <c r="K953" s="252"/>
      <c r="L953" s="252"/>
      <c r="M953" s="252"/>
      <c r="N953" s="252"/>
      <c r="O953" s="252"/>
      <c r="P953" s="252"/>
      <c r="Q953" s="252"/>
      <c r="R953" s="252"/>
      <c r="Y953" s="255"/>
      <c r="Z953" s="255"/>
    </row>
    <row r="954" spans="1:26" ht="15.75" customHeight="1">
      <c r="A954" s="252"/>
      <c r="B954" s="252"/>
      <c r="C954" s="252"/>
      <c r="D954" s="252"/>
      <c r="E954" s="252"/>
      <c r="F954" s="252"/>
      <c r="G954" s="252"/>
      <c r="H954" s="252"/>
      <c r="I954" s="252"/>
      <c r="J954" s="252"/>
      <c r="K954" s="252"/>
      <c r="L954" s="252"/>
      <c r="M954" s="252"/>
      <c r="N954" s="252"/>
      <c r="O954" s="252"/>
      <c r="P954" s="252"/>
      <c r="Q954" s="252"/>
      <c r="R954" s="252"/>
      <c r="Y954" s="255"/>
      <c r="Z954" s="255"/>
    </row>
    <row r="955" spans="1:26" ht="15.75" customHeight="1">
      <c r="A955" s="252"/>
      <c r="B955" s="252"/>
      <c r="C955" s="252"/>
      <c r="D955" s="252"/>
      <c r="E955" s="252"/>
      <c r="F955" s="252"/>
      <c r="G955" s="252"/>
      <c r="H955" s="252"/>
      <c r="I955" s="252"/>
      <c r="J955" s="252"/>
      <c r="K955" s="252"/>
      <c r="L955" s="252"/>
      <c r="M955" s="252"/>
      <c r="N955" s="252"/>
      <c r="O955" s="252"/>
      <c r="P955" s="252"/>
      <c r="Q955" s="252"/>
      <c r="R955" s="252"/>
      <c r="Y955" s="255"/>
      <c r="Z955" s="255"/>
    </row>
    <row r="956" spans="1:26" ht="15.75" customHeight="1">
      <c r="A956" s="252"/>
      <c r="B956" s="252"/>
      <c r="C956" s="252"/>
      <c r="D956" s="252"/>
      <c r="E956" s="252"/>
      <c r="F956" s="252"/>
      <c r="G956" s="252"/>
      <c r="H956" s="252"/>
      <c r="I956" s="252"/>
      <c r="J956" s="252"/>
      <c r="K956" s="252"/>
      <c r="L956" s="252"/>
      <c r="M956" s="252"/>
      <c r="N956" s="252"/>
      <c r="O956" s="252"/>
      <c r="P956" s="252"/>
      <c r="Q956" s="252"/>
      <c r="R956" s="252"/>
      <c r="Y956" s="255"/>
      <c r="Z956" s="255"/>
    </row>
    <row r="957" spans="1:26" ht="15.75" customHeight="1">
      <c r="A957" s="252"/>
      <c r="B957" s="252"/>
      <c r="C957" s="252"/>
      <c r="D957" s="252"/>
      <c r="E957" s="252"/>
      <c r="F957" s="252"/>
      <c r="G957" s="252"/>
      <c r="H957" s="252"/>
      <c r="I957" s="252"/>
      <c r="J957" s="252"/>
      <c r="K957" s="252"/>
      <c r="L957" s="252"/>
      <c r="M957" s="252"/>
      <c r="N957" s="252"/>
      <c r="O957" s="252"/>
      <c r="P957" s="252"/>
      <c r="Q957" s="252"/>
      <c r="R957" s="252"/>
      <c r="Y957" s="255"/>
      <c r="Z957" s="255"/>
    </row>
    <row r="958" spans="1:26" ht="15.75" customHeight="1">
      <c r="A958" s="252"/>
      <c r="B958" s="252"/>
      <c r="C958" s="252"/>
      <c r="D958" s="252"/>
      <c r="E958" s="252"/>
      <c r="F958" s="252"/>
      <c r="G958" s="252"/>
      <c r="H958" s="252"/>
      <c r="I958" s="252"/>
      <c r="J958" s="252"/>
      <c r="K958" s="252"/>
      <c r="L958" s="252"/>
      <c r="M958" s="252"/>
      <c r="N958" s="252"/>
      <c r="O958" s="252"/>
      <c r="P958" s="252"/>
      <c r="Q958" s="252"/>
      <c r="R958" s="252"/>
      <c r="Y958" s="255"/>
      <c r="Z958" s="255"/>
    </row>
    <row r="959" spans="1:26" ht="15.75" customHeight="1">
      <c r="A959" s="252"/>
      <c r="B959" s="252"/>
      <c r="C959" s="252"/>
      <c r="D959" s="252"/>
      <c r="E959" s="252"/>
      <c r="F959" s="252"/>
      <c r="G959" s="252"/>
      <c r="H959" s="252"/>
      <c r="I959" s="252"/>
      <c r="J959" s="252"/>
      <c r="K959" s="252"/>
      <c r="L959" s="252"/>
      <c r="M959" s="252"/>
      <c r="N959" s="252"/>
      <c r="O959" s="252"/>
      <c r="P959" s="252"/>
      <c r="Q959" s="252"/>
      <c r="R959" s="252"/>
      <c r="Y959" s="255"/>
      <c r="Z959" s="255"/>
    </row>
    <row r="960" spans="1:26" ht="15.75" customHeight="1">
      <c r="A960" s="252"/>
      <c r="B960" s="252"/>
      <c r="C960" s="252"/>
      <c r="D960" s="252"/>
      <c r="E960" s="252"/>
      <c r="F960" s="252"/>
      <c r="G960" s="252"/>
      <c r="H960" s="252"/>
      <c r="I960" s="252"/>
      <c r="J960" s="252"/>
      <c r="K960" s="252"/>
      <c r="L960" s="252"/>
      <c r="M960" s="252"/>
      <c r="N960" s="252"/>
      <c r="O960" s="252"/>
      <c r="P960" s="252"/>
      <c r="Q960" s="252"/>
      <c r="R960" s="252"/>
      <c r="Y960" s="255"/>
      <c r="Z960" s="255"/>
    </row>
    <row r="961" spans="1:26" ht="15.75" customHeight="1">
      <c r="A961" s="252"/>
      <c r="B961" s="252"/>
      <c r="C961" s="252"/>
      <c r="D961" s="252"/>
      <c r="E961" s="252"/>
      <c r="F961" s="252"/>
      <c r="G961" s="252"/>
      <c r="H961" s="252"/>
      <c r="I961" s="252"/>
      <c r="J961" s="252"/>
      <c r="K961" s="252"/>
      <c r="L961" s="252"/>
      <c r="M961" s="252"/>
      <c r="N961" s="252"/>
      <c r="O961" s="252"/>
      <c r="P961" s="252"/>
      <c r="Q961" s="252"/>
      <c r="R961" s="252"/>
      <c r="Y961" s="255"/>
      <c r="Z961" s="255"/>
    </row>
    <row r="962" spans="1:26" ht="15.75" customHeight="1">
      <c r="A962" s="252"/>
      <c r="B962" s="252"/>
      <c r="C962" s="252"/>
      <c r="D962" s="252"/>
      <c r="E962" s="252"/>
      <c r="F962" s="252"/>
      <c r="G962" s="252"/>
      <c r="H962" s="252"/>
      <c r="I962" s="252"/>
      <c r="J962" s="252"/>
      <c r="K962" s="252"/>
      <c r="L962" s="252"/>
      <c r="M962" s="252"/>
      <c r="N962" s="252"/>
      <c r="O962" s="252"/>
      <c r="P962" s="252"/>
      <c r="Q962" s="252"/>
      <c r="R962" s="252"/>
      <c r="Y962" s="255"/>
      <c r="Z962" s="255"/>
    </row>
    <row r="963" spans="1:26" ht="15.75" customHeight="1">
      <c r="A963" s="252"/>
      <c r="B963" s="252"/>
      <c r="C963" s="252"/>
      <c r="D963" s="252"/>
      <c r="E963" s="252"/>
      <c r="F963" s="252"/>
      <c r="G963" s="252"/>
      <c r="H963" s="252"/>
      <c r="I963" s="252"/>
      <c r="J963" s="252"/>
      <c r="K963" s="252"/>
      <c r="L963" s="252"/>
      <c r="M963" s="252"/>
      <c r="N963" s="252"/>
      <c r="O963" s="252"/>
      <c r="P963" s="252"/>
      <c r="Q963" s="252"/>
      <c r="R963" s="252"/>
      <c r="Y963" s="255"/>
      <c r="Z963" s="255"/>
    </row>
    <row r="964" spans="1:26" ht="15.75" customHeight="1">
      <c r="A964" s="252"/>
      <c r="B964" s="252"/>
      <c r="C964" s="252"/>
      <c r="D964" s="252"/>
      <c r="E964" s="252"/>
      <c r="F964" s="252"/>
      <c r="G964" s="252"/>
      <c r="H964" s="252"/>
      <c r="I964" s="252"/>
      <c r="J964" s="252"/>
      <c r="K964" s="252"/>
      <c r="L964" s="252"/>
      <c r="M964" s="252"/>
      <c r="N964" s="252"/>
      <c r="O964" s="252"/>
      <c r="P964" s="252"/>
      <c r="Q964" s="252"/>
      <c r="R964" s="252"/>
      <c r="Y964" s="255"/>
      <c r="Z964" s="255"/>
    </row>
    <row r="965" spans="1:26" ht="15.75" customHeight="1">
      <c r="A965" s="252"/>
      <c r="B965" s="252"/>
      <c r="C965" s="252"/>
      <c r="D965" s="252"/>
      <c r="E965" s="252"/>
      <c r="F965" s="252"/>
      <c r="G965" s="252"/>
      <c r="H965" s="252"/>
      <c r="I965" s="252"/>
      <c r="J965" s="252"/>
      <c r="K965" s="252"/>
      <c r="L965" s="252"/>
      <c r="M965" s="252"/>
      <c r="N965" s="252"/>
      <c r="O965" s="252"/>
      <c r="P965" s="252"/>
      <c r="Q965" s="252"/>
      <c r="R965" s="252"/>
      <c r="Y965" s="255"/>
      <c r="Z965" s="255"/>
    </row>
    <row r="966" spans="1:26" ht="15.75" customHeight="1">
      <c r="A966" s="252"/>
      <c r="B966" s="252"/>
      <c r="C966" s="252"/>
      <c r="D966" s="252"/>
      <c r="E966" s="252"/>
      <c r="F966" s="252"/>
      <c r="G966" s="252"/>
      <c r="H966" s="252"/>
      <c r="I966" s="252"/>
      <c r="J966" s="252"/>
      <c r="K966" s="252"/>
      <c r="L966" s="252"/>
      <c r="M966" s="252"/>
      <c r="N966" s="252"/>
      <c r="O966" s="252"/>
      <c r="P966" s="252"/>
      <c r="Q966" s="252"/>
      <c r="R966" s="252"/>
      <c r="Y966" s="255"/>
      <c r="Z966" s="255"/>
    </row>
    <row r="967" spans="1:26" ht="15.75" customHeight="1">
      <c r="A967" s="252"/>
      <c r="B967" s="252"/>
      <c r="C967" s="252"/>
      <c r="D967" s="252"/>
      <c r="E967" s="252"/>
      <c r="F967" s="252"/>
      <c r="G967" s="252"/>
      <c r="H967" s="252"/>
      <c r="I967" s="252"/>
      <c r="J967" s="252"/>
      <c r="K967" s="252"/>
      <c r="L967" s="252"/>
      <c r="M967" s="252"/>
      <c r="N967" s="252"/>
      <c r="O967" s="252"/>
      <c r="P967" s="252"/>
      <c r="Q967" s="252"/>
      <c r="R967" s="252"/>
      <c r="Y967" s="255"/>
      <c r="Z967" s="255"/>
    </row>
    <row r="968" spans="1:26" ht="15.75" customHeight="1">
      <c r="A968" s="252"/>
      <c r="B968" s="252"/>
      <c r="C968" s="252"/>
      <c r="D968" s="252"/>
      <c r="E968" s="252"/>
      <c r="F968" s="252"/>
      <c r="G968" s="252"/>
      <c r="H968" s="252"/>
      <c r="I968" s="252"/>
      <c r="J968" s="252"/>
      <c r="K968" s="252"/>
      <c r="L968" s="252"/>
      <c r="M968" s="252"/>
      <c r="N968" s="252"/>
      <c r="O968" s="252"/>
      <c r="P968" s="252"/>
      <c r="Q968" s="252"/>
      <c r="R968" s="252"/>
      <c r="Y968" s="255"/>
      <c r="Z968" s="255"/>
    </row>
    <row r="969" spans="1:26" ht="15.75" customHeight="1">
      <c r="A969" s="252"/>
      <c r="B969" s="252"/>
      <c r="C969" s="252"/>
      <c r="D969" s="252"/>
      <c r="E969" s="252"/>
      <c r="F969" s="252"/>
      <c r="G969" s="252"/>
      <c r="H969" s="252"/>
      <c r="I969" s="252"/>
      <c r="J969" s="252"/>
      <c r="K969" s="252"/>
      <c r="L969" s="252"/>
      <c r="M969" s="252"/>
      <c r="N969" s="252"/>
      <c r="O969" s="252"/>
      <c r="P969" s="252"/>
      <c r="Q969" s="252"/>
      <c r="R969" s="252"/>
      <c r="Y969" s="255"/>
      <c r="Z969" s="255"/>
    </row>
    <row r="970" spans="1:26" ht="15.75" customHeight="1">
      <c r="A970" s="252"/>
      <c r="B970" s="252"/>
      <c r="C970" s="252"/>
      <c r="D970" s="252"/>
      <c r="E970" s="252"/>
      <c r="F970" s="252"/>
      <c r="G970" s="252"/>
      <c r="H970" s="252"/>
      <c r="I970" s="252"/>
      <c r="J970" s="252"/>
      <c r="K970" s="252"/>
      <c r="L970" s="252"/>
      <c r="M970" s="252"/>
      <c r="N970" s="252"/>
      <c r="O970" s="252"/>
      <c r="P970" s="252"/>
      <c r="Q970" s="252"/>
      <c r="R970" s="252"/>
      <c r="Y970" s="255"/>
      <c r="Z970" s="255"/>
    </row>
    <row r="971" spans="1:26" ht="15.75" customHeight="1">
      <c r="A971" s="252"/>
      <c r="B971" s="252"/>
      <c r="C971" s="252"/>
      <c r="D971" s="252"/>
      <c r="E971" s="252"/>
      <c r="F971" s="252"/>
      <c r="G971" s="252"/>
      <c r="H971" s="252"/>
      <c r="I971" s="252"/>
      <c r="J971" s="252"/>
      <c r="K971" s="252"/>
      <c r="L971" s="252"/>
      <c r="M971" s="252"/>
      <c r="N971" s="252"/>
      <c r="O971" s="252"/>
      <c r="P971" s="252"/>
      <c r="Q971" s="252"/>
      <c r="R971" s="252"/>
      <c r="Y971" s="255"/>
      <c r="Z971" s="255"/>
    </row>
    <row r="972" spans="1:26" ht="15.75" customHeight="1">
      <c r="A972" s="252"/>
      <c r="B972" s="252"/>
      <c r="C972" s="252"/>
      <c r="D972" s="252"/>
      <c r="E972" s="252"/>
      <c r="F972" s="252"/>
      <c r="G972" s="252"/>
      <c r="H972" s="252"/>
      <c r="I972" s="252"/>
      <c r="J972" s="252"/>
      <c r="K972" s="252"/>
      <c r="L972" s="252"/>
      <c r="M972" s="252"/>
      <c r="N972" s="252"/>
      <c r="O972" s="252"/>
      <c r="P972" s="252"/>
      <c r="Q972" s="252"/>
      <c r="R972" s="252"/>
      <c r="Y972" s="255"/>
      <c r="Z972" s="255"/>
    </row>
    <row r="973" spans="1:26" ht="15.75" customHeight="1">
      <c r="A973" s="252"/>
      <c r="B973" s="252"/>
      <c r="C973" s="252"/>
      <c r="D973" s="252"/>
      <c r="E973" s="252"/>
      <c r="F973" s="252"/>
      <c r="G973" s="252"/>
      <c r="H973" s="252"/>
      <c r="I973" s="252"/>
      <c r="J973" s="252"/>
      <c r="K973" s="252"/>
      <c r="L973" s="252"/>
      <c r="M973" s="252"/>
      <c r="N973" s="252"/>
      <c r="O973" s="252"/>
      <c r="P973" s="252"/>
      <c r="Q973" s="252"/>
      <c r="R973" s="252"/>
      <c r="Y973" s="255"/>
      <c r="Z973" s="255"/>
    </row>
    <row r="974" spans="1:26" ht="15.75" customHeight="1">
      <c r="A974" s="252"/>
      <c r="B974" s="252"/>
      <c r="C974" s="252"/>
      <c r="D974" s="252"/>
      <c r="E974" s="252"/>
      <c r="F974" s="252"/>
      <c r="G974" s="252"/>
      <c r="H974" s="252"/>
      <c r="I974" s="252"/>
      <c r="J974" s="252"/>
      <c r="K974" s="252"/>
      <c r="L974" s="252"/>
      <c r="M974" s="252"/>
      <c r="N974" s="252"/>
      <c r="O974" s="252"/>
      <c r="P974" s="252"/>
      <c r="Q974" s="252"/>
      <c r="R974" s="252"/>
      <c r="Y974" s="255"/>
      <c r="Z974" s="255"/>
    </row>
    <row r="975" spans="1:26" ht="15.75" customHeight="1">
      <c r="A975" s="252"/>
      <c r="B975" s="252"/>
      <c r="C975" s="252"/>
      <c r="D975" s="252"/>
      <c r="E975" s="252"/>
      <c r="F975" s="252"/>
      <c r="G975" s="252"/>
      <c r="H975" s="252"/>
      <c r="I975" s="252"/>
      <c r="J975" s="252"/>
      <c r="K975" s="252"/>
      <c r="L975" s="252"/>
      <c r="M975" s="252"/>
      <c r="N975" s="252"/>
      <c r="O975" s="252"/>
      <c r="P975" s="252"/>
      <c r="Q975" s="252"/>
      <c r="R975" s="252"/>
      <c r="Y975" s="255"/>
      <c r="Z975" s="255"/>
    </row>
    <row r="976" spans="1:26" ht="15.75" customHeight="1">
      <c r="A976" s="252"/>
      <c r="B976" s="252"/>
      <c r="C976" s="252"/>
      <c r="D976" s="252"/>
      <c r="E976" s="252"/>
      <c r="F976" s="252"/>
      <c r="G976" s="252"/>
      <c r="H976" s="252"/>
      <c r="I976" s="252"/>
      <c r="J976" s="252"/>
      <c r="K976" s="252"/>
      <c r="L976" s="252"/>
      <c r="M976" s="252"/>
      <c r="N976" s="252"/>
      <c r="O976" s="252"/>
      <c r="P976" s="252"/>
      <c r="Q976" s="252"/>
      <c r="R976" s="252"/>
      <c r="Y976" s="255"/>
      <c r="Z976" s="255"/>
    </row>
    <row r="977" spans="1:26" ht="15.75" customHeight="1">
      <c r="A977" s="252"/>
      <c r="B977" s="252"/>
      <c r="C977" s="252"/>
      <c r="D977" s="252"/>
      <c r="E977" s="252"/>
      <c r="F977" s="252"/>
      <c r="G977" s="252"/>
      <c r="H977" s="252"/>
      <c r="I977" s="252"/>
      <c r="J977" s="252"/>
      <c r="K977" s="252"/>
      <c r="L977" s="252"/>
      <c r="M977" s="252"/>
      <c r="N977" s="252"/>
      <c r="O977" s="252"/>
      <c r="P977" s="252"/>
      <c r="Q977" s="252"/>
      <c r="R977" s="252"/>
      <c r="Y977" s="255"/>
      <c r="Z977" s="255"/>
    </row>
    <row r="978" spans="1:26" ht="15.75" customHeight="1">
      <c r="A978" s="252"/>
      <c r="B978" s="252"/>
      <c r="C978" s="252"/>
      <c r="D978" s="252"/>
      <c r="E978" s="252"/>
      <c r="F978" s="252"/>
      <c r="G978" s="252"/>
      <c r="H978" s="252"/>
      <c r="I978" s="252"/>
      <c r="J978" s="252"/>
      <c r="K978" s="252"/>
      <c r="L978" s="252"/>
      <c r="M978" s="252"/>
      <c r="N978" s="252"/>
      <c r="O978" s="252"/>
      <c r="P978" s="252"/>
      <c r="Q978" s="252"/>
      <c r="R978" s="252"/>
      <c r="Y978" s="255"/>
      <c r="Z978" s="255"/>
    </row>
    <row r="979" spans="1:26" ht="15.75" customHeight="1">
      <c r="A979" s="252"/>
      <c r="B979" s="252"/>
      <c r="C979" s="252"/>
      <c r="D979" s="252"/>
      <c r="E979" s="252"/>
      <c r="F979" s="252"/>
      <c r="G979" s="252"/>
      <c r="H979" s="252"/>
      <c r="I979" s="252"/>
      <c r="J979" s="252"/>
      <c r="K979" s="252"/>
      <c r="L979" s="252"/>
      <c r="M979" s="252"/>
      <c r="N979" s="252"/>
      <c r="O979" s="252"/>
      <c r="P979" s="252"/>
      <c r="Q979" s="252"/>
      <c r="R979" s="252"/>
      <c r="Y979" s="255"/>
      <c r="Z979" s="255"/>
    </row>
    <row r="980" spans="1:26" ht="15.75" customHeight="1">
      <c r="A980" s="252"/>
      <c r="B980" s="252"/>
      <c r="C980" s="252"/>
      <c r="D980" s="252"/>
      <c r="E980" s="252"/>
      <c r="F980" s="252"/>
      <c r="G980" s="252"/>
      <c r="H980" s="252"/>
      <c r="I980" s="252"/>
      <c r="J980" s="252"/>
      <c r="K980" s="252"/>
      <c r="L980" s="252"/>
      <c r="M980" s="252"/>
      <c r="N980" s="252"/>
      <c r="O980" s="252"/>
      <c r="P980" s="252"/>
      <c r="Q980" s="252"/>
      <c r="R980" s="252"/>
      <c r="Y980" s="255"/>
      <c r="Z980" s="255"/>
    </row>
    <row r="981" spans="1:26" ht="15.75" customHeight="1">
      <c r="A981" s="252"/>
      <c r="B981" s="252"/>
      <c r="C981" s="252"/>
      <c r="D981" s="252"/>
      <c r="E981" s="252"/>
      <c r="F981" s="252"/>
      <c r="G981" s="252"/>
      <c r="H981" s="252"/>
      <c r="I981" s="252"/>
      <c r="J981" s="252"/>
      <c r="K981" s="252"/>
      <c r="L981" s="252"/>
      <c r="M981" s="252"/>
      <c r="N981" s="252"/>
      <c r="O981" s="252"/>
      <c r="P981" s="252"/>
      <c r="Q981" s="252"/>
      <c r="R981" s="252"/>
      <c r="Y981" s="255"/>
      <c r="Z981" s="255"/>
    </row>
    <row r="982" spans="1:26" ht="15.75" customHeight="1">
      <c r="A982" s="252"/>
      <c r="B982" s="252"/>
      <c r="C982" s="252"/>
      <c r="D982" s="252"/>
      <c r="E982" s="252"/>
      <c r="F982" s="252"/>
      <c r="G982" s="252"/>
      <c r="H982" s="252"/>
      <c r="I982" s="252"/>
      <c r="J982" s="252"/>
      <c r="K982" s="252"/>
      <c r="L982" s="252"/>
      <c r="M982" s="252"/>
      <c r="N982" s="252"/>
      <c r="O982" s="252"/>
      <c r="P982" s="252"/>
      <c r="Q982" s="252"/>
      <c r="R982" s="252"/>
      <c r="Y982" s="255"/>
      <c r="Z982" s="255"/>
    </row>
    <row r="983" spans="1:26" ht="15.75" customHeight="1">
      <c r="A983" s="252"/>
      <c r="B983" s="252"/>
      <c r="C983" s="252"/>
      <c r="D983" s="252"/>
      <c r="E983" s="252"/>
      <c r="F983" s="252"/>
      <c r="G983" s="252"/>
      <c r="H983" s="252"/>
      <c r="I983" s="252"/>
      <c r="J983" s="252"/>
      <c r="K983" s="252"/>
      <c r="L983" s="252"/>
      <c r="M983" s="252"/>
      <c r="N983" s="252"/>
      <c r="O983" s="252"/>
      <c r="P983" s="252"/>
      <c r="Q983" s="252"/>
      <c r="R983" s="252"/>
      <c r="Y983" s="255"/>
      <c r="Z983" s="255"/>
    </row>
    <row r="984" spans="1:26" ht="15.75" customHeight="1">
      <c r="A984" s="252"/>
      <c r="B984" s="252"/>
      <c r="C984" s="252"/>
      <c r="D984" s="252"/>
      <c r="E984" s="252"/>
      <c r="F984" s="252"/>
      <c r="G984" s="252"/>
      <c r="H984" s="252"/>
      <c r="I984" s="252"/>
      <c r="J984" s="252"/>
      <c r="K984" s="252"/>
      <c r="L984" s="252"/>
      <c r="M984" s="252"/>
      <c r="N984" s="252"/>
      <c r="O984" s="252"/>
      <c r="P984" s="252"/>
      <c r="Q984" s="252"/>
      <c r="R984" s="252"/>
      <c r="Y984" s="255"/>
      <c r="Z984" s="255"/>
    </row>
    <row r="985" spans="1:26" ht="15.75" customHeight="1">
      <c r="A985" s="252"/>
      <c r="B985" s="252"/>
      <c r="C985" s="252"/>
      <c r="D985" s="252"/>
      <c r="E985" s="252"/>
      <c r="F985" s="252"/>
      <c r="G985" s="252"/>
      <c r="H985" s="252"/>
      <c r="I985" s="252"/>
      <c r="J985" s="252"/>
      <c r="K985" s="252"/>
      <c r="L985" s="252"/>
      <c r="M985" s="252"/>
      <c r="N985" s="252"/>
      <c r="O985" s="252"/>
      <c r="P985" s="252"/>
      <c r="Q985" s="252"/>
      <c r="R985" s="252"/>
      <c r="Y985" s="255"/>
      <c r="Z985" s="255"/>
    </row>
    <row r="986" spans="1:26" ht="15.75" customHeight="1">
      <c r="A986" s="252"/>
      <c r="B986" s="252"/>
      <c r="C986" s="252"/>
      <c r="D986" s="252"/>
      <c r="E986" s="252"/>
      <c r="F986" s="252"/>
      <c r="G986" s="252"/>
      <c r="H986" s="252"/>
      <c r="I986" s="252"/>
      <c r="J986" s="252"/>
      <c r="K986" s="252"/>
      <c r="L986" s="252"/>
      <c r="M986" s="252"/>
      <c r="N986" s="252"/>
      <c r="O986" s="252"/>
      <c r="P986" s="252"/>
      <c r="Q986" s="252"/>
      <c r="R986" s="252"/>
      <c r="Y986" s="255"/>
      <c r="Z986" s="255"/>
    </row>
    <row r="987" spans="1:26" ht="15.75" customHeight="1">
      <c r="A987" s="252"/>
      <c r="B987" s="252"/>
      <c r="C987" s="252"/>
      <c r="D987" s="252"/>
      <c r="E987" s="252"/>
      <c r="F987" s="252"/>
      <c r="G987" s="252"/>
      <c r="H987" s="252"/>
      <c r="I987" s="252"/>
      <c r="J987" s="252"/>
      <c r="K987" s="252"/>
      <c r="L987" s="252"/>
      <c r="M987" s="252"/>
      <c r="N987" s="252"/>
      <c r="O987" s="252"/>
      <c r="P987" s="252"/>
      <c r="Q987" s="252"/>
      <c r="R987" s="252"/>
      <c r="Y987" s="255"/>
      <c r="Z987" s="255"/>
    </row>
    <row r="988" spans="1:26" ht="15.75" customHeight="1">
      <c r="A988" s="252"/>
      <c r="B988" s="252"/>
      <c r="C988" s="252"/>
      <c r="D988" s="252"/>
      <c r="E988" s="252"/>
      <c r="F988" s="252"/>
      <c r="G988" s="252"/>
      <c r="H988" s="252"/>
      <c r="I988" s="252"/>
      <c r="J988" s="252"/>
      <c r="K988" s="252"/>
      <c r="L988" s="252"/>
      <c r="M988" s="252"/>
      <c r="N988" s="252"/>
      <c r="O988" s="252"/>
      <c r="P988" s="252"/>
      <c r="Q988" s="252"/>
      <c r="R988" s="252"/>
      <c r="Y988" s="255"/>
      <c r="Z988" s="255"/>
    </row>
    <row r="989" spans="1:26" ht="15.75" customHeight="1">
      <c r="A989" s="252"/>
      <c r="B989" s="252"/>
      <c r="C989" s="252"/>
      <c r="D989" s="252"/>
      <c r="E989" s="252"/>
      <c r="F989" s="252"/>
      <c r="G989" s="252"/>
      <c r="H989" s="252"/>
      <c r="I989" s="252"/>
      <c r="J989" s="252"/>
      <c r="K989" s="252"/>
      <c r="L989" s="252"/>
      <c r="M989" s="252"/>
      <c r="N989" s="252"/>
      <c r="O989" s="252"/>
      <c r="P989" s="252"/>
      <c r="Q989" s="252"/>
      <c r="R989" s="252"/>
      <c r="Y989" s="255"/>
      <c r="Z989" s="255"/>
    </row>
    <row r="990" spans="1:26" ht="15.75" customHeight="1">
      <c r="A990" s="252"/>
      <c r="B990" s="252"/>
      <c r="C990" s="252"/>
      <c r="D990" s="252"/>
      <c r="E990" s="252"/>
      <c r="F990" s="252"/>
      <c r="G990" s="252"/>
      <c r="H990" s="252"/>
      <c r="I990" s="252"/>
      <c r="J990" s="252"/>
      <c r="K990" s="252"/>
      <c r="L990" s="252"/>
      <c r="M990" s="252"/>
      <c r="N990" s="252"/>
      <c r="O990" s="252"/>
      <c r="P990" s="252"/>
      <c r="Q990" s="252"/>
      <c r="R990" s="252"/>
      <c r="Y990" s="255"/>
      <c r="Z990" s="255"/>
    </row>
    <row r="991" spans="1:26" ht="15.75" customHeight="1">
      <c r="A991" s="252"/>
      <c r="B991" s="252"/>
      <c r="C991" s="252"/>
      <c r="D991" s="252"/>
      <c r="E991" s="252"/>
      <c r="F991" s="252"/>
      <c r="G991" s="252"/>
      <c r="H991" s="252"/>
      <c r="I991" s="252"/>
      <c r="J991" s="252"/>
      <c r="K991" s="252"/>
      <c r="L991" s="252"/>
      <c r="M991" s="252"/>
      <c r="N991" s="252"/>
      <c r="O991" s="252"/>
      <c r="P991" s="252"/>
      <c r="Q991" s="252"/>
      <c r="R991" s="252"/>
      <c r="Y991" s="255"/>
      <c r="Z991" s="255"/>
    </row>
    <row r="992" spans="1:26" ht="15.75" customHeight="1">
      <c r="A992" s="252"/>
      <c r="B992" s="252"/>
      <c r="C992" s="252"/>
      <c r="D992" s="252"/>
      <c r="E992" s="252"/>
      <c r="F992" s="252"/>
      <c r="G992" s="252"/>
      <c r="H992" s="252"/>
      <c r="I992" s="252"/>
      <c r="J992" s="252"/>
      <c r="K992" s="252"/>
      <c r="L992" s="252"/>
      <c r="M992" s="252"/>
      <c r="N992" s="252"/>
      <c r="O992" s="252"/>
      <c r="P992" s="252"/>
      <c r="Q992" s="252"/>
      <c r="R992" s="252"/>
      <c r="Y992" s="255"/>
      <c r="Z992" s="255"/>
    </row>
    <row r="993" spans="1:26" ht="15.75" customHeight="1">
      <c r="A993" s="252"/>
      <c r="B993" s="252"/>
      <c r="C993" s="252"/>
      <c r="D993" s="252"/>
      <c r="E993" s="252"/>
      <c r="F993" s="252"/>
      <c r="G993" s="252"/>
      <c r="H993" s="252"/>
      <c r="I993" s="252"/>
      <c r="J993" s="252"/>
      <c r="K993" s="252"/>
      <c r="L993" s="252"/>
      <c r="M993" s="252"/>
      <c r="N993" s="252"/>
      <c r="O993" s="252"/>
      <c r="P993" s="252"/>
      <c r="Q993" s="252"/>
      <c r="R993" s="252"/>
      <c r="Y993" s="255"/>
      <c r="Z993" s="255"/>
    </row>
    <row r="994" spans="1:26" ht="15.75" customHeight="1">
      <c r="A994" s="252"/>
      <c r="B994" s="252"/>
      <c r="C994" s="252"/>
      <c r="D994" s="252"/>
      <c r="E994" s="252"/>
      <c r="F994" s="252"/>
      <c r="G994" s="252"/>
      <c r="H994" s="252"/>
      <c r="I994" s="252"/>
      <c r="J994" s="252"/>
      <c r="K994" s="252"/>
      <c r="L994" s="252"/>
      <c r="M994" s="252"/>
      <c r="N994" s="252"/>
      <c r="O994" s="252"/>
      <c r="P994" s="252"/>
      <c r="Q994" s="252"/>
      <c r="R994" s="252"/>
      <c r="Y994" s="255"/>
      <c r="Z994" s="255"/>
    </row>
    <row r="995" spans="1:26" ht="15.75" customHeight="1">
      <c r="A995" s="252"/>
      <c r="B995" s="252"/>
      <c r="C995" s="252"/>
      <c r="D995" s="252"/>
      <c r="E995" s="252"/>
      <c r="F995" s="252"/>
      <c r="G995" s="252"/>
      <c r="H995" s="252"/>
      <c r="I995" s="252"/>
      <c r="J995" s="252"/>
      <c r="K995" s="252"/>
      <c r="L995" s="252"/>
      <c r="M995" s="252"/>
      <c r="N995" s="252"/>
      <c r="O995" s="252"/>
      <c r="P995" s="252"/>
      <c r="Q995" s="252"/>
      <c r="R995" s="252"/>
      <c r="Y995" s="255"/>
      <c r="Z995" s="255"/>
    </row>
    <row r="996" spans="1:26" ht="15.75" customHeight="1">
      <c r="A996" s="252"/>
      <c r="B996" s="252"/>
      <c r="C996" s="252"/>
      <c r="D996" s="252"/>
      <c r="E996" s="252"/>
      <c r="F996" s="252"/>
      <c r="G996" s="252"/>
      <c r="H996" s="252"/>
      <c r="I996" s="252"/>
      <c r="J996" s="252"/>
      <c r="K996" s="252"/>
      <c r="L996" s="252"/>
      <c r="M996" s="252"/>
      <c r="N996" s="252"/>
      <c r="O996" s="252"/>
      <c r="P996" s="252"/>
      <c r="Q996" s="252"/>
      <c r="R996" s="252"/>
      <c r="Y996" s="255"/>
      <c r="Z996" s="255"/>
    </row>
    <row r="997" spans="1:26" ht="15.75" customHeight="1">
      <c r="A997" s="252"/>
      <c r="B997" s="252"/>
      <c r="C997" s="252"/>
      <c r="D997" s="252"/>
      <c r="E997" s="252"/>
      <c r="F997" s="252"/>
      <c r="G997" s="252"/>
      <c r="H997" s="252"/>
      <c r="I997" s="252"/>
      <c r="J997" s="252"/>
      <c r="K997" s="252"/>
      <c r="L997" s="252"/>
      <c r="M997" s="252"/>
      <c r="N997" s="252"/>
      <c r="O997" s="252"/>
      <c r="P997" s="252"/>
      <c r="Q997" s="252"/>
      <c r="R997" s="252"/>
      <c r="Y997" s="255"/>
      <c r="Z997" s="255"/>
    </row>
    <row r="998" spans="1:26" ht="15.75" customHeight="1">
      <c r="A998" s="252"/>
      <c r="B998" s="252"/>
      <c r="C998" s="252"/>
      <c r="D998" s="252"/>
      <c r="E998" s="252"/>
      <c r="F998" s="252"/>
      <c r="G998" s="252"/>
      <c r="H998" s="252"/>
      <c r="I998" s="252"/>
      <c r="J998" s="252"/>
      <c r="K998" s="252"/>
      <c r="L998" s="252"/>
      <c r="M998" s="252"/>
      <c r="N998" s="252"/>
      <c r="O998" s="252"/>
      <c r="P998" s="252"/>
      <c r="Q998" s="252"/>
      <c r="R998" s="252"/>
      <c r="Y998" s="255"/>
      <c r="Z998" s="255"/>
    </row>
    <row r="999" spans="1:26" ht="15.75" customHeight="1">
      <c r="A999" s="252"/>
      <c r="B999" s="252"/>
      <c r="C999" s="252"/>
      <c r="D999" s="252"/>
      <c r="E999" s="252"/>
      <c r="F999" s="252"/>
      <c r="G999" s="252"/>
      <c r="H999" s="252"/>
      <c r="I999" s="252"/>
      <c r="J999" s="252"/>
      <c r="K999" s="252"/>
      <c r="L999" s="252"/>
      <c r="M999" s="252"/>
      <c r="N999" s="252"/>
      <c r="O999" s="252"/>
      <c r="P999" s="252"/>
      <c r="Q999" s="252"/>
      <c r="R999" s="252"/>
      <c r="Y999" s="255"/>
      <c r="Z999" s="255"/>
    </row>
    <row r="1000" spans="1:26" ht="15.75" customHeight="1">
      <c r="A1000" s="252"/>
      <c r="B1000" s="252"/>
      <c r="C1000" s="252"/>
      <c r="D1000" s="252"/>
      <c r="E1000" s="252"/>
      <c r="F1000" s="252"/>
      <c r="G1000" s="252"/>
      <c r="H1000" s="252"/>
      <c r="I1000" s="252"/>
      <c r="J1000" s="252"/>
      <c r="K1000" s="252"/>
      <c r="L1000" s="252"/>
      <c r="M1000" s="252"/>
      <c r="N1000" s="252"/>
      <c r="O1000" s="252"/>
      <c r="P1000" s="252"/>
      <c r="Q1000" s="252"/>
      <c r="R1000" s="252"/>
      <c r="Y1000" s="255"/>
      <c r="Z1000" s="255"/>
    </row>
    <row r="1001" spans="1:26" ht="15.75" customHeight="1">
      <c r="A1001" s="252"/>
      <c r="B1001" s="252"/>
      <c r="C1001" s="252"/>
      <c r="D1001" s="252"/>
      <c r="E1001" s="252"/>
      <c r="F1001" s="252"/>
      <c r="G1001" s="252"/>
      <c r="H1001" s="252"/>
      <c r="I1001" s="252"/>
      <c r="J1001" s="252"/>
      <c r="K1001" s="252"/>
      <c r="L1001" s="252"/>
      <c r="M1001" s="252"/>
      <c r="N1001" s="252"/>
      <c r="O1001" s="252"/>
      <c r="P1001" s="252"/>
      <c r="Q1001" s="252"/>
      <c r="R1001" s="252"/>
      <c r="Y1001" s="255"/>
      <c r="Z1001" s="255"/>
    </row>
    <row r="1002" spans="1:26" ht="15.75" customHeight="1">
      <c r="A1002" s="252"/>
      <c r="B1002" s="252"/>
      <c r="C1002" s="252"/>
      <c r="D1002" s="252"/>
      <c r="E1002" s="252"/>
      <c r="F1002" s="252"/>
      <c r="G1002" s="252"/>
      <c r="H1002" s="252"/>
      <c r="I1002" s="252"/>
      <c r="J1002" s="252"/>
      <c r="K1002" s="252"/>
      <c r="L1002" s="252"/>
      <c r="M1002" s="252"/>
      <c r="N1002" s="252"/>
      <c r="O1002" s="252"/>
      <c r="P1002" s="252"/>
      <c r="Q1002" s="252"/>
      <c r="R1002" s="252"/>
      <c r="Y1002" s="255"/>
      <c r="Z1002" s="255"/>
    </row>
    <row r="1003" spans="1:26" ht="15.75" customHeight="1">
      <c r="A1003" s="252"/>
      <c r="B1003" s="252"/>
      <c r="C1003" s="252"/>
      <c r="D1003" s="252"/>
      <c r="E1003" s="252"/>
      <c r="F1003" s="252"/>
      <c r="G1003" s="252"/>
      <c r="H1003" s="252"/>
      <c r="I1003" s="252"/>
      <c r="J1003" s="252"/>
      <c r="K1003" s="252"/>
      <c r="L1003" s="252"/>
      <c r="M1003" s="252"/>
      <c r="N1003" s="252"/>
      <c r="O1003" s="252"/>
      <c r="P1003" s="252"/>
      <c r="Q1003" s="252"/>
      <c r="R1003" s="252"/>
      <c r="Y1003" s="255"/>
      <c r="Z1003" s="255"/>
    </row>
    <row r="1004" spans="1:26" ht="15.75" customHeight="1">
      <c r="A1004" s="252"/>
      <c r="B1004" s="252"/>
      <c r="C1004" s="252"/>
      <c r="D1004" s="252"/>
      <c r="E1004" s="252"/>
      <c r="F1004" s="252"/>
      <c r="G1004" s="252"/>
      <c r="H1004" s="252"/>
      <c r="I1004" s="252"/>
      <c r="J1004" s="252"/>
      <c r="K1004" s="252"/>
      <c r="L1004" s="252"/>
      <c r="M1004" s="252"/>
      <c r="N1004" s="252"/>
      <c r="O1004" s="252"/>
      <c r="P1004" s="252"/>
      <c r="Q1004" s="252"/>
      <c r="R1004" s="252"/>
      <c r="Y1004" s="255"/>
      <c r="Z1004" s="255"/>
    </row>
  </sheetData>
  <mergeCells count="21">
    <mergeCell ref="E23:E25"/>
    <mergeCell ref="A26:A28"/>
    <mergeCell ref="B26:B28"/>
    <mergeCell ref="D26:D28"/>
    <mergeCell ref="E26:E28"/>
    <mergeCell ref="D14:D22"/>
    <mergeCell ref="E14:E22"/>
    <mergeCell ref="A33:E33"/>
    <mergeCell ref="A34:E34"/>
    <mergeCell ref="A10:E10"/>
    <mergeCell ref="A14:A17"/>
    <mergeCell ref="B14:B17"/>
    <mergeCell ref="B18:B22"/>
    <mergeCell ref="A18:A22"/>
    <mergeCell ref="A29:A31"/>
    <mergeCell ref="B29:B31"/>
    <mergeCell ref="D29:D31"/>
    <mergeCell ref="E29:E31"/>
    <mergeCell ref="A23:A25"/>
    <mergeCell ref="B23:B25"/>
    <mergeCell ref="D23:D25"/>
  </mergeCells>
  <pageMargins left="0.78740157480314965" right="0.19685039370078741" top="0.19685039370078741" bottom="0.19685039370078741" header="0" footer="0"/>
  <pageSetup paperSize="9" scale="56" orientation="portrait" r:id="rId1"/>
  <headerFooter>
    <oddFooter>&amp;R9/9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1"/>
  <sheetViews>
    <sheetView view="pageBreakPreview" topLeftCell="A32" zoomScale="160" zoomScaleNormal="80" zoomScaleSheetLayoutView="160" workbookViewId="0">
      <selection activeCell="A37" sqref="A37:D39"/>
    </sheetView>
  </sheetViews>
  <sheetFormatPr defaultColWidth="9.140625" defaultRowHeight="12.75"/>
  <cols>
    <col min="1" max="1" width="52.42578125" style="73" customWidth="1"/>
    <col min="2" max="2" width="49.42578125" style="73" bestFit="1" customWidth="1"/>
    <col min="3" max="3" width="11.28515625" style="73" customWidth="1"/>
    <col min="4" max="4" width="14.42578125" style="73" customWidth="1"/>
    <col min="5" max="16384" width="9.140625" style="73"/>
  </cols>
  <sheetData>
    <row r="1" spans="1:5">
      <c r="A1" s="72" t="s">
        <v>4</v>
      </c>
      <c r="B1" s="75"/>
    </row>
    <row r="2" spans="1:5">
      <c r="A2" s="72" t="s">
        <v>5</v>
      </c>
      <c r="B2" s="72"/>
    </row>
    <row r="3" spans="1:5">
      <c r="B3" s="75"/>
    </row>
    <row r="6" spans="1:5">
      <c r="A6" s="73" t="s">
        <v>163</v>
      </c>
      <c r="B6" s="72"/>
      <c r="C6" s="75"/>
      <c r="D6" s="72"/>
      <c r="E6" s="72"/>
    </row>
    <row r="7" spans="1:5">
      <c r="A7" s="73" t="s">
        <v>164</v>
      </c>
      <c r="B7" s="72"/>
      <c r="C7" s="75"/>
      <c r="D7" s="72"/>
      <c r="E7" s="72"/>
    </row>
    <row r="8" spans="1:5">
      <c r="A8" s="221" t="s">
        <v>214</v>
      </c>
      <c r="B8" s="72"/>
      <c r="C8" s="75"/>
      <c r="D8" s="77"/>
      <c r="E8" s="77"/>
    </row>
    <row r="9" spans="1:5">
      <c r="A9" s="73" t="s">
        <v>151</v>
      </c>
      <c r="B9" s="72"/>
      <c r="C9" s="75"/>
      <c r="D9" s="77"/>
      <c r="E9" s="77"/>
    </row>
    <row r="10" spans="1:5">
      <c r="A10" s="73" t="s">
        <v>101</v>
      </c>
      <c r="B10" s="72"/>
      <c r="C10" s="75"/>
      <c r="D10" s="81"/>
      <c r="E10" s="81"/>
    </row>
    <row r="11" spans="1:5">
      <c r="A11" s="10" t="s">
        <v>239</v>
      </c>
      <c r="B11" s="82"/>
      <c r="C11" s="82"/>
      <c r="D11" s="82"/>
      <c r="E11" s="82"/>
    </row>
    <row r="14" spans="1:5" ht="12.75" customHeight="1">
      <c r="A14" s="800" t="s">
        <v>102</v>
      </c>
      <c r="B14" s="800"/>
      <c r="C14" s="800"/>
      <c r="D14" s="800"/>
    </row>
    <row r="15" spans="1:5">
      <c r="A15" s="83" t="s">
        <v>103</v>
      </c>
      <c r="B15" s="84" t="s">
        <v>104</v>
      </c>
      <c r="C15" s="85"/>
      <c r="D15" s="85"/>
    </row>
    <row r="16" spans="1:5" ht="25.5">
      <c r="A16" s="83" t="s">
        <v>105</v>
      </c>
      <c r="B16" s="83" t="s">
        <v>183</v>
      </c>
      <c r="C16" s="90" t="s">
        <v>106</v>
      </c>
      <c r="D16" s="84" t="s">
        <v>184</v>
      </c>
    </row>
    <row r="17" spans="1:4" ht="12.75" customHeight="1">
      <c r="A17" s="800" t="s">
        <v>107</v>
      </c>
      <c r="B17" s="800"/>
      <c r="C17" s="800"/>
      <c r="D17" s="800"/>
    </row>
    <row r="18" spans="1:4">
      <c r="A18" s="83" t="s">
        <v>108</v>
      </c>
      <c r="B18" s="84" t="s">
        <v>109</v>
      </c>
    </row>
    <row r="19" spans="1:4">
      <c r="A19" s="83" t="s">
        <v>110</v>
      </c>
      <c r="B19" s="84" t="s">
        <v>111</v>
      </c>
    </row>
    <row r="20" spans="1:4">
      <c r="A20" s="83" t="s">
        <v>112</v>
      </c>
      <c r="B20" s="84" t="s">
        <v>113</v>
      </c>
    </row>
    <row r="21" spans="1:4">
      <c r="A21" s="83" t="s">
        <v>114</v>
      </c>
      <c r="B21" s="84" t="s">
        <v>113</v>
      </c>
    </row>
    <row r="22" spans="1:4">
      <c r="A22" s="83" t="s">
        <v>115</v>
      </c>
      <c r="B22" s="84" t="s">
        <v>185</v>
      </c>
    </row>
    <row r="23" spans="1:4">
      <c r="A23" s="83" t="s">
        <v>116</v>
      </c>
      <c r="B23" s="84" t="s">
        <v>183</v>
      </c>
    </row>
    <row r="24" spans="1:4">
      <c r="A24" s="83" t="s">
        <v>117</v>
      </c>
      <c r="B24" s="89">
        <v>240</v>
      </c>
    </row>
    <row r="25" spans="1:4">
      <c r="A25" s="83" t="s">
        <v>118</v>
      </c>
      <c r="B25" s="84" t="s">
        <v>119</v>
      </c>
    </row>
    <row r="26" spans="1:4">
      <c r="A26" s="83" t="s">
        <v>120</v>
      </c>
      <c r="B26" s="85"/>
    </row>
    <row r="27" spans="1:4">
      <c r="A27" s="83" t="s">
        <v>121</v>
      </c>
      <c r="B27" s="85"/>
    </row>
    <row r="28" spans="1:4" ht="12.75" customHeight="1">
      <c r="A28" s="800" t="s">
        <v>122</v>
      </c>
      <c r="B28" s="800"/>
      <c r="C28" s="800"/>
      <c r="D28" s="800"/>
    </row>
    <row r="29" spans="1:4">
      <c r="A29" s="83" t="s">
        <v>123</v>
      </c>
    </row>
    <row r="30" spans="1:4" ht="16.899999999999999" customHeight="1">
      <c r="A30" s="801" t="s">
        <v>260</v>
      </c>
      <c r="B30" s="802"/>
      <c r="C30" s="802"/>
      <c r="D30" s="802"/>
    </row>
    <row r="31" spans="1:4" ht="16.899999999999999" customHeight="1">
      <c r="A31" s="802"/>
      <c r="B31" s="802"/>
      <c r="C31" s="802"/>
      <c r="D31" s="802"/>
    </row>
    <row r="32" spans="1:4" ht="16.899999999999999" customHeight="1">
      <c r="A32" s="802"/>
      <c r="B32" s="802"/>
      <c r="C32" s="802"/>
      <c r="D32" s="802"/>
    </row>
    <row r="33" spans="1:4" ht="16.899999999999999" customHeight="1">
      <c r="A33" s="802"/>
      <c r="B33" s="802"/>
      <c r="C33" s="802"/>
      <c r="D33" s="802"/>
    </row>
    <row r="34" spans="1:4" ht="16.899999999999999" customHeight="1">
      <c r="A34" s="802"/>
      <c r="B34" s="802"/>
      <c r="C34" s="802"/>
      <c r="D34" s="802"/>
    </row>
    <row r="35" spans="1:4" ht="16.899999999999999" customHeight="1">
      <c r="A35" s="802"/>
      <c r="B35" s="802"/>
      <c r="C35" s="802"/>
      <c r="D35" s="802"/>
    </row>
    <row r="36" spans="1:4">
      <c r="A36" s="83" t="s">
        <v>124</v>
      </c>
    </row>
    <row r="37" spans="1:4" ht="24" customHeight="1">
      <c r="A37" s="798" t="s">
        <v>209</v>
      </c>
      <c r="B37" s="799"/>
      <c r="C37" s="799"/>
      <c r="D37" s="799"/>
    </row>
    <row r="38" spans="1:4" ht="3.75" customHeight="1">
      <c r="A38" s="803"/>
      <c r="B38" s="803"/>
      <c r="C38" s="803"/>
      <c r="D38" s="803"/>
    </row>
    <row r="39" spans="1:4" hidden="1">
      <c r="A39" s="803"/>
      <c r="B39" s="803"/>
      <c r="C39" s="803"/>
      <c r="D39" s="803"/>
    </row>
    <row r="40" spans="1:4">
      <c r="A40" s="83" t="s">
        <v>203</v>
      </c>
    </row>
    <row r="41" spans="1:4" ht="30.6" customHeight="1">
      <c r="A41" s="798" t="s">
        <v>210</v>
      </c>
      <c r="B41" s="799"/>
      <c r="C41" s="799"/>
      <c r="D41" s="799"/>
    </row>
  </sheetData>
  <mergeCells count="6">
    <mergeCell ref="A41:D41"/>
    <mergeCell ref="A14:D14"/>
    <mergeCell ref="A17:D17"/>
    <mergeCell ref="A28:D28"/>
    <mergeCell ref="A30:D35"/>
    <mergeCell ref="A37:D39"/>
  </mergeCells>
  <phoneticPr fontId="20" type="noConversion"/>
  <pageMargins left="0.5" right="0.5" top="0.31" bottom="0.55000000000000004" header="0.3" footer="0.35"/>
  <pageSetup paperSize="9" scale="83" orientation="landscape" r:id="rId1"/>
  <headerFooter alignWithMargins="0">
    <oddFooter>&amp;R7/8</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A98"/>
  <sheetViews>
    <sheetView showZeros="0" view="pageBreakPreview" topLeftCell="A6" zoomScale="85" zoomScaleNormal="100" zoomScaleSheetLayoutView="85" workbookViewId="0">
      <selection activeCell="B23" sqref="B23"/>
    </sheetView>
  </sheetViews>
  <sheetFormatPr defaultColWidth="9.140625" defaultRowHeight="12.75"/>
  <cols>
    <col min="1" max="1" width="5" style="1" customWidth="1"/>
    <col min="2" max="2" width="39.140625" style="1" customWidth="1"/>
    <col min="3" max="3" width="18.7109375" style="176" hidden="1" customWidth="1"/>
    <col min="4" max="4" width="11.85546875" style="1" customWidth="1"/>
    <col min="5" max="9" width="3.7109375" style="1" customWidth="1"/>
    <col min="10" max="10" width="3.85546875" style="1" customWidth="1"/>
    <col min="11" max="11" width="3.7109375" style="1" hidden="1" customWidth="1"/>
    <col min="12" max="22" width="3.7109375" style="1" customWidth="1"/>
    <col min="23" max="23" width="3.7109375" style="1" hidden="1" customWidth="1"/>
    <col min="24" max="28" width="3.7109375" style="1" customWidth="1"/>
    <col min="29" max="29" width="5.5703125" style="1" hidden="1" customWidth="1"/>
    <col min="30" max="33" width="3.7109375" style="1" hidden="1" customWidth="1"/>
    <col min="34" max="34" width="6.42578125" style="1" hidden="1" customWidth="1"/>
    <col min="35" max="42" width="3.7109375" style="1" hidden="1" customWidth="1"/>
    <col min="43" max="43" width="6.140625" style="1" hidden="1" customWidth="1"/>
    <col min="44" max="44" width="5" style="1" hidden="1" customWidth="1"/>
    <col min="45" max="45" width="5.28515625" style="1" hidden="1" customWidth="1"/>
    <col min="46" max="46" width="4.7109375" style="1" hidden="1" customWidth="1"/>
    <col min="47" max="47" width="5" style="1" hidden="1" customWidth="1"/>
    <col min="48" max="49" width="3.7109375" style="1" hidden="1" customWidth="1"/>
    <col min="50" max="50" width="5.7109375" style="1" hidden="1" customWidth="1"/>
    <col min="51" max="58" width="3.7109375" style="1" hidden="1" customWidth="1"/>
    <col min="59" max="59" width="9.140625" style="1" hidden="1" customWidth="1"/>
    <col min="60" max="70" width="3.7109375" style="1" hidden="1" customWidth="1"/>
    <col min="71" max="72" width="9.140625" style="1" hidden="1" customWidth="1"/>
    <col min="73" max="73" width="4" style="1" hidden="1" customWidth="1"/>
    <col min="74" max="74" width="4.7109375" style="1" hidden="1" customWidth="1"/>
    <col min="75" max="75" width="4" style="1" hidden="1" customWidth="1"/>
    <col min="76" max="76" width="4.7109375" style="1" hidden="1" customWidth="1"/>
    <col min="77" max="78" width="9.140625" style="1" hidden="1" customWidth="1"/>
    <col min="79" max="79" width="11.7109375" style="1" customWidth="1"/>
    <col min="80" max="130" width="9.140625" style="1" customWidth="1"/>
    <col min="131" max="16384" width="9.140625" style="1"/>
  </cols>
  <sheetData>
    <row r="1" spans="1:79">
      <c r="A1" s="9" t="s">
        <v>4</v>
      </c>
      <c r="B1" s="10"/>
      <c r="H1" s="10"/>
      <c r="I1" s="10"/>
      <c r="J1" s="10"/>
      <c r="K1" s="10"/>
      <c r="Q1" s="13"/>
    </row>
    <row r="2" spans="1:79">
      <c r="A2" s="9" t="s">
        <v>5</v>
      </c>
      <c r="B2" s="10"/>
      <c r="H2" s="10"/>
      <c r="I2" s="10"/>
      <c r="J2" s="10"/>
      <c r="K2" s="10"/>
      <c r="L2" s="10"/>
      <c r="M2" s="10"/>
      <c r="N2" s="10"/>
      <c r="O2" s="10"/>
      <c r="P2" s="10"/>
      <c r="Q2" s="13"/>
      <c r="R2" s="10"/>
      <c r="S2" s="10"/>
      <c r="T2" s="10"/>
    </row>
    <row r="3" spans="1:79">
      <c r="A3" s="10"/>
      <c r="B3" s="10"/>
      <c r="H3" s="10"/>
      <c r="I3" s="10"/>
      <c r="J3" s="10"/>
      <c r="K3" s="10"/>
      <c r="L3" s="10"/>
      <c r="M3" s="10"/>
      <c r="N3" s="10"/>
      <c r="O3" s="10"/>
      <c r="P3" s="10"/>
      <c r="Q3" s="14"/>
      <c r="R3" s="10"/>
      <c r="S3" s="10"/>
      <c r="T3" s="10"/>
    </row>
    <row r="5" spans="1:79" ht="14.25" customHeight="1">
      <c r="A5" s="489" t="s">
        <v>6</v>
      </c>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A5" s="489"/>
      <c r="AB5" s="489"/>
    </row>
    <row r="7" spans="1:79" s="10" customFormat="1">
      <c r="A7" s="73" t="s">
        <v>163</v>
      </c>
      <c r="C7" s="187"/>
    </row>
    <row r="8" spans="1:79" s="10" customFormat="1">
      <c r="A8" s="73" t="s">
        <v>164</v>
      </c>
      <c r="C8" s="187"/>
    </row>
    <row r="9" spans="1:79" s="10" customFormat="1">
      <c r="A9" s="221" t="s">
        <v>214</v>
      </c>
      <c r="C9" s="177"/>
      <c r="D9" s="14"/>
      <c r="E9" s="14"/>
      <c r="F9" s="14"/>
      <c r="G9" s="14"/>
      <c r="H9" s="14"/>
      <c r="I9" s="14"/>
      <c r="J9" s="14"/>
      <c r="K9" s="14"/>
      <c r="L9" s="14"/>
      <c r="M9" s="14"/>
      <c r="N9" s="14"/>
      <c r="O9" s="14"/>
    </row>
    <row r="10" spans="1:79" s="10" customFormat="1">
      <c r="A10" s="73" t="s">
        <v>151</v>
      </c>
      <c r="C10" s="177"/>
      <c r="D10" s="14"/>
      <c r="E10" s="14"/>
      <c r="F10" s="14"/>
      <c r="G10" s="14"/>
      <c r="H10" s="14"/>
      <c r="I10" s="14"/>
      <c r="J10" s="14"/>
      <c r="K10" s="14"/>
      <c r="L10" s="14"/>
      <c r="M10" s="14"/>
      <c r="N10" s="14"/>
      <c r="O10" s="14"/>
      <c r="AW10" s="10">
        <f>AQ13+AU13+BH13</f>
        <v>53</v>
      </c>
    </row>
    <row r="11" spans="1:79" s="10" customFormat="1">
      <c r="A11" s="73" t="s">
        <v>101</v>
      </c>
      <c r="C11" s="178"/>
      <c r="D11" s="17"/>
      <c r="E11" s="17"/>
      <c r="F11" s="17"/>
      <c r="G11" s="17"/>
      <c r="H11" s="17"/>
      <c r="I11" s="17"/>
      <c r="J11" s="17"/>
      <c r="K11" s="17"/>
      <c r="L11" s="17"/>
      <c r="M11" s="17"/>
      <c r="N11" s="17"/>
      <c r="O11" s="17"/>
      <c r="AU11" s="1"/>
      <c r="BH11" s="1"/>
    </row>
    <row r="12" spans="1:79" s="382" customFormat="1">
      <c r="A12" s="382" t="s">
        <v>479</v>
      </c>
      <c r="C12" s="384"/>
    </row>
    <row r="13" spans="1:79" ht="13.5" thickBot="1">
      <c r="AC13" s="1">
        <f>SUM(AC16:AF16)</f>
        <v>53</v>
      </c>
      <c r="AG13" s="1">
        <f>SUM(AG16:AJ16)</f>
        <v>60</v>
      </c>
      <c r="AK13" s="1">
        <f>SUM(AK18:AM31)</f>
        <v>50</v>
      </c>
      <c r="AN13" s="1">
        <f>SUM(AN18:AP31)</f>
        <v>0</v>
      </c>
      <c r="AQ13" s="1">
        <f>SUM(AQ16:AT16)</f>
        <v>20.5</v>
      </c>
      <c r="AU13" s="1">
        <f>SUM(AU16:AX16)</f>
        <v>20.5</v>
      </c>
      <c r="AY13" s="563" t="s">
        <v>10</v>
      </c>
      <c r="AZ13" s="563"/>
      <c r="BA13" s="563"/>
      <c r="BB13" s="563"/>
      <c r="BC13" s="564" t="s">
        <v>11</v>
      </c>
      <c r="BD13" s="564"/>
      <c r="BE13" s="564"/>
      <c r="BF13" s="564"/>
      <c r="BH13" s="1">
        <f>SUM(BH16:BK16)</f>
        <v>12</v>
      </c>
      <c r="BL13" s="1">
        <f>SUM(BL16:BO16)</f>
        <v>24</v>
      </c>
      <c r="BP13" s="1">
        <f>SUM(BP18:BR31)</f>
        <v>0</v>
      </c>
    </row>
    <row r="14" spans="1:79" ht="18.75" thickBot="1">
      <c r="A14" s="490" t="s">
        <v>53</v>
      </c>
      <c r="B14" s="490"/>
      <c r="C14" s="491"/>
      <c r="D14" s="490"/>
      <c r="E14" s="490"/>
      <c r="F14" s="490"/>
      <c r="G14" s="490"/>
      <c r="H14" s="490"/>
      <c r="I14" s="490"/>
      <c r="J14" s="490"/>
      <c r="K14" s="490"/>
      <c r="L14" s="490"/>
      <c r="M14" s="490"/>
      <c r="N14" s="490"/>
      <c r="O14" s="490"/>
      <c r="P14" s="490"/>
      <c r="Q14" s="491"/>
      <c r="R14" s="491"/>
      <c r="S14" s="491"/>
      <c r="T14" s="491"/>
      <c r="U14" s="491"/>
      <c r="V14" s="491"/>
      <c r="W14" s="491"/>
      <c r="X14" s="491"/>
      <c r="Y14" s="491"/>
      <c r="Z14" s="491"/>
      <c r="AA14" s="491"/>
      <c r="AB14" s="491"/>
      <c r="AC14" s="492" t="s">
        <v>139</v>
      </c>
      <c r="AD14" s="493"/>
      <c r="AE14" s="493"/>
      <c r="AF14" s="494"/>
      <c r="AG14" s="469" t="s">
        <v>140</v>
      </c>
      <c r="AH14" s="470"/>
      <c r="AI14" s="470"/>
      <c r="AJ14" s="471"/>
      <c r="AK14" s="492" t="s">
        <v>139</v>
      </c>
      <c r="AL14" s="493"/>
      <c r="AM14" s="494"/>
      <c r="AN14" s="469" t="s">
        <v>140</v>
      </c>
      <c r="AO14" s="470"/>
      <c r="AP14" s="471"/>
      <c r="AQ14" s="469" t="s">
        <v>144</v>
      </c>
      <c r="AR14" s="470"/>
      <c r="AS14" s="470"/>
      <c r="AT14" s="471"/>
      <c r="AU14" s="469" t="s">
        <v>141</v>
      </c>
      <c r="AV14" s="470"/>
      <c r="AW14" s="470"/>
      <c r="AX14" s="470"/>
      <c r="AY14" s="469" t="s">
        <v>152</v>
      </c>
      <c r="AZ14" s="470"/>
      <c r="BA14" s="470"/>
      <c r="BB14" s="471"/>
      <c r="BC14" s="469" t="s">
        <v>153</v>
      </c>
      <c r="BD14" s="470"/>
      <c r="BE14" s="470"/>
      <c r="BF14" s="471"/>
      <c r="BG14" s="86"/>
      <c r="BH14" s="469" t="s">
        <v>142</v>
      </c>
      <c r="BI14" s="470"/>
      <c r="BJ14" s="470"/>
      <c r="BK14" s="470"/>
      <c r="BL14" s="469" t="s">
        <v>143</v>
      </c>
      <c r="BM14" s="470"/>
      <c r="BN14" s="470"/>
      <c r="BO14" s="471"/>
      <c r="BP14" s="469" t="s">
        <v>143</v>
      </c>
      <c r="BQ14" s="470"/>
      <c r="BR14" s="471"/>
      <c r="BS14" s="1" t="s">
        <v>146</v>
      </c>
    </row>
    <row r="15" spans="1:79" ht="13.5" customHeight="1">
      <c r="A15" s="495" t="s">
        <v>13</v>
      </c>
      <c r="B15" s="498" t="s">
        <v>345</v>
      </c>
      <c r="C15" s="501" t="s">
        <v>155</v>
      </c>
      <c r="D15" s="503" t="s">
        <v>14</v>
      </c>
      <c r="E15" s="505" t="s">
        <v>54</v>
      </c>
      <c r="F15" s="506"/>
      <c r="G15" s="506"/>
      <c r="H15" s="506"/>
      <c r="I15" s="506"/>
      <c r="J15" s="506"/>
      <c r="K15" s="506"/>
      <c r="L15" s="506"/>
      <c r="M15" s="506"/>
      <c r="N15" s="506"/>
      <c r="O15" s="506"/>
      <c r="P15" s="506"/>
      <c r="Q15" s="505" t="s">
        <v>55</v>
      </c>
      <c r="R15" s="506"/>
      <c r="S15" s="506"/>
      <c r="T15" s="506"/>
      <c r="U15" s="506"/>
      <c r="V15" s="506"/>
      <c r="W15" s="506"/>
      <c r="X15" s="506"/>
      <c r="Y15" s="506"/>
      <c r="Z15" s="506"/>
      <c r="AA15" s="506"/>
      <c r="AB15" s="507"/>
      <c r="AC15" s="355" t="s">
        <v>361</v>
      </c>
      <c r="AD15" s="245" t="s">
        <v>362</v>
      </c>
      <c r="AE15" s="245" t="s">
        <v>363</v>
      </c>
      <c r="AF15" s="356" t="s">
        <v>364</v>
      </c>
      <c r="AG15" s="355" t="s">
        <v>361</v>
      </c>
      <c r="AH15" s="245" t="s">
        <v>362</v>
      </c>
      <c r="AI15" s="245" t="s">
        <v>363</v>
      </c>
      <c r="AJ15" s="356" t="s">
        <v>364</v>
      </c>
      <c r="AK15" s="20" t="s">
        <v>20</v>
      </c>
      <c r="AL15" s="18" t="s">
        <v>21</v>
      </c>
      <c r="AM15" s="19" t="s">
        <v>17</v>
      </c>
      <c r="AN15" s="20" t="s">
        <v>20</v>
      </c>
      <c r="AO15" s="18" t="s">
        <v>21</v>
      </c>
      <c r="AP15" s="19" t="s">
        <v>17</v>
      </c>
      <c r="AQ15" s="355" t="s">
        <v>361</v>
      </c>
      <c r="AR15" s="245" t="s">
        <v>362</v>
      </c>
      <c r="AS15" s="245" t="s">
        <v>363</v>
      </c>
      <c r="AT15" s="356" t="s">
        <v>364</v>
      </c>
      <c r="AU15" s="355" t="s">
        <v>361</v>
      </c>
      <c r="AV15" s="245" t="s">
        <v>362</v>
      </c>
      <c r="AW15" s="245" t="s">
        <v>363</v>
      </c>
      <c r="AX15" s="356" t="s">
        <v>364</v>
      </c>
      <c r="AY15" s="20" t="s">
        <v>22</v>
      </c>
      <c r="AZ15" s="18" t="s">
        <v>19</v>
      </c>
      <c r="BA15" s="245" t="s">
        <v>242</v>
      </c>
      <c r="BB15" s="19" t="s">
        <v>24</v>
      </c>
      <c r="BC15" s="20" t="s">
        <v>22</v>
      </c>
      <c r="BD15" s="18" t="s">
        <v>19</v>
      </c>
      <c r="BE15" s="245" t="s">
        <v>242</v>
      </c>
      <c r="BF15" s="19" t="s">
        <v>24</v>
      </c>
      <c r="BG15" s="86"/>
      <c r="BH15" s="355" t="s">
        <v>361</v>
      </c>
      <c r="BI15" s="245" t="s">
        <v>362</v>
      </c>
      <c r="BJ15" s="245" t="s">
        <v>363</v>
      </c>
      <c r="BK15" s="356" t="s">
        <v>364</v>
      </c>
      <c r="BL15" s="355" t="s">
        <v>361</v>
      </c>
      <c r="BM15" s="245" t="s">
        <v>362</v>
      </c>
      <c r="BN15" s="245" t="s">
        <v>363</v>
      </c>
      <c r="BO15" s="356" t="s">
        <v>364</v>
      </c>
      <c r="BP15" s="20" t="s">
        <v>20</v>
      </c>
      <c r="BQ15" s="18" t="s">
        <v>21</v>
      </c>
      <c r="BR15" s="19" t="s">
        <v>17</v>
      </c>
      <c r="CA15" s="10"/>
    </row>
    <row r="16" spans="1:79" ht="13.9" customHeight="1" thickBot="1">
      <c r="A16" s="496"/>
      <c r="B16" s="499"/>
      <c r="C16" s="502"/>
      <c r="D16" s="504"/>
      <c r="E16" s="485" t="s">
        <v>19</v>
      </c>
      <c r="F16" s="487" t="s">
        <v>18</v>
      </c>
      <c r="G16" s="487" t="s">
        <v>23</v>
      </c>
      <c r="H16" s="487" t="s">
        <v>130</v>
      </c>
      <c r="I16" s="487" t="s">
        <v>24</v>
      </c>
      <c r="J16" s="487" t="s">
        <v>131</v>
      </c>
      <c r="K16" s="508" t="s">
        <v>133</v>
      </c>
      <c r="L16" s="508" t="s">
        <v>25</v>
      </c>
      <c r="M16" s="508" t="s">
        <v>132</v>
      </c>
      <c r="N16" s="509" t="s">
        <v>26</v>
      </c>
      <c r="O16" s="475" t="s">
        <v>27</v>
      </c>
      <c r="P16" s="476"/>
      <c r="Q16" s="485" t="s">
        <v>19</v>
      </c>
      <c r="R16" s="487" t="s">
        <v>18</v>
      </c>
      <c r="S16" s="487" t="s">
        <v>23</v>
      </c>
      <c r="T16" s="487" t="s">
        <v>130</v>
      </c>
      <c r="U16" s="487" t="s">
        <v>24</v>
      </c>
      <c r="V16" s="487" t="s">
        <v>131</v>
      </c>
      <c r="W16" s="508" t="s">
        <v>133</v>
      </c>
      <c r="X16" s="508" t="s">
        <v>25</v>
      </c>
      <c r="Y16" s="508" t="s">
        <v>132</v>
      </c>
      <c r="Z16" s="509" t="s">
        <v>26</v>
      </c>
      <c r="AA16" s="475" t="s">
        <v>27</v>
      </c>
      <c r="AB16" s="476"/>
      <c r="AC16" s="133">
        <f>AC17 +AC37</f>
        <v>48</v>
      </c>
      <c r="AD16" s="133">
        <f>AD17 +AD37</f>
        <v>0</v>
      </c>
      <c r="AE16" s="133">
        <f>AE17 +AE37</f>
        <v>0</v>
      </c>
      <c r="AF16" s="133">
        <f>AF17 +AF37</f>
        <v>5</v>
      </c>
      <c r="AG16" s="133">
        <f t="shared" ref="AG16:AI16" si="0">AG17</f>
        <v>55</v>
      </c>
      <c r="AH16" s="146">
        <f t="shared" si="0"/>
        <v>0</v>
      </c>
      <c r="AI16" s="146">
        <f t="shared" si="0"/>
        <v>0</v>
      </c>
      <c r="AJ16" s="149">
        <f>AJ17+AJ37</f>
        <v>5</v>
      </c>
      <c r="AK16" s="133">
        <f>AK17+AK53</f>
        <v>50</v>
      </c>
      <c r="AL16" s="146">
        <f>AL37</f>
        <v>3</v>
      </c>
      <c r="AM16" s="147">
        <f>AM17+AM53</f>
        <v>10</v>
      </c>
      <c r="AN16" s="133">
        <f>AN17+AN53</f>
        <v>0</v>
      </c>
      <c r="AO16" s="146">
        <f>AO17+AO53</f>
        <v>0</v>
      </c>
      <c r="AP16" s="147">
        <f>AP17+AP53</f>
        <v>0</v>
      </c>
      <c r="AQ16" s="133">
        <f t="shared" ref="AQ16:AW16" si="1">AQ17</f>
        <v>20</v>
      </c>
      <c r="AR16" s="146">
        <f t="shared" si="1"/>
        <v>0</v>
      </c>
      <c r="AS16" s="146">
        <f t="shared" si="1"/>
        <v>0</v>
      </c>
      <c r="AT16" s="270">
        <f>AT17+AT37</f>
        <v>0.5</v>
      </c>
      <c r="AU16" s="133">
        <f t="shared" si="1"/>
        <v>16</v>
      </c>
      <c r="AV16" s="146">
        <f t="shared" si="1"/>
        <v>0</v>
      </c>
      <c r="AW16" s="146">
        <f t="shared" si="1"/>
        <v>0</v>
      </c>
      <c r="AX16" s="147">
        <f>AX17+AX37</f>
        <v>4.5</v>
      </c>
      <c r="AY16" s="133">
        <f>AY17</f>
        <v>4</v>
      </c>
      <c r="AZ16" s="146">
        <f>AZ17</f>
        <v>0</v>
      </c>
      <c r="BA16" s="146">
        <f>BA17+BA37</f>
        <v>4</v>
      </c>
      <c r="BB16" s="147">
        <f>BB17+BB53</f>
        <v>0</v>
      </c>
      <c r="BC16" s="133">
        <f>BC17</f>
        <v>5</v>
      </c>
      <c r="BD16" s="146">
        <f>BD17</f>
        <v>0</v>
      </c>
      <c r="BE16" s="133">
        <f>BE17+BE37</f>
        <v>2</v>
      </c>
      <c r="BF16" s="147">
        <f>BF17+BF53</f>
        <v>0</v>
      </c>
      <c r="BG16" s="86"/>
      <c r="BH16" s="133">
        <f t="shared" ref="BH16:BO16" si="2">BH17</f>
        <v>12</v>
      </c>
      <c r="BI16" s="146">
        <f t="shared" si="2"/>
        <v>0</v>
      </c>
      <c r="BJ16" s="146">
        <f t="shared" si="2"/>
        <v>0</v>
      </c>
      <c r="BK16" s="147">
        <f t="shared" si="2"/>
        <v>0</v>
      </c>
      <c r="BL16" s="133">
        <f t="shared" si="2"/>
        <v>24</v>
      </c>
      <c r="BM16" s="146">
        <f t="shared" si="2"/>
        <v>0</v>
      </c>
      <c r="BN16" s="146">
        <f t="shared" si="2"/>
        <v>0</v>
      </c>
      <c r="BO16" s="147">
        <f t="shared" si="2"/>
        <v>0</v>
      </c>
      <c r="BP16" s="133">
        <f>BP17+BP53</f>
        <v>0</v>
      </c>
      <c r="BQ16" s="146">
        <f>BQ17+BQ53</f>
        <v>0</v>
      </c>
      <c r="BR16" s="147">
        <f>BR17+BR53</f>
        <v>0</v>
      </c>
      <c r="BS16" s="1">
        <f>SUM(K18:K30,W18:W30)</f>
        <v>0</v>
      </c>
      <c r="BU16" s="472">
        <v>1</v>
      </c>
      <c r="BV16" s="472"/>
      <c r="BW16" s="472">
        <v>2</v>
      </c>
      <c r="BX16" s="472"/>
    </row>
    <row r="17" spans="1:79" ht="15" customHeight="1" thickBot="1">
      <c r="A17" s="497"/>
      <c r="B17" s="500"/>
      <c r="C17" s="179" t="s">
        <v>166</v>
      </c>
      <c r="D17" s="87" t="s">
        <v>166</v>
      </c>
      <c r="E17" s="486"/>
      <c r="F17" s="488"/>
      <c r="G17" s="488"/>
      <c r="H17" s="488"/>
      <c r="I17" s="488"/>
      <c r="J17" s="488"/>
      <c r="K17" s="488"/>
      <c r="L17" s="488"/>
      <c r="M17" s="488"/>
      <c r="N17" s="511"/>
      <c r="O17" s="129" t="s">
        <v>158</v>
      </c>
      <c r="P17" s="129" t="s">
        <v>135</v>
      </c>
      <c r="Q17" s="486"/>
      <c r="R17" s="488"/>
      <c r="S17" s="488"/>
      <c r="T17" s="488"/>
      <c r="U17" s="488"/>
      <c r="V17" s="488"/>
      <c r="W17" s="488"/>
      <c r="X17" s="488"/>
      <c r="Y17" s="488"/>
      <c r="Z17" s="511"/>
      <c r="AA17" s="129" t="s">
        <v>158</v>
      </c>
      <c r="AB17" s="128" t="s">
        <v>135</v>
      </c>
      <c r="AC17" s="135">
        <f t="shared" ref="AC17:BF17" si="3">SUM(AC18:AC31)</f>
        <v>48</v>
      </c>
      <c r="AD17" s="148">
        <f t="shared" si="3"/>
        <v>0</v>
      </c>
      <c r="AE17" s="148">
        <f t="shared" si="3"/>
        <v>0</v>
      </c>
      <c r="AF17" s="153">
        <f t="shared" si="3"/>
        <v>2</v>
      </c>
      <c r="AG17" s="123">
        <f t="shared" si="3"/>
        <v>55</v>
      </c>
      <c r="AH17" s="134">
        <f t="shared" si="3"/>
        <v>0</v>
      </c>
      <c r="AI17" s="134">
        <f t="shared" si="3"/>
        <v>0</v>
      </c>
      <c r="AJ17" s="160">
        <f t="shared" si="3"/>
        <v>2</v>
      </c>
      <c r="AK17" s="135">
        <f t="shared" si="3"/>
        <v>50</v>
      </c>
      <c r="AL17" s="148">
        <f t="shared" si="3"/>
        <v>0</v>
      </c>
      <c r="AM17" s="153">
        <f t="shared" si="3"/>
        <v>0</v>
      </c>
      <c r="AN17" s="162">
        <f t="shared" si="3"/>
        <v>0</v>
      </c>
      <c r="AO17" s="162">
        <f t="shared" si="3"/>
        <v>0</v>
      </c>
      <c r="AP17" s="162">
        <f t="shared" si="3"/>
        <v>0</v>
      </c>
      <c r="AQ17" s="123">
        <f t="shared" si="3"/>
        <v>20</v>
      </c>
      <c r="AR17" s="134">
        <f t="shared" si="3"/>
        <v>0</v>
      </c>
      <c r="AS17" s="134">
        <f t="shared" si="3"/>
        <v>0</v>
      </c>
      <c r="AT17" s="160">
        <f t="shared" si="3"/>
        <v>0</v>
      </c>
      <c r="AU17" s="123">
        <f t="shared" si="3"/>
        <v>16</v>
      </c>
      <c r="AV17" s="134">
        <f t="shared" si="3"/>
        <v>0</v>
      </c>
      <c r="AW17" s="134">
        <f t="shared" si="3"/>
        <v>0</v>
      </c>
      <c r="AX17" s="160">
        <f t="shared" si="3"/>
        <v>2</v>
      </c>
      <c r="AY17" s="162">
        <f t="shared" si="3"/>
        <v>4</v>
      </c>
      <c r="AZ17" s="162">
        <f t="shared" si="3"/>
        <v>0</v>
      </c>
      <c r="BA17" s="162">
        <f t="shared" si="3"/>
        <v>2</v>
      </c>
      <c r="BB17" s="166">
        <f t="shared" si="3"/>
        <v>0</v>
      </c>
      <c r="BC17" s="123">
        <f t="shared" si="3"/>
        <v>5</v>
      </c>
      <c r="BD17" s="134">
        <f t="shared" si="3"/>
        <v>0</v>
      </c>
      <c r="BE17" s="134">
        <f t="shared" si="3"/>
        <v>2</v>
      </c>
      <c r="BF17" s="160">
        <f t="shared" si="3"/>
        <v>0</v>
      </c>
      <c r="BG17" s="86"/>
      <c r="BH17" s="135">
        <f t="shared" ref="BH17:BR17" si="4">SUM(BH18:BH31)</f>
        <v>12</v>
      </c>
      <c r="BI17" s="136">
        <f t="shared" si="4"/>
        <v>0</v>
      </c>
      <c r="BJ17" s="136">
        <f t="shared" si="4"/>
        <v>0</v>
      </c>
      <c r="BK17" s="137">
        <f t="shared" si="4"/>
        <v>0</v>
      </c>
      <c r="BL17" s="135">
        <f t="shared" si="4"/>
        <v>24</v>
      </c>
      <c r="BM17" s="136">
        <f t="shared" si="4"/>
        <v>0</v>
      </c>
      <c r="BN17" s="136">
        <f t="shared" si="4"/>
        <v>0</v>
      </c>
      <c r="BO17" s="138">
        <f t="shared" si="4"/>
        <v>0</v>
      </c>
      <c r="BP17" s="123">
        <f t="shared" si="4"/>
        <v>0</v>
      </c>
      <c r="BQ17" s="134">
        <f t="shared" si="4"/>
        <v>0</v>
      </c>
      <c r="BR17" s="160">
        <f t="shared" si="4"/>
        <v>0</v>
      </c>
      <c r="BU17" s="4" t="s">
        <v>136</v>
      </c>
      <c r="BV17" s="4" t="s">
        <v>137</v>
      </c>
      <c r="BW17" s="4" t="s">
        <v>136</v>
      </c>
      <c r="BX17" s="4" t="s">
        <v>137</v>
      </c>
    </row>
    <row r="18" spans="1:79" ht="13.5" thickBot="1">
      <c r="A18" s="804">
        <v>1</v>
      </c>
      <c r="B18" s="805" t="s">
        <v>189</v>
      </c>
      <c r="C18" s="806" t="s">
        <v>365</v>
      </c>
      <c r="D18" s="804" t="str">
        <f t="shared" ref="D18:D21" si="5">C18&amp;"."&amp;TEXT(A18,"00")</f>
        <v>DF.01.01</v>
      </c>
      <c r="E18" s="807">
        <v>2</v>
      </c>
      <c r="F18" s="808">
        <v>2</v>
      </c>
      <c r="G18" s="808"/>
      <c r="H18" s="808"/>
      <c r="I18" s="808"/>
      <c r="J18" s="808"/>
      <c r="K18" s="809"/>
      <c r="L18" s="808">
        <f>IF(O18=0,0,(O18+P18)*25-SUM(E18:K18)*14-M18)</f>
        <v>44</v>
      </c>
      <c r="M18" s="810">
        <f t="shared" ref="M18:M22" si="6">IF(P18&lt;&gt;0, P18*25 - (H18+J18+K18)*14, 0)</f>
        <v>0</v>
      </c>
      <c r="N18" s="808" t="s">
        <v>22</v>
      </c>
      <c r="O18" s="811">
        <v>4</v>
      </c>
      <c r="P18" s="811"/>
      <c r="Q18" s="807"/>
      <c r="R18" s="808"/>
      <c r="S18" s="808"/>
      <c r="T18" s="808"/>
      <c r="U18" s="808"/>
      <c r="V18" s="808"/>
      <c r="W18" s="808"/>
      <c r="X18" s="808">
        <f>IF(AA18=0,0,(AA18+AB18)*25-SUM(Q18:W18)*14-#REF!-Y18)</f>
        <v>0</v>
      </c>
      <c r="Y18" s="808">
        <f>IF(AB18&lt;&gt;0,IF(SUM(Q18:S18,U18)=0, (AB18)*25-(T18+V18+W18)*14-#REF!, (AB18)*25-(T18+V18+W18)*14),0)</f>
        <v>0</v>
      </c>
      <c r="Z18" s="808"/>
      <c r="AA18" s="811"/>
      <c r="AB18" s="812"/>
      <c r="AC18" s="20">
        <f t="shared" ref="AC18:AF19" si="7">IF(LEFT($D18,2)=AC$15,SUM($E18:$J18)+SUM($Q18:$V18),0)</f>
        <v>4</v>
      </c>
      <c r="AD18" s="18">
        <f t="shared" si="7"/>
        <v>0</v>
      </c>
      <c r="AE18" s="18">
        <f t="shared" si="7"/>
        <v>0</v>
      </c>
      <c r="AF18" s="19">
        <f t="shared" si="7"/>
        <v>0</v>
      </c>
      <c r="AG18" s="20">
        <f t="shared" ref="AG18:AJ19" si="8">IF(LEFT($D18,2)=AG$15,SUM($O18:$P18)+SUM($AA18:$AB18),0)</f>
        <v>4</v>
      </c>
      <c r="AH18" s="18">
        <f t="shared" si="8"/>
        <v>0</v>
      </c>
      <c r="AI18" s="18">
        <f t="shared" si="8"/>
        <v>0</v>
      </c>
      <c r="AJ18" s="19">
        <f t="shared" si="8"/>
        <v>0</v>
      </c>
      <c r="AK18" s="20">
        <f>AC18+AD18+AE18+AF18</f>
        <v>4</v>
      </c>
      <c r="AL18" s="151">
        <f t="shared" ref="AL18:AM30" si="9">IF(MID($D18,6,1)=AL$15,SUM($E18:$J18)+SUM($Q18:$V18),0)</f>
        <v>0</v>
      </c>
      <c r="AM18" s="152">
        <f t="shared" si="9"/>
        <v>0</v>
      </c>
      <c r="AN18" s="20">
        <f>IF(MID($D18,6,1)=AN$15,SUM($O18:$P18)+SUM($AA18:$AB18),0)</f>
        <v>0</v>
      </c>
      <c r="AO18" s="151">
        <f t="shared" ref="AO18:AP30" si="10">IF(MID($D18,6,1)=AO$15,SUM($O18:$P18)+SUM($AA18:$AB18),0)</f>
        <v>0</v>
      </c>
      <c r="AP18" s="152">
        <f t="shared" si="10"/>
        <v>0</v>
      </c>
      <c r="AQ18" s="20">
        <f t="shared" ref="AQ18:AT19" si="11">IF(LEFT($D18,2)=AQ$15,$E18+$Q18,0)</f>
        <v>2</v>
      </c>
      <c r="AR18" s="18">
        <f t="shared" si="11"/>
        <v>0</v>
      </c>
      <c r="AS18" s="18">
        <f t="shared" si="11"/>
        <v>0</v>
      </c>
      <c r="AT18" s="19">
        <f t="shared" si="11"/>
        <v>0</v>
      </c>
      <c r="AU18" s="20">
        <f>IF(LEFT($D18,2)=AU$15,SUM($F18, $G18, $I18)+SUM($R18, $S18, $U18),0)</f>
        <v>2</v>
      </c>
      <c r="AV18" s="18">
        <f>IF(LEFT($D18,2)=AV$15,SUM($F18, $G18, $I18)+SUM($R18, $S18, $U18),0)</f>
        <v>0</v>
      </c>
      <c r="AW18" s="18">
        <f>IF(LEFT($D18,2)=AW$15,SUM($F18, $G18, $I18)+SUM($R18, $S18, $U18),0)</f>
        <v>0</v>
      </c>
      <c r="AX18" s="19">
        <f>IF(LEFT($D18,2)=AX$15,SUM($F18, $G18, $I18)+SUM($R18, $S18, $U18),0)</f>
        <v>0</v>
      </c>
      <c r="AY18" s="20">
        <f t="shared" ref="AY18:AY30" si="12">IF(LEFT($N18,1)=$AY$15,1,0)</f>
        <v>1</v>
      </c>
      <c r="AZ18" s="151">
        <f>IF(LEFT($N18,1)=$AZ$15,1,0)</f>
        <v>0</v>
      </c>
      <c r="BA18" s="151">
        <f t="shared" ref="BA18:BA30" si="13">IF(LEFT($N18,1)=$BA$15,1,0)</f>
        <v>0</v>
      </c>
      <c r="BB18" s="152">
        <f t="shared" ref="BB18:BB30" si="14">IF(LEFT($N18,1)=$BB$15,1,0)</f>
        <v>0</v>
      </c>
      <c r="BC18" s="20">
        <f t="shared" ref="BC18:BC31" si="15">IF(LEFT($Z18,1)=$BC$15,1,0)</f>
        <v>0</v>
      </c>
      <c r="BD18" s="151">
        <f t="shared" ref="BD18:BE31" si="16">IF(LEFT($Z18,1)=$BE$15,1,0)</f>
        <v>0</v>
      </c>
      <c r="BE18" s="151">
        <f t="shared" si="16"/>
        <v>0</v>
      </c>
      <c r="BF18" s="152">
        <f t="shared" ref="BF18:BF31" si="17">IF(LEFT($Z18,1)=$BF$15,1,0)</f>
        <v>0</v>
      </c>
      <c r="BH18" s="30">
        <f t="shared" ref="BH18:BK19" si="18">IF(LEFT($D18,2)=BH$15,SUM($H18,$J18)+SUM($T18,$V18),0)</f>
        <v>0</v>
      </c>
      <c r="BI18" s="28">
        <f t="shared" si="18"/>
        <v>0</v>
      </c>
      <c r="BJ18" s="28">
        <f t="shared" si="18"/>
        <v>0</v>
      </c>
      <c r="BK18" s="29">
        <f t="shared" si="18"/>
        <v>0</v>
      </c>
      <c r="BL18" s="30">
        <f t="shared" ref="BL18:BO19" si="19">IF(LEFT($D18,2)=BL$15,$P18+$AB18,0)</f>
        <v>0</v>
      </c>
      <c r="BM18" s="28">
        <f t="shared" si="19"/>
        <v>0</v>
      </c>
      <c r="BN18" s="28">
        <f t="shared" si="19"/>
        <v>0</v>
      </c>
      <c r="BO18" s="29">
        <f t="shared" si="19"/>
        <v>0</v>
      </c>
      <c r="BP18" s="30">
        <f t="shared" ref="BP18:BR30" si="20">IF(MID($D18,6,1)=BP$15,$P18+$AB18,0)</f>
        <v>0</v>
      </c>
      <c r="BQ18" s="27">
        <f t="shared" si="20"/>
        <v>0</v>
      </c>
      <c r="BR18" s="154">
        <f t="shared" si="20"/>
        <v>0</v>
      </c>
      <c r="BU18" s="4">
        <f t="shared" ref="BU18:BU29" si="21">BV18-L18-$M$1</f>
        <v>0</v>
      </c>
      <c r="BV18" s="4">
        <f t="shared" ref="BV18:BV28" si="22">25*SUM(O18:P18)-14*SUM(E18:K18)</f>
        <v>44</v>
      </c>
      <c r="BW18" s="4">
        <f t="shared" ref="BW18:BW29" si="23">25*SUM(AA18:AB18)-X18</f>
        <v>0</v>
      </c>
      <c r="BX18" s="4">
        <f t="shared" ref="BX18:BX29" si="24">25*SUM(AA18:AB18)</f>
        <v>0</v>
      </c>
      <c r="CA18" s="10"/>
    </row>
    <row r="19" spans="1:79" ht="13.5" thickBot="1">
      <c r="A19" s="813">
        <f>A18+1</f>
        <v>2</v>
      </c>
      <c r="B19" s="814" t="s">
        <v>66</v>
      </c>
      <c r="C19" s="806" t="s">
        <v>365</v>
      </c>
      <c r="D19" s="813" t="str">
        <f t="shared" si="5"/>
        <v>DF.01.02</v>
      </c>
      <c r="E19" s="815">
        <v>2</v>
      </c>
      <c r="F19" s="809">
        <v>2</v>
      </c>
      <c r="G19" s="809"/>
      <c r="H19" s="809"/>
      <c r="I19" s="809"/>
      <c r="J19" s="809"/>
      <c r="K19" s="809"/>
      <c r="L19" s="809">
        <f>IF(O19=0,0,(O19+P19)*25-SUM(E19:K19)*14-M19)</f>
        <v>44</v>
      </c>
      <c r="M19" s="810">
        <f t="shared" si="6"/>
        <v>0</v>
      </c>
      <c r="N19" s="809" t="s">
        <v>22</v>
      </c>
      <c r="O19" s="816">
        <v>4</v>
      </c>
      <c r="P19" s="816"/>
      <c r="Q19" s="817"/>
      <c r="R19" s="810"/>
      <c r="S19" s="810"/>
      <c r="T19" s="810"/>
      <c r="U19" s="810"/>
      <c r="V19" s="810"/>
      <c r="W19" s="810"/>
      <c r="X19" s="810"/>
      <c r="Y19" s="810"/>
      <c r="Z19" s="810"/>
      <c r="AA19" s="818"/>
      <c r="AB19" s="819"/>
      <c r="AC19" s="141">
        <f t="shared" si="7"/>
        <v>4</v>
      </c>
      <c r="AD19" s="130">
        <f t="shared" si="7"/>
        <v>0</v>
      </c>
      <c r="AE19" s="130">
        <f t="shared" si="7"/>
        <v>0</v>
      </c>
      <c r="AF19" s="142">
        <f t="shared" si="7"/>
        <v>0</v>
      </c>
      <c r="AG19" s="141">
        <f t="shared" si="8"/>
        <v>4</v>
      </c>
      <c r="AH19" s="130">
        <f t="shared" si="8"/>
        <v>0</v>
      </c>
      <c r="AI19" s="130">
        <f t="shared" si="8"/>
        <v>0</v>
      </c>
      <c r="AJ19" s="142">
        <f t="shared" si="8"/>
        <v>0</v>
      </c>
      <c r="AK19" s="141">
        <f>AC19+AD19+AE19+AF19</f>
        <v>4</v>
      </c>
      <c r="AL19" s="139">
        <f t="shared" si="9"/>
        <v>0</v>
      </c>
      <c r="AM19" s="140">
        <f t="shared" si="9"/>
        <v>0</v>
      </c>
      <c r="AN19" s="65">
        <f t="shared" ref="AN19:AN30" si="25">IF(MID($D19,6,1)=AN$15,SUM($O19:$P19)+SUM($AA19:$AB19),0)</f>
        <v>0</v>
      </c>
      <c r="AO19" s="139">
        <f t="shared" si="10"/>
        <v>0</v>
      </c>
      <c r="AP19" s="140">
        <f t="shared" si="10"/>
        <v>0</v>
      </c>
      <c r="AQ19" s="141">
        <f t="shared" si="11"/>
        <v>2</v>
      </c>
      <c r="AR19" s="130">
        <f t="shared" si="11"/>
        <v>0</v>
      </c>
      <c r="AS19" s="130">
        <f t="shared" si="11"/>
        <v>0</v>
      </c>
      <c r="AT19" s="142">
        <f t="shared" si="11"/>
        <v>0</v>
      </c>
      <c r="AU19" s="141">
        <f t="shared" ref="AU19:AX30" si="26">IF(LEFT($D19,2)=AU$15,SUM($F19, $G19, $I19)+SUM($R19, $S19, $U19),0)</f>
        <v>2</v>
      </c>
      <c r="AV19" s="130">
        <f t="shared" si="26"/>
        <v>0</v>
      </c>
      <c r="AW19" s="130">
        <f t="shared" si="26"/>
        <v>0</v>
      </c>
      <c r="AX19" s="142">
        <f t="shared" si="26"/>
        <v>0</v>
      </c>
      <c r="AY19" s="65">
        <f t="shared" si="12"/>
        <v>1</v>
      </c>
      <c r="AZ19" s="139">
        <f>IF(LEFT($N19,1)=$AZ$15,1,0)</f>
        <v>0</v>
      </c>
      <c r="BA19" s="139">
        <f t="shared" si="13"/>
        <v>0</v>
      </c>
      <c r="BB19" s="140">
        <f t="shared" si="14"/>
        <v>0</v>
      </c>
      <c r="BC19" s="65">
        <f t="shared" si="15"/>
        <v>0</v>
      </c>
      <c r="BD19" s="139">
        <f t="shared" si="16"/>
        <v>0</v>
      </c>
      <c r="BE19" s="139">
        <f t="shared" si="16"/>
        <v>0</v>
      </c>
      <c r="BF19" s="140">
        <f t="shared" si="17"/>
        <v>0</v>
      </c>
      <c r="BH19" s="6">
        <f t="shared" si="18"/>
        <v>0</v>
      </c>
      <c r="BI19" s="4">
        <f t="shared" si="18"/>
        <v>0</v>
      </c>
      <c r="BJ19" s="4">
        <f t="shared" si="18"/>
        <v>0</v>
      </c>
      <c r="BK19" s="5">
        <f t="shared" si="18"/>
        <v>0</v>
      </c>
      <c r="BL19" s="6">
        <f t="shared" si="19"/>
        <v>0</v>
      </c>
      <c r="BM19" s="4">
        <f t="shared" si="19"/>
        <v>0</v>
      </c>
      <c r="BN19" s="4">
        <f t="shared" si="19"/>
        <v>0</v>
      </c>
      <c r="BO19" s="5">
        <f t="shared" si="19"/>
        <v>0</v>
      </c>
      <c r="BP19" s="7">
        <f t="shared" si="20"/>
        <v>0</v>
      </c>
      <c r="BQ19" s="68">
        <f t="shared" si="20"/>
        <v>0</v>
      </c>
      <c r="BR19" s="69">
        <f t="shared" si="20"/>
        <v>0</v>
      </c>
      <c r="BU19" s="4">
        <f t="shared" si="21"/>
        <v>0</v>
      </c>
      <c r="BV19" s="4">
        <f t="shared" si="22"/>
        <v>44</v>
      </c>
      <c r="BW19" s="4">
        <f t="shared" si="23"/>
        <v>0</v>
      </c>
      <c r="BX19" s="4">
        <f t="shared" si="24"/>
        <v>0</v>
      </c>
      <c r="CA19" s="10"/>
    </row>
    <row r="20" spans="1:79" ht="13.5" thickBot="1">
      <c r="A20" s="813">
        <f t="shared" ref="A20:A29" si="27">A19+1</f>
        <v>3</v>
      </c>
      <c r="B20" s="820" t="s">
        <v>190</v>
      </c>
      <c r="C20" s="806" t="s">
        <v>365</v>
      </c>
      <c r="D20" s="813" t="str">
        <f t="shared" si="5"/>
        <v>DF.01.03</v>
      </c>
      <c r="E20" s="815">
        <v>2</v>
      </c>
      <c r="F20" s="809"/>
      <c r="G20" s="809">
        <v>2</v>
      </c>
      <c r="H20" s="809"/>
      <c r="I20" s="809"/>
      <c r="J20" s="809"/>
      <c r="K20" s="809"/>
      <c r="L20" s="809">
        <f t="shared" ref="L20:L23" si="28">IF(O20=0,0,(O20+P20)*25-SUM(E20:K20)*14-M20)</f>
        <v>44</v>
      </c>
      <c r="M20" s="810">
        <f t="shared" si="6"/>
        <v>0</v>
      </c>
      <c r="N20" s="809" t="s">
        <v>22</v>
      </c>
      <c r="O20" s="816">
        <v>4</v>
      </c>
      <c r="P20" s="816"/>
      <c r="Q20" s="817"/>
      <c r="R20" s="810"/>
      <c r="S20" s="810"/>
      <c r="T20" s="810"/>
      <c r="U20" s="810"/>
      <c r="V20" s="810"/>
      <c r="W20" s="810"/>
      <c r="X20" s="810"/>
      <c r="Y20" s="810"/>
      <c r="Z20" s="810"/>
      <c r="AA20" s="818"/>
      <c r="AB20" s="819"/>
      <c r="AC20" s="141">
        <f t="shared" ref="AC20:AF31" si="29">IF(LEFT($D20,2)=AC$15,SUM($E20:$J20)+SUM($Q20:$V20),0)</f>
        <v>4</v>
      </c>
      <c r="AD20" s="130">
        <f t="shared" si="29"/>
        <v>0</v>
      </c>
      <c r="AE20" s="130">
        <f t="shared" si="29"/>
        <v>0</v>
      </c>
      <c r="AF20" s="142">
        <f t="shared" si="29"/>
        <v>0</v>
      </c>
      <c r="AG20" s="141">
        <f t="shared" ref="AG20:AJ30" si="30">IF(LEFT($D20,2)=AG$15,SUM($O20:$P20)+SUM($AA20:$AB20),0)</f>
        <v>4</v>
      </c>
      <c r="AH20" s="130">
        <f t="shared" si="30"/>
        <v>0</v>
      </c>
      <c r="AI20" s="130">
        <f t="shared" si="30"/>
        <v>0</v>
      </c>
      <c r="AJ20" s="142">
        <f t="shared" si="30"/>
        <v>0</v>
      </c>
      <c r="AK20" s="141">
        <f t="shared" ref="AK20:AK29" si="31">AC20+AD20+AE20+AF20</f>
        <v>4</v>
      </c>
      <c r="AL20" s="139">
        <f t="shared" si="9"/>
        <v>0</v>
      </c>
      <c r="AM20" s="140">
        <f t="shared" si="9"/>
        <v>0</v>
      </c>
      <c r="AN20" s="65">
        <f t="shared" si="25"/>
        <v>0</v>
      </c>
      <c r="AO20" s="139">
        <f t="shared" si="10"/>
        <v>0</v>
      </c>
      <c r="AP20" s="140">
        <f t="shared" si="10"/>
        <v>0</v>
      </c>
      <c r="AQ20" s="141">
        <f t="shared" ref="AQ20:AT30" si="32">IF(LEFT($D20,2)=AQ$15,$E20+$Q20,0)</f>
        <v>2</v>
      </c>
      <c r="AR20" s="130">
        <f t="shared" si="32"/>
        <v>0</v>
      </c>
      <c r="AS20" s="130">
        <f t="shared" si="32"/>
        <v>0</v>
      </c>
      <c r="AT20" s="142">
        <f t="shared" si="32"/>
        <v>0</v>
      </c>
      <c r="AU20" s="141">
        <f t="shared" si="26"/>
        <v>2</v>
      </c>
      <c r="AV20" s="130">
        <f t="shared" si="26"/>
        <v>0</v>
      </c>
      <c r="AW20" s="130">
        <f t="shared" si="26"/>
        <v>0</v>
      </c>
      <c r="AX20" s="142">
        <f t="shared" si="26"/>
        <v>0</v>
      </c>
      <c r="AY20" s="65">
        <f t="shared" si="12"/>
        <v>1</v>
      </c>
      <c r="AZ20" s="139">
        <f t="shared" ref="AZ20:AZ30" si="33">IF(LEFT($N20,1)=$AZ$15,1,0)</f>
        <v>0</v>
      </c>
      <c r="BA20" s="139">
        <f t="shared" si="13"/>
        <v>0</v>
      </c>
      <c r="BB20" s="140">
        <f t="shared" si="14"/>
        <v>0</v>
      </c>
      <c r="BC20" s="65">
        <f t="shared" si="15"/>
        <v>0</v>
      </c>
      <c r="BD20" s="139">
        <f t="shared" si="16"/>
        <v>0</v>
      </c>
      <c r="BE20" s="139">
        <f t="shared" si="16"/>
        <v>0</v>
      </c>
      <c r="BF20" s="140">
        <f t="shared" si="17"/>
        <v>0</v>
      </c>
      <c r="BH20" s="6">
        <f t="shared" ref="BH20:BK29" si="34">IF(LEFT($D20,2)=BH$15,SUM($H20,$J20)+SUM($T20,$V20),0)</f>
        <v>0</v>
      </c>
      <c r="BI20" s="4">
        <f t="shared" si="34"/>
        <v>0</v>
      </c>
      <c r="BJ20" s="4">
        <f t="shared" si="34"/>
        <v>0</v>
      </c>
      <c r="BK20" s="5">
        <f t="shared" si="34"/>
        <v>0</v>
      </c>
      <c r="BL20" s="6">
        <f t="shared" ref="BL20:BO30" si="35">IF(LEFT($D20,2)=BL$15,$P20+$AB20,0)</f>
        <v>0</v>
      </c>
      <c r="BM20" s="4">
        <f t="shared" si="35"/>
        <v>0</v>
      </c>
      <c r="BN20" s="4">
        <f t="shared" si="35"/>
        <v>0</v>
      </c>
      <c r="BO20" s="5">
        <f t="shared" si="35"/>
        <v>0</v>
      </c>
      <c r="BP20" s="7">
        <f t="shared" si="20"/>
        <v>0</v>
      </c>
      <c r="BQ20" s="68">
        <f t="shared" si="20"/>
        <v>0</v>
      </c>
      <c r="BR20" s="69">
        <f t="shared" si="20"/>
        <v>0</v>
      </c>
      <c r="BU20" s="4">
        <f t="shared" si="21"/>
        <v>0</v>
      </c>
      <c r="BV20" s="4">
        <f t="shared" si="22"/>
        <v>44</v>
      </c>
      <c r="BW20" s="4">
        <f t="shared" si="23"/>
        <v>0</v>
      </c>
      <c r="BX20" s="4">
        <f t="shared" si="24"/>
        <v>0</v>
      </c>
      <c r="CA20" s="10"/>
    </row>
    <row r="21" spans="1:79" ht="12" customHeight="1">
      <c r="A21" s="813">
        <f t="shared" si="27"/>
        <v>4</v>
      </c>
      <c r="B21" s="821" t="s">
        <v>244</v>
      </c>
      <c r="C21" s="806" t="s">
        <v>365</v>
      </c>
      <c r="D21" s="813" t="str">
        <f t="shared" si="5"/>
        <v>DF.01.04</v>
      </c>
      <c r="E21" s="817">
        <v>3</v>
      </c>
      <c r="F21" s="810"/>
      <c r="G21" s="810">
        <v>2</v>
      </c>
      <c r="H21" s="810"/>
      <c r="I21" s="810"/>
      <c r="J21" s="810"/>
      <c r="K21" s="809"/>
      <c r="L21" s="809">
        <f t="shared" si="28"/>
        <v>30</v>
      </c>
      <c r="M21" s="810">
        <f t="shared" si="6"/>
        <v>0</v>
      </c>
      <c r="N21" s="810" t="s">
        <v>22</v>
      </c>
      <c r="O21" s="818">
        <v>4</v>
      </c>
      <c r="P21" s="818"/>
      <c r="Q21" s="817"/>
      <c r="R21" s="810"/>
      <c r="S21" s="810"/>
      <c r="T21" s="810"/>
      <c r="U21" s="810"/>
      <c r="V21" s="810"/>
      <c r="W21" s="810"/>
      <c r="X21" s="810"/>
      <c r="Y21" s="810"/>
      <c r="Z21" s="810"/>
      <c r="AA21" s="818"/>
      <c r="AB21" s="819"/>
      <c r="AC21" s="141">
        <f t="shared" si="29"/>
        <v>5</v>
      </c>
      <c r="AD21" s="130">
        <f t="shared" si="29"/>
        <v>0</v>
      </c>
      <c r="AE21" s="130">
        <f t="shared" si="29"/>
        <v>0</v>
      </c>
      <c r="AF21" s="142">
        <f t="shared" si="29"/>
        <v>0</v>
      </c>
      <c r="AG21" s="141">
        <f t="shared" si="30"/>
        <v>4</v>
      </c>
      <c r="AH21" s="130">
        <f t="shared" si="30"/>
        <v>0</v>
      </c>
      <c r="AI21" s="130">
        <f t="shared" si="30"/>
        <v>0</v>
      </c>
      <c r="AJ21" s="142">
        <f t="shared" si="30"/>
        <v>0</v>
      </c>
      <c r="AK21" s="141">
        <f t="shared" si="31"/>
        <v>5</v>
      </c>
      <c r="AL21" s="139">
        <f t="shared" si="9"/>
        <v>0</v>
      </c>
      <c r="AM21" s="140">
        <f t="shared" si="9"/>
        <v>0</v>
      </c>
      <c r="AN21" s="65">
        <f t="shared" si="25"/>
        <v>0</v>
      </c>
      <c r="AO21" s="139">
        <f t="shared" si="10"/>
        <v>0</v>
      </c>
      <c r="AP21" s="140">
        <f t="shared" si="10"/>
        <v>0</v>
      </c>
      <c r="AQ21" s="141">
        <f t="shared" si="32"/>
        <v>3</v>
      </c>
      <c r="AR21" s="130">
        <f t="shared" si="32"/>
        <v>0</v>
      </c>
      <c r="AS21" s="130">
        <f t="shared" si="32"/>
        <v>0</v>
      </c>
      <c r="AT21" s="142">
        <f t="shared" si="32"/>
        <v>0</v>
      </c>
      <c r="AU21" s="141">
        <f t="shared" si="26"/>
        <v>2</v>
      </c>
      <c r="AV21" s="130">
        <f t="shared" si="26"/>
        <v>0</v>
      </c>
      <c r="AW21" s="130">
        <f t="shared" si="26"/>
        <v>0</v>
      </c>
      <c r="AX21" s="142">
        <f t="shared" si="26"/>
        <v>0</v>
      </c>
      <c r="AY21" s="65">
        <f t="shared" si="12"/>
        <v>1</v>
      </c>
      <c r="AZ21" s="139">
        <f t="shared" si="33"/>
        <v>0</v>
      </c>
      <c r="BA21" s="139">
        <f t="shared" si="13"/>
        <v>0</v>
      </c>
      <c r="BB21" s="140">
        <f t="shared" si="14"/>
        <v>0</v>
      </c>
      <c r="BC21" s="65">
        <f t="shared" si="15"/>
        <v>0</v>
      </c>
      <c r="BD21" s="139">
        <f t="shared" si="16"/>
        <v>0</v>
      </c>
      <c r="BE21" s="139">
        <f t="shared" si="16"/>
        <v>0</v>
      </c>
      <c r="BF21" s="140">
        <f t="shared" si="17"/>
        <v>0</v>
      </c>
      <c r="BH21" s="6">
        <f t="shared" si="34"/>
        <v>0</v>
      </c>
      <c r="BI21" s="4">
        <f t="shared" si="34"/>
        <v>0</v>
      </c>
      <c r="BJ21" s="4">
        <f t="shared" si="34"/>
        <v>0</v>
      </c>
      <c r="BK21" s="5">
        <f t="shared" si="34"/>
        <v>0</v>
      </c>
      <c r="BL21" s="6">
        <f t="shared" si="35"/>
        <v>0</v>
      </c>
      <c r="BM21" s="4">
        <f t="shared" si="35"/>
        <v>0</v>
      </c>
      <c r="BN21" s="4">
        <f t="shared" si="35"/>
        <v>0</v>
      </c>
      <c r="BO21" s="5">
        <f t="shared" si="35"/>
        <v>0</v>
      </c>
      <c r="BP21" s="7">
        <f t="shared" si="20"/>
        <v>0</v>
      </c>
      <c r="BQ21" s="68">
        <f t="shared" si="20"/>
        <v>0</v>
      </c>
      <c r="BR21" s="69">
        <f t="shared" si="20"/>
        <v>0</v>
      </c>
      <c r="BU21" s="4">
        <f t="shared" si="21"/>
        <v>0</v>
      </c>
      <c r="BV21" s="4">
        <f t="shared" si="22"/>
        <v>30</v>
      </c>
      <c r="BW21" s="4">
        <f t="shared" si="23"/>
        <v>0</v>
      </c>
      <c r="BX21" s="4">
        <f t="shared" si="24"/>
        <v>0</v>
      </c>
      <c r="CA21" s="10"/>
    </row>
    <row r="22" spans="1:79" ht="22.5">
      <c r="A22" s="813">
        <f t="shared" si="27"/>
        <v>5</v>
      </c>
      <c r="B22" s="822" t="s">
        <v>501</v>
      </c>
      <c r="C22" s="823" t="s">
        <v>365</v>
      </c>
      <c r="D22" s="813" t="str">
        <f t="shared" ref="D22:D30" si="36">C22&amp;"."&amp;TEXT(A22,"00")</f>
        <v>DF.01.05</v>
      </c>
      <c r="E22" s="817"/>
      <c r="F22" s="810"/>
      <c r="G22" s="810"/>
      <c r="H22" s="810">
        <v>5</v>
      </c>
      <c r="I22" s="810"/>
      <c r="J22" s="810"/>
      <c r="K22" s="809"/>
      <c r="L22" s="809">
        <f t="shared" si="28"/>
        <v>0</v>
      </c>
      <c r="M22" s="810">
        <f t="shared" si="6"/>
        <v>180</v>
      </c>
      <c r="N22" s="810" t="s">
        <v>242</v>
      </c>
      <c r="O22" s="818"/>
      <c r="P22" s="818">
        <v>10</v>
      </c>
      <c r="Q22" s="817"/>
      <c r="R22" s="810"/>
      <c r="S22" s="810"/>
      <c r="T22" s="810"/>
      <c r="U22" s="810"/>
      <c r="V22" s="810"/>
      <c r="W22" s="809"/>
      <c r="X22" s="810"/>
      <c r="Y22" s="810"/>
      <c r="Z22" s="810"/>
      <c r="AA22" s="818"/>
      <c r="AB22" s="819"/>
      <c r="AC22" s="141">
        <f t="shared" si="29"/>
        <v>5</v>
      </c>
      <c r="AD22" s="130">
        <f t="shared" si="29"/>
        <v>0</v>
      </c>
      <c r="AE22" s="130">
        <f t="shared" si="29"/>
        <v>0</v>
      </c>
      <c r="AF22" s="142">
        <f t="shared" si="29"/>
        <v>0</v>
      </c>
      <c r="AG22" s="141">
        <f t="shared" si="30"/>
        <v>10</v>
      </c>
      <c r="AH22" s="130">
        <f t="shared" si="30"/>
        <v>0</v>
      </c>
      <c r="AI22" s="130">
        <f t="shared" si="30"/>
        <v>0</v>
      </c>
      <c r="AJ22" s="142">
        <f t="shared" si="30"/>
        <v>0</v>
      </c>
      <c r="AK22" s="141">
        <f t="shared" si="31"/>
        <v>5</v>
      </c>
      <c r="AL22" s="139">
        <f t="shared" si="9"/>
        <v>0</v>
      </c>
      <c r="AM22" s="140">
        <f t="shared" si="9"/>
        <v>0</v>
      </c>
      <c r="AN22" s="65">
        <f t="shared" si="25"/>
        <v>0</v>
      </c>
      <c r="AO22" s="139">
        <f t="shared" si="10"/>
        <v>0</v>
      </c>
      <c r="AP22" s="140">
        <f t="shared" si="10"/>
        <v>0</v>
      </c>
      <c r="AQ22" s="141">
        <f t="shared" si="32"/>
        <v>0</v>
      </c>
      <c r="AR22" s="130">
        <f t="shared" si="32"/>
        <v>0</v>
      </c>
      <c r="AS22" s="130">
        <f t="shared" si="32"/>
        <v>0</v>
      </c>
      <c r="AT22" s="142">
        <f t="shared" si="32"/>
        <v>0</v>
      </c>
      <c r="AU22" s="141">
        <f t="shared" si="26"/>
        <v>0</v>
      </c>
      <c r="AV22" s="130">
        <f t="shared" si="26"/>
        <v>0</v>
      </c>
      <c r="AW22" s="130">
        <f t="shared" si="26"/>
        <v>0</v>
      </c>
      <c r="AX22" s="142">
        <f t="shared" si="26"/>
        <v>0</v>
      </c>
      <c r="AY22" s="65">
        <f t="shared" si="12"/>
        <v>0</v>
      </c>
      <c r="AZ22" s="139">
        <f t="shared" si="33"/>
        <v>0</v>
      </c>
      <c r="BA22" s="139">
        <f t="shared" si="13"/>
        <v>1</v>
      </c>
      <c r="BB22" s="140">
        <f t="shared" si="14"/>
        <v>0</v>
      </c>
      <c r="BC22" s="65">
        <f t="shared" si="15"/>
        <v>0</v>
      </c>
      <c r="BD22" s="139">
        <f t="shared" si="16"/>
        <v>0</v>
      </c>
      <c r="BE22" s="139">
        <f t="shared" si="16"/>
        <v>0</v>
      </c>
      <c r="BF22" s="140">
        <f t="shared" si="17"/>
        <v>0</v>
      </c>
      <c r="BH22" s="6">
        <f t="shared" si="34"/>
        <v>5</v>
      </c>
      <c r="BI22" s="4">
        <f t="shared" si="34"/>
        <v>0</v>
      </c>
      <c r="BJ22" s="4">
        <f t="shared" si="34"/>
        <v>0</v>
      </c>
      <c r="BK22" s="5">
        <f t="shared" si="34"/>
        <v>0</v>
      </c>
      <c r="BL22" s="6">
        <f t="shared" si="35"/>
        <v>10</v>
      </c>
      <c r="BM22" s="4">
        <f t="shared" si="35"/>
        <v>0</v>
      </c>
      <c r="BN22" s="4">
        <f t="shared" si="35"/>
        <v>0</v>
      </c>
      <c r="BO22" s="5">
        <f t="shared" si="35"/>
        <v>0</v>
      </c>
      <c r="BP22" s="7">
        <f t="shared" si="20"/>
        <v>0</v>
      </c>
      <c r="BQ22" s="68">
        <f t="shared" si="20"/>
        <v>0</v>
      </c>
      <c r="BR22" s="69">
        <f t="shared" si="20"/>
        <v>0</v>
      </c>
      <c r="BU22" s="4">
        <f t="shared" si="21"/>
        <v>180</v>
      </c>
      <c r="BV22" s="4">
        <f t="shared" si="22"/>
        <v>180</v>
      </c>
      <c r="BW22" s="4">
        <f t="shared" si="23"/>
        <v>0</v>
      </c>
      <c r="BX22" s="4">
        <f t="shared" si="24"/>
        <v>0</v>
      </c>
    </row>
    <row r="23" spans="1:79">
      <c r="A23" s="813">
        <f t="shared" si="27"/>
        <v>6</v>
      </c>
      <c r="B23" s="820" t="s">
        <v>188</v>
      </c>
      <c r="C23" s="823" t="s">
        <v>367</v>
      </c>
      <c r="D23" s="813" t="str">
        <f t="shared" ref="D23" si="37">C23&amp;"."&amp;TEXT(A23,"00")</f>
        <v>DC.01.06</v>
      </c>
      <c r="E23" s="817"/>
      <c r="F23" s="810">
        <v>1</v>
      </c>
      <c r="G23" s="810"/>
      <c r="H23" s="810"/>
      <c r="I23" s="810"/>
      <c r="J23" s="810"/>
      <c r="K23" s="809"/>
      <c r="L23" s="809">
        <f t="shared" si="28"/>
        <v>11</v>
      </c>
      <c r="M23" s="810"/>
      <c r="N23" s="810" t="s">
        <v>242</v>
      </c>
      <c r="O23" s="818">
        <v>1</v>
      </c>
      <c r="P23" s="818"/>
      <c r="Q23" s="817"/>
      <c r="R23" s="810"/>
      <c r="S23" s="810"/>
      <c r="T23" s="810"/>
      <c r="U23" s="810"/>
      <c r="V23" s="810"/>
      <c r="W23" s="809"/>
      <c r="X23" s="810"/>
      <c r="Y23" s="810"/>
      <c r="Z23" s="810"/>
      <c r="AA23" s="818"/>
      <c r="AB23" s="819"/>
      <c r="AC23" s="141">
        <f t="shared" si="29"/>
        <v>0</v>
      </c>
      <c r="AD23" s="130">
        <f t="shared" si="29"/>
        <v>0</v>
      </c>
      <c r="AE23" s="130">
        <f t="shared" si="29"/>
        <v>0</v>
      </c>
      <c r="AF23" s="142">
        <f t="shared" si="29"/>
        <v>1</v>
      </c>
      <c r="AG23" s="141">
        <f t="shared" si="30"/>
        <v>0</v>
      </c>
      <c r="AH23" s="130">
        <f t="shared" si="30"/>
        <v>0</v>
      </c>
      <c r="AI23" s="130">
        <f t="shared" si="30"/>
        <v>0</v>
      </c>
      <c r="AJ23" s="142">
        <f t="shared" si="30"/>
        <v>1</v>
      </c>
      <c r="AK23" s="141">
        <f t="shared" ref="AK23" si="38">AC23+AD23+AE23+AF23</f>
        <v>1</v>
      </c>
      <c r="AL23" s="139">
        <f t="shared" si="9"/>
        <v>0</v>
      </c>
      <c r="AM23" s="140">
        <f t="shared" si="9"/>
        <v>0</v>
      </c>
      <c r="AN23" s="65">
        <f t="shared" si="25"/>
        <v>0</v>
      </c>
      <c r="AO23" s="139">
        <f t="shared" si="10"/>
        <v>0</v>
      </c>
      <c r="AP23" s="140">
        <f t="shared" si="10"/>
        <v>0</v>
      </c>
      <c r="AQ23" s="141">
        <f t="shared" si="32"/>
        <v>0</v>
      </c>
      <c r="AR23" s="130">
        <f t="shared" si="32"/>
        <v>0</v>
      </c>
      <c r="AS23" s="130">
        <f t="shared" si="32"/>
        <v>0</v>
      </c>
      <c r="AT23" s="142">
        <f t="shared" si="32"/>
        <v>0</v>
      </c>
      <c r="AU23" s="141">
        <f t="shared" si="26"/>
        <v>0</v>
      </c>
      <c r="AV23" s="130">
        <f t="shared" si="26"/>
        <v>0</v>
      </c>
      <c r="AW23" s="130">
        <f t="shared" si="26"/>
        <v>0</v>
      </c>
      <c r="AX23" s="142">
        <f t="shared" si="26"/>
        <v>1</v>
      </c>
      <c r="AY23" s="65">
        <f t="shared" si="12"/>
        <v>0</v>
      </c>
      <c r="AZ23" s="139">
        <f t="shared" si="33"/>
        <v>0</v>
      </c>
      <c r="BA23" s="139">
        <f t="shared" si="13"/>
        <v>1</v>
      </c>
      <c r="BB23" s="140">
        <f t="shared" si="14"/>
        <v>0</v>
      </c>
      <c r="BC23" s="65">
        <f t="shared" si="15"/>
        <v>0</v>
      </c>
      <c r="BD23" s="139"/>
      <c r="BE23" s="139">
        <f t="shared" si="16"/>
        <v>0</v>
      </c>
      <c r="BF23" s="140">
        <f t="shared" si="17"/>
        <v>0</v>
      </c>
      <c r="BH23" s="6">
        <f t="shared" si="34"/>
        <v>0</v>
      </c>
      <c r="BI23" s="4">
        <f t="shared" si="34"/>
        <v>0</v>
      </c>
      <c r="BJ23" s="4">
        <f t="shared" si="34"/>
        <v>0</v>
      </c>
      <c r="BK23" s="5">
        <f t="shared" si="34"/>
        <v>0</v>
      </c>
      <c r="BL23" s="6">
        <f t="shared" si="35"/>
        <v>0</v>
      </c>
      <c r="BM23" s="4">
        <f t="shared" si="35"/>
        <v>0</v>
      </c>
      <c r="BN23" s="4">
        <f t="shared" si="35"/>
        <v>0</v>
      </c>
      <c r="BO23" s="5">
        <f t="shared" si="35"/>
        <v>0</v>
      </c>
      <c r="BP23" s="7">
        <f t="shared" si="20"/>
        <v>0</v>
      </c>
      <c r="BQ23" s="68">
        <f t="shared" si="20"/>
        <v>0</v>
      </c>
      <c r="BR23" s="69">
        <f t="shared" si="20"/>
        <v>0</v>
      </c>
      <c r="BU23" s="4">
        <f t="shared" ref="BU23" si="39">BV23-L23-$M$1</f>
        <v>0</v>
      </c>
      <c r="BV23" s="4">
        <f t="shared" ref="BV23" si="40">25*SUM(O23:P23)-14*SUM(E23:K23)</f>
        <v>11</v>
      </c>
      <c r="BW23" s="4">
        <f t="shared" ref="BW23" si="41">25*SUM(AA23:AB23)-X23</f>
        <v>0</v>
      </c>
      <c r="BX23" s="4">
        <f t="shared" ref="BX23" si="42">25*SUM(AA23:AB23)</f>
        <v>0</v>
      </c>
    </row>
    <row r="24" spans="1:79">
      <c r="A24" s="813">
        <f t="shared" si="27"/>
        <v>7</v>
      </c>
      <c r="B24" s="820" t="s">
        <v>191</v>
      </c>
      <c r="C24" s="823" t="s">
        <v>366</v>
      </c>
      <c r="D24" s="813" t="str">
        <f t="shared" si="36"/>
        <v>DF.02.07</v>
      </c>
      <c r="E24" s="817"/>
      <c r="F24" s="810"/>
      <c r="G24" s="810"/>
      <c r="H24" s="810"/>
      <c r="I24" s="810"/>
      <c r="J24" s="810"/>
      <c r="K24" s="810"/>
      <c r="L24" s="810">
        <f>IF(O24=0,0,(O24+P24)*25-SUM(E24:K24)*14-#REF!-M24)</f>
        <v>0</v>
      </c>
      <c r="M24" s="810">
        <f>IF(P24&lt;&gt;0,IF(SUM(E24:G24,I24)=0, (P24)*25-(H24+J24+K24)*14-#REF!, (P24)*25-(H24+J24+K24)*14),0)</f>
        <v>0</v>
      </c>
      <c r="N24" s="810"/>
      <c r="O24" s="818"/>
      <c r="P24" s="818"/>
      <c r="Q24" s="817">
        <v>2</v>
      </c>
      <c r="R24" s="810">
        <v>2</v>
      </c>
      <c r="S24" s="810"/>
      <c r="T24" s="810"/>
      <c r="U24" s="810"/>
      <c r="V24" s="810"/>
      <c r="W24" s="809"/>
      <c r="X24" s="810">
        <f>IF(AA24=0,0,(AA24+AB24)*25-SUM(Q24:W24)*14-Y24)</f>
        <v>19</v>
      </c>
      <c r="Y24" s="810">
        <f>IF(AB24&lt;&gt;0,IF(SUM(Q24:S24,U24)=0, (AB24)*25-(T24+V24+W24)*14, (AB24)*25-(T24+V24+W24)*14),0)</f>
        <v>0</v>
      </c>
      <c r="Z24" s="810" t="s">
        <v>22</v>
      </c>
      <c r="AA24" s="818">
        <v>3</v>
      </c>
      <c r="AB24" s="819"/>
      <c r="AC24" s="141">
        <f t="shared" si="29"/>
        <v>4</v>
      </c>
      <c r="AD24" s="130">
        <f t="shared" si="29"/>
        <v>0</v>
      </c>
      <c r="AE24" s="130">
        <f t="shared" si="29"/>
        <v>0</v>
      </c>
      <c r="AF24" s="142">
        <f t="shared" si="29"/>
        <v>0</v>
      </c>
      <c r="AG24" s="141">
        <f t="shared" si="30"/>
        <v>3</v>
      </c>
      <c r="AH24" s="130">
        <f t="shared" si="30"/>
        <v>0</v>
      </c>
      <c r="AI24" s="130">
        <f t="shared" si="30"/>
        <v>0</v>
      </c>
      <c r="AJ24" s="142">
        <f t="shared" si="30"/>
        <v>0</v>
      </c>
      <c r="AK24" s="141">
        <f t="shared" si="31"/>
        <v>4</v>
      </c>
      <c r="AL24" s="139">
        <f t="shared" si="9"/>
        <v>0</v>
      </c>
      <c r="AM24" s="140">
        <f t="shared" si="9"/>
        <v>0</v>
      </c>
      <c r="AN24" s="65">
        <f t="shared" si="25"/>
        <v>0</v>
      </c>
      <c r="AO24" s="139">
        <f t="shared" si="10"/>
        <v>0</v>
      </c>
      <c r="AP24" s="140">
        <f t="shared" si="10"/>
        <v>0</v>
      </c>
      <c r="AQ24" s="141">
        <f t="shared" si="32"/>
        <v>2</v>
      </c>
      <c r="AR24" s="130">
        <f t="shared" si="32"/>
        <v>0</v>
      </c>
      <c r="AS24" s="130">
        <f t="shared" si="32"/>
        <v>0</v>
      </c>
      <c r="AT24" s="142">
        <f t="shared" si="32"/>
        <v>0</v>
      </c>
      <c r="AU24" s="141">
        <f t="shared" si="26"/>
        <v>2</v>
      </c>
      <c r="AV24" s="130">
        <f t="shared" si="26"/>
        <v>0</v>
      </c>
      <c r="AW24" s="130">
        <f t="shared" si="26"/>
        <v>0</v>
      </c>
      <c r="AX24" s="142">
        <f t="shared" si="26"/>
        <v>0</v>
      </c>
      <c r="AY24" s="65">
        <f t="shared" si="12"/>
        <v>0</v>
      </c>
      <c r="AZ24" s="139">
        <f t="shared" si="33"/>
        <v>0</v>
      </c>
      <c r="BA24" s="139">
        <f t="shared" si="13"/>
        <v>0</v>
      </c>
      <c r="BB24" s="140">
        <f t="shared" si="14"/>
        <v>0</v>
      </c>
      <c r="BC24" s="65">
        <f t="shared" si="15"/>
        <v>1</v>
      </c>
      <c r="BD24" s="139">
        <f t="shared" si="16"/>
        <v>0</v>
      </c>
      <c r="BE24" s="139">
        <f t="shared" si="16"/>
        <v>0</v>
      </c>
      <c r="BF24" s="140">
        <f t="shared" si="17"/>
        <v>0</v>
      </c>
      <c r="BH24" s="6">
        <f t="shared" si="34"/>
        <v>0</v>
      </c>
      <c r="BI24" s="4">
        <f t="shared" si="34"/>
        <v>0</v>
      </c>
      <c r="BJ24" s="4">
        <f t="shared" si="34"/>
        <v>0</v>
      </c>
      <c r="BK24" s="5">
        <f t="shared" si="34"/>
        <v>0</v>
      </c>
      <c r="BL24" s="6">
        <f t="shared" si="35"/>
        <v>0</v>
      </c>
      <c r="BM24" s="4">
        <f t="shared" si="35"/>
        <v>0</v>
      </c>
      <c r="BN24" s="4">
        <f t="shared" si="35"/>
        <v>0</v>
      </c>
      <c r="BO24" s="5">
        <f t="shared" si="35"/>
        <v>0</v>
      </c>
      <c r="BP24" s="7">
        <f t="shared" si="20"/>
        <v>0</v>
      </c>
      <c r="BQ24" s="68">
        <f t="shared" si="20"/>
        <v>0</v>
      </c>
      <c r="BR24" s="69">
        <f t="shared" si="20"/>
        <v>0</v>
      </c>
      <c r="BU24" s="4">
        <f t="shared" si="21"/>
        <v>0</v>
      </c>
      <c r="BV24" s="4">
        <f t="shared" si="22"/>
        <v>0</v>
      </c>
      <c r="BW24" s="4">
        <f t="shared" si="23"/>
        <v>56</v>
      </c>
      <c r="BX24" s="4">
        <f t="shared" si="24"/>
        <v>75</v>
      </c>
      <c r="CA24" s="10"/>
    </row>
    <row r="25" spans="1:79">
      <c r="A25" s="813">
        <f t="shared" si="27"/>
        <v>8</v>
      </c>
      <c r="B25" s="820" t="s">
        <v>192</v>
      </c>
      <c r="C25" s="823" t="s">
        <v>366</v>
      </c>
      <c r="D25" s="813" t="str">
        <f t="shared" si="36"/>
        <v>DF.02.08</v>
      </c>
      <c r="E25" s="817"/>
      <c r="F25" s="810"/>
      <c r="G25" s="810"/>
      <c r="H25" s="810"/>
      <c r="I25" s="810"/>
      <c r="J25" s="810"/>
      <c r="K25" s="810"/>
      <c r="L25" s="810">
        <f>IF(O25=0,0,(O25+P25)*25-SUM(E25:K25)*14-#REF!-M25)</f>
        <v>0</v>
      </c>
      <c r="M25" s="810">
        <f>IF(P25&lt;&gt;0,IF(SUM(E25:G25,I25)=0, (P25)*25-(H25+J25+K25)*14-#REF!, (P25)*25-(H25+J25+K25)*14),0)</f>
        <v>0</v>
      </c>
      <c r="N25" s="810"/>
      <c r="O25" s="818"/>
      <c r="P25" s="818"/>
      <c r="Q25" s="817">
        <v>2</v>
      </c>
      <c r="R25" s="810">
        <v>1</v>
      </c>
      <c r="S25" s="810">
        <v>1</v>
      </c>
      <c r="T25" s="810"/>
      <c r="U25" s="810"/>
      <c r="V25" s="810"/>
      <c r="W25" s="809"/>
      <c r="X25" s="810">
        <f t="shared" ref="X25:X29" si="43">IF(AA25=0,0,(AA25+AB25)*25-SUM(Q25:W25)*14-Y25)</f>
        <v>19</v>
      </c>
      <c r="Y25" s="810">
        <f t="shared" ref="Y25:Y27" si="44">IF(AB25&lt;&gt;0,IF(SUM(Q25:S25,U25)=0, (AB25)*25-(T25+V25+W25)*14, (AB25)*25-(T25+V25+W25)*14),0)</f>
        <v>0</v>
      </c>
      <c r="Z25" s="810" t="s">
        <v>22</v>
      </c>
      <c r="AA25" s="818">
        <v>3</v>
      </c>
      <c r="AB25" s="819"/>
      <c r="AC25" s="141">
        <f t="shared" si="29"/>
        <v>4</v>
      </c>
      <c r="AD25" s="130">
        <f t="shared" si="29"/>
        <v>0</v>
      </c>
      <c r="AE25" s="130">
        <f t="shared" si="29"/>
        <v>0</v>
      </c>
      <c r="AF25" s="142">
        <f t="shared" si="29"/>
        <v>0</v>
      </c>
      <c r="AG25" s="141">
        <f t="shared" si="30"/>
        <v>3</v>
      </c>
      <c r="AH25" s="130">
        <f t="shared" si="30"/>
        <v>0</v>
      </c>
      <c r="AI25" s="130">
        <f t="shared" si="30"/>
        <v>0</v>
      </c>
      <c r="AJ25" s="142">
        <f t="shared" si="30"/>
        <v>0</v>
      </c>
      <c r="AK25" s="141">
        <f t="shared" si="31"/>
        <v>4</v>
      </c>
      <c r="AL25" s="139">
        <f t="shared" si="9"/>
        <v>0</v>
      </c>
      <c r="AM25" s="140">
        <f t="shared" si="9"/>
        <v>0</v>
      </c>
      <c r="AN25" s="65">
        <f t="shared" si="25"/>
        <v>0</v>
      </c>
      <c r="AO25" s="139">
        <f t="shared" si="10"/>
        <v>0</v>
      </c>
      <c r="AP25" s="140">
        <f t="shared" si="10"/>
        <v>0</v>
      </c>
      <c r="AQ25" s="141">
        <f t="shared" si="32"/>
        <v>2</v>
      </c>
      <c r="AR25" s="130">
        <f t="shared" si="32"/>
        <v>0</v>
      </c>
      <c r="AS25" s="130">
        <f t="shared" si="32"/>
        <v>0</v>
      </c>
      <c r="AT25" s="142">
        <f t="shared" si="32"/>
        <v>0</v>
      </c>
      <c r="AU25" s="141">
        <f t="shared" si="26"/>
        <v>2</v>
      </c>
      <c r="AV25" s="130">
        <f t="shared" si="26"/>
        <v>0</v>
      </c>
      <c r="AW25" s="130">
        <f t="shared" si="26"/>
        <v>0</v>
      </c>
      <c r="AX25" s="142">
        <f t="shared" si="26"/>
        <v>0</v>
      </c>
      <c r="AY25" s="65">
        <f t="shared" si="12"/>
        <v>0</v>
      </c>
      <c r="AZ25" s="139">
        <f t="shared" si="33"/>
        <v>0</v>
      </c>
      <c r="BA25" s="139">
        <f t="shared" si="13"/>
        <v>0</v>
      </c>
      <c r="BB25" s="140">
        <f t="shared" si="14"/>
        <v>0</v>
      </c>
      <c r="BC25" s="65">
        <f t="shared" si="15"/>
        <v>1</v>
      </c>
      <c r="BD25" s="139">
        <f t="shared" si="16"/>
        <v>0</v>
      </c>
      <c r="BE25" s="139">
        <f t="shared" si="16"/>
        <v>0</v>
      </c>
      <c r="BF25" s="140">
        <f t="shared" si="17"/>
        <v>0</v>
      </c>
      <c r="BH25" s="6">
        <f t="shared" si="34"/>
        <v>0</v>
      </c>
      <c r="BI25" s="4">
        <f t="shared" si="34"/>
        <v>0</v>
      </c>
      <c r="BJ25" s="4">
        <f t="shared" si="34"/>
        <v>0</v>
      </c>
      <c r="BK25" s="5">
        <f t="shared" si="34"/>
        <v>0</v>
      </c>
      <c r="BL25" s="6">
        <f t="shared" si="35"/>
        <v>0</v>
      </c>
      <c r="BM25" s="4">
        <f t="shared" si="35"/>
        <v>0</v>
      </c>
      <c r="BN25" s="4">
        <f t="shared" si="35"/>
        <v>0</v>
      </c>
      <c r="BO25" s="5">
        <f t="shared" si="35"/>
        <v>0</v>
      </c>
      <c r="BP25" s="7">
        <f t="shared" si="20"/>
        <v>0</v>
      </c>
      <c r="BQ25" s="68">
        <f t="shared" si="20"/>
        <v>0</v>
      </c>
      <c r="BR25" s="69">
        <f t="shared" si="20"/>
        <v>0</v>
      </c>
      <c r="BU25" s="4">
        <f t="shared" si="21"/>
        <v>0</v>
      </c>
      <c r="BV25" s="4">
        <f t="shared" si="22"/>
        <v>0</v>
      </c>
      <c r="BW25" s="4">
        <f t="shared" si="23"/>
        <v>56</v>
      </c>
      <c r="BX25" s="4">
        <f t="shared" si="24"/>
        <v>75</v>
      </c>
      <c r="CA25" s="10"/>
    </row>
    <row r="26" spans="1:79">
      <c r="A26" s="813">
        <f t="shared" si="27"/>
        <v>9</v>
      </c>
      <c r="B26" s="820" t="s">
        <v>206</v>
      </c>
      <c r="C26" s="823" t="s">
        <v>366</v>
      </c>
      <c r="D26" s="813" t="str">
        <f t="shared" si="36"/>
        <v>DF.02.09</v>
      </c>
      <c r="E26" s="817"/>
      <c r="F26" s="810"/>
      <c r="G26" s="810"/>
      <c r="H26" s="810"/>
      <c r="I26" s="810"/>
      <c r="J26" s="810"/>
      <c r="K26" s="810"/>
      <c r="L26" s="810">
        <f>IF(O26=0,0,(O26+P26)*25-SUM(E26:K26)*14-#REF!-M26)</f>
        <v>0</v>
      </c>
      <c r="M26" s="810">
        <f>IF(P26&lt;&gt;0,IF(SUM(E26:G26,I26)=0, (P26)*25-(H26+J26+K26)*14-#REF!, (P26)*25-(H26+J26+K26)*14),0)</f>
        <v>0</v>
      </c>
      <c r="N26" s="810"/>
      <c r="O26" s="818"/>
      <c r="P26" s="818"/>
      <c r="Q26" s="817">
        <v>3</v>
      </c>
      <c r="R26" s="810"/>
      <c r="S26" s="810"/>
      <c r="T26" s="810">
        <v>2</v>
      </c>
      <c r="U26" s="810"/>
      <c r="V26" s="810"/>
      <c r="W26" s="809"/>
      <c r="X26" s="810">
        <f t="shared" si="43"/>
        <v>33</v>
      </c>
      <c r="Y26" s="810">
        <f t="shared" si="44"/>
        <v>72</v>
      </c>
      <c r="Z26" s="810" t="s">
        <v>22</v>
      </c>
      <c r="AA26" s="818">
        <v>3</v>
      </c>
      <c r="AB26" s="819">
        <v>4</v>
      </c>
      <c r="AC26" s="141">
        <f t="shared" si="29"/>
        <v>5</v>
      </c>
      <c r="AD26" s="130">
        <f t="shared" si="29"/>
        <v>0</v>
      </c>
      <c r="AE26" s="130">
        <f t="shared" si="29"/>
        <v>0</v>
      </c>
      <c r="AF26" s="142">
        <f t="shared" si="29"/>
        <v>0</v>
      </c>
      <c r="AG26" s="141">
        <f t="shared" si="30"/>
        <v>7</v>
      </c>
      <c r="AH26" s="130">
        <f t="shared" si="30"/>
        <v>0</v>
      </c>
      <c r="AI26" s="130">
        <f t="shared" si="30"/>
        <v>0</v>
      </c>
      <c r="AJ26" s="142">
        <f t="shared" si="30"/>
        <v>0</v>
      </c>
      <c r="AK26" s="141">
        <f t="shared" si="31"/>
        <v>5</v>
      </c>
      <c r="AL26" s="139">
        <f t="shared" si="9"/>
        <v>0</v>
      </c>
      <c r="AM26" s="140">
        <f t="shared" si="9"/>
        <v>0</v>
      </c>
      <c r="AN26" s="65">
        <f t="shared" si="25"/>
        <v>0</v>
      </c>
      <c r="AO26" s="139">
        <f t="shared" si="10"/>
        <v>0</v>
      </c>
      <c r="AP26" s="140">
        <f t="shared" si="10"/>
        <v>0</v>
      </c>
      <c r="AQ26" s="141">
        <f t="shared" si="32"/>
        <v>3</v>
      </c>
      <c r="AR26" s="130">
        <f t="shared" si="32"/>
        <v>0</v>
      </c>
      <c r="AS26" s="130">
        <f t="shared" si="32"/>
        <v>0</v>
      </c>
      <c r="AT26" s="142">
        <f t="shared" si="32"/>
        <v>0</v>
      </c>
      <c r="AU26" s="141">
        <f t="shared" si="26"/>
        <v>0</v>
      </c>
      <c r="AV26" s="130">
        <f t="shared" si="26"/>
        <v>0</v>
      </c>
      <c r="AW26" s="130">
        <f t="shared" si="26"/>
        <v>0</v>
      </c>
      <c r="AX26" s="142">
        <f t="shared" si="26"/>
        <v>0</v>
      </c>
      <c r="AY26" s="65">
        <f t="shared" si="12"/>
        <v>0</v>
      </c>
      <c r="AZ26" s="139">
        <f t="shared" si="33"/>
        <v>0</v>
      </c>
      <c r="BA26" s="139">
        <f t="shared" si="13"/>
        <v>0</v>
      </c>
      <c r="BB26" s="140">
        <f t="shared" si="14"/>
        <v>0</v>
      </c>
      <c r="BC26" s="65">
        <f t="shared" si="15"/>
        <v>1</v>
      </c>
      <c r="BD26" s="139">
        <f t="shared" si="16"/>
        <v>0</v>
      </c>
      <c r="BE26" s="139">
        <f t="shared" si="16"/>
        <v>0</v>
      </c>
      <c r="BF26" s="140">
        <f t="shared" si="17"/>
        <v>0</v>
      </c>
      <c r="BH26" s="6">
        <f t="shared" si="34"/>
        <v>2</v>
      </c>
      <c r="BI26" s="4">
        <f t="shared" si="34"/>
        <v>0</v>
      </c>
      <c r="BJ26" s="4">
        <f t="shared" si="34"/>
        <v>0</v>
      </c>
      <c r="BK26" s="5">
        <f t="shared" si="34"/>
        <v>0</v>
      </c>
      <c r="BL26" s="6">
        <f t="shared" si="35"/>
        <v>4</v>
      </c>
      <c r="BM26" s="4">
        <f t="shared" si="35"/>
        <v>0</v>
      </c>
      <c r="BN26" s="4">
        <f t="shared" si="35"/>
        <v>0</v>
      </c>
      <c r="BO26" s="5">
        <f t="shared" si="35"/>
        <v>0</v>
      </c>
      <c r="BP26" s="7">
        <f t="shared" si="20"/>
        <v>0</v>
      </c>
      <c r="BQ26" s="68">
        <f t="shared" si="20"/>
        <v>0</v>
      </c>
      <c r="BR26" s="69">
        <f t="shared" si="20"/>
        <v>0</v>
      </c>
      <c r="BU26" s="4">
        <f t="shared" si="21"/>
        <v>0</v>
      </c>
      <c r="BV26" s="4">
        <f t="shared" si="22"/>
        <v>0</v>
      </c>
      <c r="BW26" s="4">
        <f t="shared" si="23"/>
        <v>142</v>
      </c>
      <c r="BX26" s="4">
        <f t="shared" si="24"/>
        <v>175</v>
      </c>
      <c r="CA26" s="10"/>
    </row>
    <row r="27" spans="1:79">
      <c r="A27" s="813">
        <f t="shared" si="27"/>
        <v>10</v>
      </c>
      <c r="B27" s="820" t="s">
        <v>165</v>
      </c>
      <c r="C27" s="823" t="s">
        <v>366</v>
      </c>
      <c r="D27" s="813" t="str">
        <f t="shared" si="36"/>
        <v>DF.02.10</v>
      </c>
      <c r="E27" s="817"/>
      <c r="F27" s="810"/>
      <c r="G27" s="810"/>
      <c r="H27" s="810"/>
      <c r="I27" s="810"/>
      <c r="J27" s="810"/>
      <c r="K27" s="810"/>
      <c r="L27" s="810">
        <f>IF(O27=0,0,(O27+P27)*25-SUM(E27:K27)*14-#REF!-M27)</f>
        <v>0</v>
      </c>
      <c r="M27" s="810">
        <f>IF(P27&lt;&gt;0,IF(SUM(E27:G27,I27)=0, (P27)*25-(H27+J27+K27)*14-#REF!, (P27)*25-(H27+J27+K27)*14),0)</f>
        <v>0</v>
      </c>
      <c r="N27" s="810"/>
      <c r="O27" s="818"/>
      <c r="P27" s="818"/>
      <c r="Q27" s="817">
        <v>2</v>
      </c>
      <c r="R27" s="810"/>
      <c r="S27" s="810">
        <v>2</v>
      </c>
      <c r="T27" s="810"/>
      <c r="U27" s="810"/>
      <c r="V27" s="810"/>
      <c r="W27" s="809"/>
      <c r="X27" s="810">
        <f t="shared" si="43"/>
        <v>19</v>
      </c>
      <c r="Y27" s="810">
        <f t="shared" si="44"/>
        <v>0</v>
      </c>
      <c r="Z27" s="810" t="s">
        <v>22</v>
      </c>
      <c r="AA27" s="818">
        <v>3</v>
      </c>
      <c r="AB27" s="819"/>
      <c r="AC27" s="141">
        <f t="shared" si="29"/>
        <v>4</v>
      </c>
      <c r="AD27" s="130">
        <f t="shared" si="29"/>
        <v>0</v>
      </c>
      <c r="AE27" s="130">
        <f t="shared" si="29"/>
        <v>0</v>
      </c>
      <c r="AF27" s="142">
        <f t="shared" si="29"/>
        <v>0</v>
      </c>
      <c r="AG27" s="141">
        <f t="shared" si="30"/>
        <v>3</v>
      </c>
      <c r="AH27" s="130">
        <f t="shared" si="30"/>
        <v>0</v>
      </c>
      <c r="AI27" s="130">
        <f t="shared" si="30"/>
        <v>0</v>
      </c>
      <c r="AJ27" s="142">
        <f t="shared" si="30"/>
        <v>0</v>
      </c>
      <c r="AK27" s="141">
        <f t="shared" si="31"/>
        <v>4</v>
      </c>
      <c r="AL27" s="139">
        <f t="shared" si="9"/>
        <v>0</v>
      </c>
      <c r="AM27" s="140">
        <f t="shared" si="9"/>
        <v>0</v>
      </c>
      <c r="AN27" s="65">
        <f t="shared" si="25"/>
        <v>0</v>
      </c>
      <c r="AO27" s="139">
        <f t="shared" si="10"/>
        <v>0</v>
      </c>
      <c r="AP27" s="140">
        <f t="shared" si="10"/>
        <v>0</v>
      </c>
      <c r="AQ27" s="141">
        <f t="shared" si="32"/>
        <v>2</v>
      </c>
      <c r="AR27" s="130">
        <f t="shared" si="32"/>
        <v>0</v>
      </c>
      <c r="AS27" s="130">
        <f t="shared" si="32"/>
        <v>0</v>
      </c>
      <c r="AT27" s="142">
        <f t="shared" si="32"/>
        <v>0</v>
      </c>
      <c r="AU27" s="141">
        <f t="shared" si="26"/>
        <v>2</v>
      </c>
      <c r="AV27" s="130">
        <f t="shared" si="26"/>
        <v>0</v>
      </c>
      <c r="AW27" s="130">
        <f t="shared" si="26"/>
        <v>0</v>
      </c>
      <c r="AX27" s="142">
        <f t="shared" si="26"/>
        <v>0</v>
      </c>
      <c r="AY27" s="65">
        <f t="shared" si="12"/>
        <v>0</v>
      </c>
      <c r="AZ27" s="139">
        <f t="shared" si="33"/>
        <v>0</v>
      </c>
      <c r="BA27" s="139">
        <f t="shared" si="13"/>
        <v>0</v>
      </c>
      <c r="BB27" s="140">
        <f t="shared" si="14"/>
        <v>0</v>
      </c>
      <c r="BC27" s="65">
        <f t="shared" si="15"/>
        <v>1</v>
      </c>
      <c r="BD27" s="139">
        <f t="shared" si="16"/>
        <v>0</v>
      </c>
      <c r="BE27" s="139">
        <f t="shared" si="16"/>
        <v>0</v>
      </c>
      <c r="BF27" s="140">
        <f t="shared" si="17"/>
        <v>0</v>
      </c>
      <c r="BH27" s="6">
        <f t="shared" si="34"/>
        <v>0</v>
      </c>
      <c r="BI27" s="4">
        <f t="shared" si="34"/>
        <v>0</v>
      </c>
      <c r="BJ27" s="4">
        <f t="shared" si="34"/>
        <v>0</v>
      </c>
      <c r="BK27" s="5">
        <f t="shared" si="34"/>
        <v>0</v>
      </c>
      <c r="BL27" s="6">
        <f t="shared" si="35"/>
        <v>0</v>
      </c>
      <c r="BM27" s="4">
        <f t="shared" si="35"/>
        <v>0</v>
      </c>
      <c r="BN27" s="4">
        <f t="shared" si="35"/>
        <v>0</v>
      </c>
      <c r="BO27" s="5">
        <f t="shared" si="35"/>
        <v>0</v>
      </c>
      <c r="BP27" s="7">
        <f t="shared" si="20"/>
        <v>0</v>
      </c>
      <c r="BQ27" s="68">
        <f t="shared" si="20"/>
        <v>0</v>
      </c>
      <c r="BR27" s="69">
        <f t="shared" si="20"/>
        <v>0</v>
      </c>
      <c r="BU27" s="4">
        <f t="shared" si="21"/>
        <v>0</v>
      </c>
      <c r="BV27" s="4">
        <f t="shared" si="22"/>
        <v>0</v>
      </c>
      <c r="BW27" s="4">
        <f t="shared" si="23"/>
        <v>56</v>
      </c>
      <c r="BX27" s="4">
        <f t="shared" si="24"/>
        <v>75</v>
      </c>
      <c r="CA27" s="10"/>
    </row>
    <row r="28" spans="1:79">
      <c r="A28" s="813">
        <f t="shared" si="27"/>
        <v>11</v>
      </c>
      <c r="B28" s="820" t="s">
        <v>64</v>
      </c>
      <c r="C28" s="823" t="s">
        <v>366</v>
      </c>
      <c r="D28" s="813" t="str">
        <f t="shared" si="36"/>
        <v>DF.02.11</v>
      </c>
      <c r="E28" s="817"/>
      <c r="F28" s="810"/>
      <c r="G28" s="810"/>
      <c r="H28" s="810"/>
      <c r="I28" s="810"/>
      <c r="J28" s="810"/>
      <c r="K28" s="810"/>
      <c r="L28" s="810">
        <f>IF(O28=0,0,(O28+P28)*25-SUM(E28:K28)*14-#REF!-M28)</f>
        <v>0</v>
      </c>
      <c r="M28" s="810">
        <f>IF(P28&lt;&gt;0,IF(SUM(E28:G28,I28)=0, (P28)*25-(H28+J28+K28)*14-#REF!, (P28)*25-(H28+J28+K28)*14),0)</f>
        <v>0</v>
      </c>
      <c r="N28" s="810"/>
      <c r="O28" s="818"/>
      <c r="P28" s="818"/>
      <c r="Q28" s="817">
        <v>2</v>
      </c>
      <c r="R28" s="810">
        <v>1</v>
      </c>
      <c r="S28" s="810">
        <v>1</v>
      </c>
      <c r="T28" s="810"/>
      <c r="U28" s="810"/>
      <c r="V28" s="810"/>
      <c r="W28" s="809"/>
      <c r="X28" s="810">
        <f t="shared" si="43"/>
        <v>19</v>
      </c>
      <c r="Y28" s="810">
        <f>IF(AB28&lt;&gt;0,IF(SUM(Q28:S28,U28)=0, (AB28)*25-(T28+V28+W28)*14, (AB28)*25-(T28+V28+W28)*14),0)</f>
        <v>0</v>
      </c>
      <c r="Z28" s="810" t="s">
        <v>22</v>
      </c>
      <c r="AA28" s="818">
        <v>3</v>
      </c>
      <c r="AB28" s="819"/>
      <c r="AC28" s="141">
        <f t="shared" si="29"/>
        <v>4</v>
      </c>
      <c r="AD28" s="130">
        <f t="shared" si="29"/>
        <v>0</v>
      </c>
      <c r="AE28" s="130">
        <f t="shared" si="29"/>
        <v>0</v>
      </c>
      <c r="AF28" s="142">
        <f t="shared" si="29"/>
        <v>0</v>
      </c>
      <c r="AG28" s="141">
        <f t="shared" si="30"/>
        <v>3</v>
      </c>
      <c r="AH28" s="130">
        <f t="shared" si="30"/>
        <v>0</v>
      </c>
      <c r="AI28" s="130">
        <f t="shared" si="30"/>
        <v>0</v>
      </c>
      <c r="AJ28" s="142">
        <f t="shared" si="30"/>
        <v>0</v>
      </c>
      <c r="AK28" s="141">
        <f t="shared" si="31"/>
        <v>4</v>
      </c>
      <c r="AL28" s="139">
        <f t="shared" si="9"/>
        <v>0</v>
      </c>
      <c r="AM28" s="140">
        <f t="shared" si="9"/>
        <v>0</v>
      </c>
      <c r="AN28" s="65">
        <f t="shared" si="25"/>
        <v>0</v>
      </c>
      <c r="AO28" s="139">
        <f t="shared" si="10"/>
        <v>0</v>
      </c>
      <c r="AP28" s="140">
        <f t="shared" si="10"/>
        <v>0</v>
      </c>
      <c r="AQ28" s="141">
        <f t="shared" si="32"/>
        <v>2</v>
      </c>
      <c r="AR28" s="130">
        <f t="shared" si="32"/>
        <v>0</v>
      </c>
      <c r="AS28" s="130">
        <f t="shared" si="32"/>
        <v>0</v>
      </c>
      <c r="AT28" s="142">
        <f t="shared" si="32"/>
        <v>0</v>
      </c>
      <c r="AU28" s="141">
        <f t="shared" si="26"/>
        <v>2</v>
      </c>
      <c r="AV28" s="130">
        <f t="shared" si="26"/>
        <v>0</v>
      </c>
      <c r="AW28" s="130">
        <f t="shared" si="26"/>
        <v>0</v>
      </c>
      <c r="AX28" s="142">
        <f t="shared" si="26"/>
        <v>0</v>
      </c>
      <c r="AY28" s="65">
        <f t="shared" si="12"/>
        <v>0</v>
      </c>
      <c r="AZ28" s="139">
        <f t="shared" si="33"/>
        <v>0</v>
      </c>
      <c r="BA28" s="139">
        <f t="shared" si="13"/>
        <v>0</v>
      </c>
      <c r="BB28" s="140">
        <f t="shared" si="14"/>
        <v>0</v>
      </c>
      <c r="BC28" s="65">
        <f t="shared" si="15"/>
        <v>1</v>
      </c>
      <c r="BD28" s="139">
        <f t="shared" si="16"/>
        <v>0</v>
      </c>
      <c r="BE28" s="139">
        <f t="shared" si="16"/>
        <v>0</v>
      </c>
      <c r="BF28" s="140">
        <f t="shared" si="17"/>
        <v>0</v>
      </c>
      <c r="BH28" s="6">
        <f t="shared" ref="BH28:BK30" si="45">IF(LEFT($D28,2)=BH$15,SUM($H28,$J28)+SUM($T28,$V28),0)</f>
        <v>0</v>
      </c>
      <c r="BI28" s="4">
        <f t="shared" si="45"/>
        <v>0</v>
      </c>
      <c r="BJ28" s="4">
        <f t="shared" si="45"/>
        <v>0</v>
      </c>
      <c r="BK28" s="5">
        <f t="shared" si="45"/>
        <v>0</v>
      </c>
      <c r="BL28" s="6">
        <f t="shared" si="35"/>
        <v>0</v>
      </c>
      <c r="BM28" s="4">
        <f t="shared" si="35"/>
        <v>0</v>
      </c>
      <c r="BN28" s="4">
        <f t="shared" si="35"/>
        <v>0</v>
      </c>
      <c r="BO28" s="5">
        <f t="shared" si="35"/>
        <v>0</v>
      </c>
      <c r="BP28" s="7">
        <f t="shared" si="20"/>
        <v>0</v>
      </c>
      <c r="BQ28" s="68">
        <f t="shared" si="20"/>
        <v>0</v>
      </c>
      <c r="BR28" s="69">
        <f t="shared" si="20"/>
        <v>0</v>
      </c>
      <c r="BU28" s="4">
        <f t="shared" si="21"/>
        <v>0</v>
      </c>
      <c r="BV28" s="4">
        <f t="shared" si="22"/>
        <v>0</v>
      </c>
      <c r="BW28" s="4">
        <f t="shared" si="23"/>
        <v>56</v>
      </c>
      <c r="BX28" s="4">
        <f t="shared" si="24"/>
        <v>75</v>
      </c>
      <c r="CA28" s="10"/>
    </row>
    <row r="29" spans="1:79">
      <c r="A29" s="813">
        <f t="shared" si="27"/>
        <v>12</v>
      </c>
      <c r="B29" s="820" t="s">
        <v>434</v>
      </c>
      <c r="C29" s="823" t="s">
        <v>436</v>
      </c>
      <c r="D29" s="813" t="str">
        <f>C29&amp;"."&amp;TEXT(A29,"00")</f>
        <v>DC.02.12</v>
      </c>
      <c r="E29" s="817"/>
      <c r="F29" s="810"/>
      <c r="G29" s="810"/>
      <c r="H29" s="810"/>
      <c r="I29" s="810"/>
      <c r="J29" s="810"/>
      <c r="K29" s="809"/>
      <c r="L29" s="809"/>
      <c r="M29" s="810"/>
      <c r="N29" s="810"/>
      <c r="O29" s="818"/>
      <c r="P29" s="818"/>
      <c r="Q29" s="817"/>
      <c r="R29" s="810">
        <v>1</v>
      </c>
      <c r="S29" s="810"/>
      <c r="T29" s="810"/>
      <c r="U29" s="810"/>
      <c r="V29" s="810"/>
      <c r="W29" s="809"/>
      <c r="X29" s="810">
        <f t="shared" si="43"/>
        <v>11</v>
      </c>
      <c r="Y29" s="810">
        <f>IF(AB29&lt;&gt;0,IF(SUM(Q29:S29,U29)=0, (AB29)*25-(T29+V29+W29)*14, (AB29)*25-(T29+V29+W29)*14),0)</f>
        <v>0</v>
      </c>
      <c r="Z29" s="810" t="s">
        <v>242</v>
      </c>
      <c r="AA29" s="818">
        <v>1</v>
      </c>
      <c r="AB29" s="819"/>
      <c r="AC29" s="141">
        <f t="shared" si="29"/>
        <v>0</v>
      </c>
      <c r="AD29" s="130">
        <f t="shared" si="29"/>
        <v>0</v>
      </c>
      <c r="AE29" s="130">
        <f t="shared" si="29"/>
        <v>0</v>
      </c>
      <c r="AF29" s="142">
        <f t="shared" si="29"/>
        <v>1</v>
      </c>
      <c r="AG29" s="141">
        <f t="shared" si="30"/>
        <v>0</v>
      </c>
      <c r="AH29" s="130">
        <f t="shared" si="30"/>
        <v>0</v>
      </c>
      <c r="AI29" s="130">
        <f t="shared" si="30"/>
        <v>0</v>
      </c>
      <c r="AJ29" s="142">
        <f t="shared" si="30"/>
        <v>1</v>
      </c>
      <c r="AK29" s="141">
        <f t="shared" si="31"/>
        <v>1</v>
      </c>
      <c r="AL29" s="139">
        <f t="shared" si="9"/>
        <v>0</v>
      </c>
      <c r="AM29" s="140">
        <f t="shared" si="9"/>
        <v>0</v>
      </c>
      <c r="AN29" s="65">
        <f t="shared" si="25"/>
        <v>0</v>
      </c>
      <c r="AO29" s="139">
        <f t="shared" si="10"/>
        <v>0</v>
      </c>
      <c r="AP29" s="140">
        <f t="shared" si="10"/>
        <v>0</v>
      </c>
      <c r="AQ29" s="141">
        <f t="shared" si="32"/>
        <v>0</v>
      </c>
      <c r="AR29" s="130">
        <f t="shared" si="32"/>
        <v>0</v>
      </c>
      <c r="AS29" s="130">
        <f t="shared" si="32"/>
        <v>0</v>
      </c>
      <c r="AT29" s="142">
        <f t="shared" si="32"/>
        <v>0</v>
      </c>
      <c r="AU29" s="141">
        <f t="shared" si="26"/>
        <v>0</v>
      </c>
      <c r="AV29" s="130">
        <f t="shared" si="26"/>
        <v>0</v>
      </c>
      <c r="AW29" s="130">
        <f t="shared" si="26"/>
        <v>0</v>
      </c>
      <c r="AX29" s="142">
        <f t="shared" si="26"/>
        <v>1</v>
      </c>
      <c r="AY29" s="65">
        <f t="shared" si="12"/>
        <v>0</v>
      </c>
      <c r="AZ29" s="139">
        <f t="shared" si="33"/>
        <v>0</v>
      </c>
      <c r="BA29" s="139">
        <f t="shared" si="13"/>
        <v>0</v>
      </c>
      <c r="BB29" s="140">
        <f t="shared" si="14"/>
        <v>0</v>
      </c>
      <c r="BC29" s="65">
        <f t="shared" si="15"/>
        <v>0</v>
      </c>
      <c r="BD29" s="139"/>
      <c r="BE29" s="139">
        <f t="shared" si="16"/>
        <v>1</v>
      </c>
      <c r="BF29" s="140">
        <f t="shared" si="17"/>
        <v>0</v>
      </c>
      <c r="BH29" s="6">
        <f t="shared" si="34"/>
        <v>0</v>
      </c>
      <c r="BI29" s="4">
        <f t="shared" si="34"/>
        <v>0</v>
      </c>
      <c r="BJ29" s="4">
        <f t="shared" si="34"/>
        <v>0</v>
      </c>
      <c r="BK29" s="5">
        <f t="shared" si="34"/>
        <v>0</v>
      </c>
      <c r="BL29" s="6">
        <f t="shared" si="35"/>
        <v>0</v>
      </c>
      <c r="BM29" s="4">
        <f t="shared" si="35"/>
        <v>0</v>
      </c>
      <c r="BN29" s="4">
        <f t="shared" si="35"/>
        <v>0</v>
      </c>
      <c r="BO29" s="5">
        <f t="shared" si="35"/>
        <v>0</v>
      </c>
      <c r="BP29" s="7">
        <f t="shared" si="20"/>
        <v>0</v>
      </c>
      <c r="BQ29" s="68">
        <f t="shared" si="20"/>
        <v>0</v>
      </c>
      <c r="BR29" s="69">
        <f t="shared" si="20"/>
        <v>0</v>
      </c>
      <c r="BU29" s="4">
        <f t="shared" si="21"/>
        <v>0</v>
      </c>
      <c r="BV29" s="4">
        <f t="shared" ref="BV29" si="46">25*SUM(O29:P29)-14*SUM(E29:K29)</f>
        <v>0</v>
      </c>
      <c r="BW29" s="4">
        <f t="shared" si="23"/>
        <v>14</v>
      </c>
      <c r="BX29" s="4">
        <f t="shared" si="24"/>
        <v>25</v>
      </c>
    </row>
    <row r="30" spans="1:79" ht="13.5" thickBot="1">
      <c r="A30" s="813">
        <f>A29+1</f>
        <v>13</v>
      </c>
      <c r="B30" s="820" t="s">
        <v>427</v>
      </c>
      <c r="C30" s="823" t="s">
        <v>366</v>
      </c>
      <c r="D30" s="813" t="str">
        <f t="shared" si="36"/>
        <v>DF.02.13</v>
      </c>
      <c r="E30" s="817"/>
      <c r="F30" s="810"/>
      <c r="G30" s="810"/>
      <c r="H30" s="810"/>
      <c r="I30" s="810"/>
      <c r="J30" s="810"/>
      <c r="K30" s="809"/>
      <c r="L30" s="810">
        <f>IF(O30=0,0,(O30+P30)*25-SUM(E30:K30)*14-#REF!-M30)</f>
        <v>0</v>
      </c>
      <c r="M30" s="810">
        <f>IF(P30&lt;&gt;0,IF(SUM(E30:G30,I30)=0, (P30)*25-(H30+J30+K30)*14-#REF!, (P30)*25-(H30+J30+K30)*14),0)</f>
        <v>0</v>
      </c>
      <c r="N30" s="810"/>
      <c r="O30" s="818"/>
      <c r="P30" s="818"/>
      <c r="Q30" s="817"/>
      <c r="R30" s="810"/>
      <c r="S30" s="810"/>
      <c r="T30" s="810"/>
      <c r="U30" s="810"/>
      <c r="V30" s="810">
        <v>5</v>
      </c>
      <c r="W30" s="809"/>
      <c r="X30" s="810">
        <f>IF(AA30=0,0,(AA30+AB30)*25-SUM(Q30:W30)*14-#REF!-Y30)</f>
        <v>0</v>
      </c>
      <c r="Y30" s="810">
        <f>IF(AB30&lt;&gt;0,IF(SUM(Q30:S30,U30)=0, (AB30)*25-(T30+V30+W30)*14, (AB30)*25-(T30+V30+W30)*14),0)</f>
        <v>180</v>
      </c>
      <c r="Z30" s="810" t="s">
        <v>242</v>
      </c>
      <c r="AA30" s="818"/>
      <c r="AB30" s="819">
        <v>10</v>
      </c>
      <c r="AC30" s="141">
        <f t="shared" si="29"/>
        <v>5</v>
      </c>
      <c r="AD30" s="130">
        <f t="shared" si="29"/>
        <v>0</v>
      </c>
      <c r="AE30" s="130">
        <f t="shared" si="29"/>
        <v>0</v>
      </c>
      <c r="AF30" s="142">
        <f t="shared" si="29"/>
        <v>0</v>
      </c>
      <c r="AG30" s="141">
        <f t="shared" si="30"/>
        <v>10</v>
      </c>
      <c r="AH30" s="130">
        <f t="shared" si="30"/>
        <v>0</v>
      </c>
      <c r="AI30" s="130">
        <f t="shared" si="30"/>
        <v>0</v>
      </c>
      <c r="AJ30" s="142">
        <f t="shared" si="30"/>
        <v>0</v>
      </c>
      <c r="AK30" s="141">
        <f t="shared" ref="AK30" si="47">AC30+AD30+AE30+AF30</f>
        <v>5</v>
      </c>
      <c r="AL30" s="139">
        <f t="shared" si="9"/>
        <v>0</v>
      </c>
      <c r="AM30" s="140">
        <f t="shared" si="9"/>
        <v>0</v>
      </c>
      <c r="AN30" s="65">
        <f t="shared" si="25"/>
        <v>0</v>
      </c>
      <c r="AO30" s="139">
        <f t="shared" si="10"/>
        <v>0</v>
      </c>
      <c r="AP30" s="140">
        <f t="shared" si="10"/>
        <v>0</v>
      </c>
      <c r="AQ30" s="141">
        <f t="shared" si="32"/>
        <v>0</v>
      </c>
      <c r="AR30" s="130">
        <f t="shared" si="32"/>
        <v>0</v>
      </c>
      <c r="AS30" s="130">
        <f t="shared" si="32"/>
        <v>0</v>
      </c>
      <c r="AT30" s="142">
        <f t="shared" si="32"/>
        <v>0</v>
      </c>
      <c r="AU30" s="141">
        <f t="shared" si="26"/>
        <v>0</v>
      </c>
      <c r="AV30" s="130">
        <f t="shared" si="26"/>
        <v>0</v>
      </c>
      <c r="AW30" s="130">
        <f t="shared" si="26"/>
        <v>0</v>
      </c>
      <c r="AX30" s="142">
        <f t="shared" si="26"/>
        <v>0</v>
      </c>
      <c r="AY30" s="65">
        <f t="shared" si="12"/>
        <v>0</v>
      </c>
      <c r="AZ30" s="139">
        <f t="shared" si="33"/>
        <v>0</v>
      </c>
      <c r="BA30" s="139">
        <f t="shared" si="13"/>
        <v>0</v>
      </c>
      <c r="BB30" s="140">
        <f t="shared" si="14"/>
        <v>0</v>
      </c>
      <c r="BC30" s="65">
        <f t="shared" si="15"/>
        <v>0</v>
      </c>
      <c r="BD30" s="139"/>
      <c r="BE30" s="139">
        <f t="shared" si="16"/>
        <v>1</v>
      </c>
      <c r="BF30" s="140">
        <f t="shared" si="17"/>
        <v>0</v>
      </c>
      <c r="BH30" s="6">
        <f t="shared" si="45"/>
        <v>5</v>
      </c>
      <c r="BI30" s="4">
        <f t="shared" si="45"/>
        <v>0</v>
      </c>
      <c r="BJ30" s="4">
        <f t="shared" si="45"/>
        <v>0</v>
      </c>
      <c r="BK30" s="5">
        <f t="shared" si="45"/>
        <v>0</v>
      </c>
      <c r="BL30" s="6">
        <f t="shared" si="35"/>
        <v>10</v>
      </c>
      <c r="BM30" s="4">
        <f t="shared" si="35"/>
        <v>0</v>
      </c>
      <c r="BN30" s="4">
        <f t="shared" si="35"/>
        <v>0</v>
      </c>
      <c r="BO30" s="5">
        <f t="shared" si="35"/>
        <v>0</v>
      </c>
      <c r="BP30" s="7">
        <f t="shared" si="20"/>
        <v>0</v>
      </c>
      <c r="BQ30" s="68">
        <f t="shared" si="20"/>
        <v>0</v>
      </c>
      <c r="BR30" s="69">
        <f t="shared" si="20"/>
        <v>0</v>
      </c>
      <c r="BU30" s="4"/>
      <c r="BV30" s="4"/>
      <c r="BW30" s="4"/>
      <c r="BX30" s="4"/>
    </row>
    <row r="31" spans="1:79" ht="13.9" hidden="1" customHeight="1">
      <c r="A31" s="823"/>
      <c r="B31" s="824"/>
      <c r="C31" s="825"/>
      <c r="D31" s="826"/>
      <c r="E31" s="827"/>
      <c r="F31" s="828"/>
      <c r="G31" s="828"/>
      <c r="H31" s="828"/>
      <c r="I31" s="828"/>
      <c r="J31" s="828"/>
      <c r="K31" s="828"/>
      <c r="L31" s="828"/>
      <c r="M31" s="828"/>
      <c r="N31" s="828"/>
      <c r="O31" s="829"/>
      <c r="P31" s="829"/>
      <c r="Q31" s="830"/>
      <c r="R31" s="831"/>
      <c r="S31" s="831"/>
      <c r="T31" s="831"/>
      <c r="U31" s="831"/>
      <c r="V31" s="831"/>
      <c r="W31" s="831"/>
      <c r="X31" s="831"/>
      <c r="Y31" s="831"/>
      <c r="Z31" s="831"/>
      <c r="AA31" s="832"/>
      <c r="AB31" s="833"/>
      <c r="AC31" s="141">
        <f t="shared" si="29"/>
        <v>0</v>
      </c>
      <c r="AD31" s="136">
        <f t="shared" ref="AD31:AF31" si="48">IF(LEFT($D31)=AD$15,SUM($E31:$J31)+SUM($Q31:$U31),0)</f>
        <v>0</v>
      </c>
      <c r="AE31" s="136">
        <f t="shared" si="48"/>
        <v>0</v>
      </c>
      <c r="AF31" s="138">
        <f t="shared" si="48"/>
        <v>0</v>
      </c>
      <c r="AG31" s="133">
        <f t="shared" ref="AG31:AJ31" si="49">IF(LEFT($D31)=AG$15,$P31+$AB31,0)</f>
        <v>0</v>
      </c>
      <c r="AH31" s="146">
        <f t="shared" si="49"/>
        <v>0</v>
      </c>
      <c r="AI31" s="146">
        <f t="shared" si="49"/>
        <v>0</v>
      </c>
      <c r="AJ31" s="147">
        <f t="shared" si="49"/>
        <v>0</v>
      </c>
      <c r="AK31" s="148">
        <f t="shared" ref="AK31:AM31" si="50">IF(MID($D31,6,1)=AK$15,SUM($E31:$J31)+SUM($Q31:$U31),0)</f>
        <v>0</v>
      </c>
      <c r="AL31" s="136">
        <f t="shared" si="50"/>
        <v>0</v>
      </c>
      <c r="AM31" s="138">
        <f t="shared" si="50"/>
        <v>0</v>
      </c>
      <c r="AN31" s="135">
        <f t="shared" ref="AN31:AP31" si="51">IF(MID($D31,6,1)=AN$15,$P31+$AB31,0)</f>
        <v>0</v>
      </c>
      <c r="AO31" s="148">
        <f t="shared" si="51"/>
        <v>0</v>
      </c>
      <c r="AP31" s="153">
        <f t="shared" si="51"/>
        <v>0</v>
      </c>
      <c r="AQ31" s="133">
        <f t="shared" ref="AQ31:AT31" si="52">IF(LEFT($D31)=AQ$15,$E31+$Q31,0)</f>
        <v>0</v>
      </c>
      <c r="AR31" s="146">
        <f t="shared" si="52"/>
        <v>0</v>
      </c>
      <c r="AS31" s="146">
        <f t="shared" si="52"/>
        <v>0</v>
      </c>
      <c r="AT31" s="147">
        <f t="shared" si="52"/>
        <v>0</v>
      </c>
      <c r="AU31" s="133">
        <f t="shared" ref="AU31:AX31" si="53">IF(LEFT($D31)=AU$15,SUM($F31:$J31)+SUM($R31:$U31),0)</f>
        <v>0</v>
      </c>
      <c r="AV31" s="146">
        <f t="shared" si="53"/>
        <v>0</v>
      </c>
      <c r="AW31" s="146">
        <f t="shared" si="53"/>
        <v>0</v>
      </c>
      <c r="AX31" s="149">
        <f t="shared" si="53"/>
        <v>0</v>
      </c>
      <c r="AY31" s="133">
        <f t="shared" ref="AY31" si="54">IF(LEFT($N31,1)=$AY$15,1,0)</f>
        <v>0</v>
      </c>
      <c r="AZ31" s="146">
        <f t="shared" ref="AZ31:BA31" si="55">IF(LEFT($N31,1)=$BA$15,1,0)</f>
        <v>0</v>
      </c>
      <c r="BA31" s="146">
        <f t="shared" si="55"/>
        <v>0</v>
      </c>
      <c r="BB31" s="147"/>
      <c r="BC31" s="133">
        <f t="shared" si="15"/>
        <v>0</v>
      </c>
      <c r="BD31" s="146">
        <f t="shared" si="16"/>
        <v>0</v>
      </c>
      <c r="BE31" s="146">
        <f t="shared" si="16"/>
        <v>0</v>
      </c>
      <c r="BF31" s="138">
        <f t="shared" si="17"/>
        <v>0</v>
      </c>
    </row>
    <row r="32" spans="1:79" ht="12.6" customHeight="1">
      <c r="A32" s="834" t="s">
        <v>346</v>
      </c>
      <c r="B32" s="835"/>
      <c r="C32" s="835"/>
      <c r="D32" s="835"/>
      <c r="E32" s="836">
        <f t="shared" ref="E32:M32" si="56">SUM(E18:E31)</f>
        <v>9</v>
      </c>
      <c r="F32" s="808">
        <f t="shared" si="56"/>
        <v>5</v>
      </c>
      <c r="G32" s="808">
        <f t="shared" si="56"/>
        <v>4</v>
      </c>
      <c r="H32" s="808">
        <f t="shared" si="56"/>
        <v>5</v>
      </c>
      <c r="I32" s="808">
        <f t="shared" si="56"/>
        <v>0</v>
      </c>
      <c r="J32" s="808">
        <f t="shared" si="56"/>
        <v>0</v>
      </c>
      <c r="K32" s="808">
        <f t="shared" si="56"/>
        <v>0</v>
      </c>
      <c r="L32" s="837">
        <f t="shared" si="56"/>
        <v>173</v>
      </c>
      <c r="M32" s="837">
        <f t="shared" si="56"/>
        <v>180</v>
      </c>
      <c r="N32" s="838" t="str">
        <f>IF(AY17&lt;&gt;0,AY17 &amp;"E","") &amp; IF(AZ17&lt;&gt;0,CHAR(10)&amp;BA17 &amp; "C","")&amp; IF(BB17&lt;&gt;0,CHAR(10)&amp;BB17 &amp; "P","")&amp; IF(BA17&lt;&gt;0,CHAR(10)&amp;BA17 &amp; "V","")</f>
        <v>4E
2V</v>
      </c>
      <c r="O32" s="838">
        <f>+SUM(O18:O30)</f>
        <v>17</v>
      </c>
      <c r="P32" s="838">
        <f>+SUM(P18:P30)</f>
        <v>10</v>
      </c>
      <c r="Q32" s="836">
        <f t="shared" ref="Q32:Y32" si="57">SUM(Q18:Q31)</f>
        <v>11</v>
      </c>
      <c r="R32" s="808">
        <f t="shared" si="57"/>
        <v>5</v>
      </c>
      <c r="S32" s="808">
        <f t="shared" si="57"/>
        <v>4</v>
      </c>
      <c r="T32" s="808">
        <f t="shared" si="57"/>
        <v>2</v>
      </c>
      <c r="U32" s="808">
        <f t="shared" si="57"/>
        <v>0</v>
      </c>
      <c r="V32" s="808">
        <f t="shared" si="57"/>
        <v>5</v>
      </c>
      <c r="W32" s="808">
        <f t="shared" si="57"/>
        <v>0</v>
      </c>
      <c r="X32" s="837">
        <f t="shared" si="57"/>
        <v>120</v>
      </c>
      <c r="Y32" s="837">
        <f t="shared" si="57"/>
        <v>252</v>
      </c>
      <c r="Z32" s="838" t="str">
        <f>IF(BC17&lt;&gt;0,BC17 &amp;"E","") &amp; IF(BE17&lt;&gt;0,CHAR(10)&amp;BE17 &amp; "V","")&amp; IF(BF17&lt;&gt;0,CHAR(10)&amp;BF17 &amp; "P","")</f>
        <v>5E
2V</v>
      </c>
      <c r="AA32" s="838">
        <f>SUM(AA18:AA31)</f>
        <v>16</v>
      </c>
      <c r="AB32" s="839">
        <f>SUM(AB18:AB31)</f>
        <v>14</v>
      </c>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row>
    <row r="33" spans="1:79" ht="21" customHeight="1" thickBot="1">
      <c r="A33" s="840" t="str">
        <f>E32&amp;"C/"&amp;F32&amp;"S/"&amp;H32&amp;"L/"&amp;J32&amp;"P +"&amp;Q32&amp;"C/"&amp;R32&amp;"S/"&amp;S32&amp;"L/"&amp;U32&amp;"P"</f>
        <v>9C/5S/5L/0P +11C/5S/4L/0P</v>
      </c>
      <c r="B33" s="841"/>
      <c r="C33" s="841"/>
      <c r="D33" s="841"/>
      <c r="E33" s="842">
        <f>SUM(E32:K32)</f>
        <v>23</v>
      </c>
      <c r="F33" s="843"/>
      <c r="G33" s="843"/>
      <c r="H33" s="843"/>
      <c r="I33" s="843"/>
      <c r="J33" s="843"/>
      <c r="K33" s="844"/>
      <c r="L33" s="845"/>
      <c r="M33" s="845"/>
      <c r="N33" s="846"/>
      <c r="O33" s="846"/>
      <c r="P33" s="846"/>
      <c r="Q33" s="842">
        <f>SUM(Q32:W32)</f>
        <v>27</v>
      </c>
      <c r="R33" s="843"/>
      <c r="S33" s="843"/>
      <c r="T33" s="843"/>
      <c r="U33" s="843"/>
      <c r="V33" s="843"/>
      <c r="W33" s="844"/>
      <c r="X33" s="845"/>
      <c r="Y33" s="845"/>
      <c r="Z33" s="846"/>
      <c r="AA33" s="846"/>
      <c r="AB33" s="847"/>
      <c r="AC33" s="86"/>
      <c r="AD33" s="86"/>
      <c r="AE33" s="86"/>
      <c r="AF33" s="86"/>
      <c r="AG33" s="86"/>
      <c r="AH33" s="11"/>
      <c r="AI33" s="168"/>
      <c r="AJ33" s="86"/>
      <c r="AK33" s="86"/>
      <c r="AL33" s="86"/>
      <c r="AM33" s="86"/>
      <c r="AN33" s="86"/>
      <c r="AO33" s="86"/>
      <c r="AP33" s="86"/>
      <c r="AQ33" s="86"/>
      <c r="AR33" s="86"/>
      <c r="AS33" s="86"/>
      <c r="AT33" s="86"/>
      <c r="AU33" s="86"/>
      <c r="AV33" s="86"/>
      <c r="AW33" s="86"/>
      <c r="AX33" s="86"/>
      <c r="AY33" s="86"/>
      <c r="AZ33" s="86"/>
      <c r="BA33" s="86"/>
      <c r="BB33" s="86"/>
      <c r="BC33" s="86"/>
      <c r="BD33" s="86"/>
      <c r="BE33" s="86"/>
      <c r="BF33" s="86"/>
    </row>
    <row r="34" spans="1:79" ht="13.5" customHeight="1" thickBot="1">
      <c r="A34" s="848"/>
      <c r="B34" s="848"/>
      <c r="C34" s="826"/>
      <c r="D34" s="848"/>
      <c r="E34" s="849"/>
      <c r="F34" s="849"/>
      <c r="G34" s="849"/>
      <c r="H34" s="849"/>
      <c r="I34" s="849"/>
      <c r="J34" s="849"/>
      <c r="K34" s="849"/>
      <c r="L34" s="849"/>
      <c r="M34" s="849"/>
      <c r="N34" s="849"/>
      <c r="O34" s="849"/>
      <c r="P34" s="849"/>
      <c r="Q34" s="849"/>
      <c r="R34" s="849"/>
      <c r="S34" s="849"/>
      <c r="T34" s="849"/>
      <c r="U34" s="849"/>
      <c r="V34" s="849"/>
      <c r="W34" s="849"/>
      <c r="X34" s="849"/>
      <c r="Y34" s="849"/>
      <c r="Z34" s="849"/>
      <c r="AA34" s="849"/>
      <c r="AB34" s="849"/>
      <c r="AC34" s="86"/>
      <c r="AD34" s="86"/>
      <c r="AE34" s="86"/>
      <c r="AF34" s="86"/>
      <c r="AG34" s="86"/>
      <c r="AH34" s="86"/>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86"/>
      <c r="BQ34" s="86"/>
      <c r="BR34" s="86"/>
    </row>
    <row r="35" spans="1:79" ht="12.75" customHeight="1">
      <c r="A35" s="850" t="s">
        <v>13</v>
      </c>
      <c r="B35" s="851" t="s">
        <v>127</v>
      </c>
      <c r="C35" s="850"/>
      <c r="D35" s="850" t="s">
        <v>14</v>
      </c>
      <c r="E35" s="852" t="s">
        <v>54</v>
      </c>
      <c r="F35" s="853"/>
      <c r="G35" s="853"/>
      <c r="H35" s="853"/>
      <c r="I35" s="853"/>
      <c r="J35" s="853"/>
      <c r="K35" s="853"/>
      <c r="L35" s="853"/>
      <c r="M35" s="853"/>
      <c r="N35" s="853"/>
      <c r="O35" s="853"/>
      <c r="P35" s="853"/>
      <c r="Q35" s="852" t="s">
        <v>55</v>
      </c>
      <c r="R35" s="853"/>
      <c r="S35" s="853"/>
      <c r="T35" s="853"/>
      <c r="U35" s="853"/>
      <c r="V35" s="853"/>
      <c r="W35" s="853"/>
      <c r="X35" s="853"/>
      <c r="Y35" s="853"/>
      <c r="Z35" s="853"/>
      <c r="AA35" s="853"/>
      <c r="AB35" s="854"/>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row>
    <row r="36" spans="1:79" ht="12.75" customHeight="1" thickBot="1">
      <c r="A36" s="855"/>
      <c r="B36" s="856"/>
      <c r="C36" s="855"/>
      <c r="D36" s="855"/>
      <c r="E36" s="857" t="s">
        <v>19</v>
      </c>
      <c r="F36" s="858" t="s">
        <v>18</v>
      </c>
      <c r="G36" s="858" t="s">
        <v>23</v>
      </c>
      <c r="H36" s="858" t="s">
        <v>130</v>
      </c>
      <c r="I36" s="858" t="s">
        <v>24</v>
      </c>
      <c r="J36" s="858" t="s">
        <v>131</v>
      </c>
      <c r="K36" s="859" t="s">
        <v>133</v>
      </c>
      <c r="L36" s="859" t="s">
        <v>25</v>
      </c>
      <c r="M36" s="859" t="s">
        <v>132</v>
      </c>
      <c r="N36" s="860" t="s">
        <v>26</v>
      </c>
      <c r="O36" s="861" t="s">
        <v>27</v>
      </c>
      <c r="P36" s="862"/>
      <c r="Q36" s="857" t="s">
        <v>19</v>
      </c>
      <c r="R36" s="858" t="s">
        <v>18</v>
      </c>
      <c r="S36" s="858" t="s">
        <v>23</v>
      </c>
      <c r="T36" s="858" t="s">
        <v>130</v>
      </c>
      <c r="U36" s="858" t="s">
        <v>24</v>
      </c>
      <c r="V36" s="858" t="s">
        <v>131</v>
      </c>
      <c r="W36" s="859" t="s">
        <v>133</v>
      </c>
      <c r="X36" s="859" t="s">
        <v>25</v>
      </c>
      <c r="Y36" s="859" t="s">
        <v>132</v>
      </c>
      <c r="Z36" s="860" t="s">
        <v>26</v>
      </c>
      <c r="AA36" s="861" t="s">
        <v>27</v>
      </c>
      <c r="AB36" s="862"/>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row>
    <row r="37" spans="1:79" ht="12" customHeight="1" thickBot="1">
      <c r="A37" s="863"/>
      <c r="B37" s="864"/>
      <c r="C37" s="865"/>
      <c r="D37" s="866" t="s">
        <v>166</v>
      </c>
      <c r="E37" s="867"/>
      <c r="F37" s="846"/>
      <c r="G37" s="846"/>
      <c r="H37" s="846"/>
      <c r="I37" s="846"/>
      <c r="J37" s="846"/>
      <c r="K37" s="846"/>
      <c r="L37" s="846"/>
      <c r="M37" s="846"/>
      <c r="N37" s="868"/>
      <c r="O37" s="869" t="s">
        <v>158</v>
      </c>
      <c r="P37" s="869" t="s">
        <v>135</v>
      </c>
      <c r="Q37" s="867"/>
      <c r="R37" s="846"/>
      <c r="S37" s="846"/>
      <c r="T37" s="846"/>
      <c r="U37" s="846"/>
      <c r="V37" s="846"/>
      <c r="W37" s="846"/>
      <c r="X37" s="846"/>
      <c r="Y37" s="846"/>
      <c r="Z37" s="868"/>
      <c r="AA37" s="869" t="s">
        <v>158</v>
      </c>
      <c r="AB37" s="870" t="s">
        <v>135</v>
      </c>
      <c r="AC37" s="123">
        <f t="shared" ref="AC37:BF37" si="58">SUM(AC40:AC41)</f>
        <v>0</v>
      </c>
      <c r="AD37" s="124">
        <f t="shared" si="58"/>
        <v>0</v>
      </c>
      <c r="AE37" s="124">
        <f t="shared" si="58"/>
        <v>0</v>
      </c>
      <c r="AF37" s="125">
        <f>SUM(AF38:AF44)</f>
        <v>3</v>
      </c>
      <c r="AG37" s="123">
        <f t="shared" si="58"/>
        <v>0</v>
      </c>
      <c r="AH37" s="124">
        <f t="shared" si="58"/>
        <v>0</v>
      </c>
      <c r="AI37" s="124">
        <f t="shared" si="58"/>
        <v>0</v>
      </c>
      <c r="AJ37" s="125">
        <f>SUM(AJ38:AJ44)</f>
        <v>3</v>
      </c>
      <c r="AK37" s="123">
        <f t="shared" si="58"/>
        <v>0</v>
      </c>
      <c r="AL37" s="124">
        <f>SUM(AL38:AL44)</f>
        <v>3</v>
      </c>
      <c r="AM37" s="125">
        <f t="shared" si="58"/>
        <v>0</v>
      </c>
      <c r="AN37" s="123">
        <f t="shared" si="58"/>
        <v>0</v>
      </c>
      <c r="AO37" s="124">
        <f t="shared" si="58"/>
        <v>0</v>
      </c>
      <c r="AP37" s="125">
        <f t="shared" si="58"/>
        <v>0</v>
      </c>
      <c r="AQ37" s="123">
        <f t="shared" si="58"/>
        <v>0</v>
      </c>
      <c r="AR37" s="124">
        <f t="shared" si="58"/>
        <v>0</v>
      </c>
      <c r="AS37" s="124">
        <f t="shared" si="58"/>
        <v>0</v>
      </c>
      <c r="AT37" s="268">
        <f>SUM(AT38:AT41)</f>
        <v>0.5</v>
      </c>
      <c r="AU37" s="123">
        <f t="shared" si="58"/>
        <v>0</v>
      </c>
      <c r="AV37" s="124">
        <f t="shared" si="58"/>
        <v>0</v>
      </c>
      <c r="AW37" s="124">
        <f t="shared" si="58"/>
        <v>0</v>
      </c>
      <c r="AX37" s="268">
        <f>SUM(AX38:AX44)</f>
        <v>2.5</v>
      </c>
      <c r="AY37" s="123">
        <f t="shared" si="58"/>
        <v>0</v>
      </c>
      <c r="AZ37" s="124">
        <f t="shared" ref="AZ37" si="59">SUM(AZ40:AZ41)</f>
        <v>0</v>
      </c>
      <c r="BA37" s="124">
        <f>SUM(BA38:BA44)</f>
        <v>2</v>
      </c>
      <c r="BB37" s="125">
        <f t="shared" si="58"/>
        <v>0</v>
      </c>
      <c r="BC37" s="123">
        <f t="shared" si="58"/>
        <v>0</v>
      </c>
      <c r="BD37" s="124">
        <f>SUM(BD38:BD44)</f>
        <v>0</v>
      </c>
      <c r="BE37" s="124">
        <f>SUM(BE38:BE44)</f>
        <v>0</v>
      </c>
      <c r="BF37" s="125">
        <f t="shared" si="58"/>
        <v>0</v>
      </c>
      <c r="BG37" s="86"/>
      <c r="BH37" s="123">
        <f t="shared" ref="BH37:BR37" si="60">SUM(BH40:BH41)</f>
        <v>0</v>
      </c>
      <c r="BI37" s="124">
        <f t="shared" si="60"/>
        <v>0</v>
      </c>
      <c r="BJ37" s="124">
        <f t="shared" si="60"/>
        <v>0</v>
      </c>
      <c r="BK37" s="125">
        <f t="shared" si="60"/>
        <v>0</v>
      </c>
      <c r="BL37" s="123">
        <f t="shared" si="60"/>
        <v>0</v>
      </c>
      <c r="BM37" s="124">
        <f t="shared" si="60"/>
        <v>0</v>
      </c>
      <c r="BN37" s="124">
        <f t="shared" si="60"/>
        <v>0</v>
      </c>
      <c r="BO37" s="125">
        <f t="shared" si="60"/>
        <v>0</v>
      </c>
      <c r="BP37" s="123">
        <f t="shared" si="60"/>
        <v>0</v>
      </c>
      <c r="BQ37" s="124">
        <f t="shared" si="60"/>
        <v>0</v>
      </c>
      <c r="BR37" s="125">
        <f t="shared" si="60"/>
        <v>0</v>
      </c>
    </row>
    <row r="38" spans="1:79" ht="12" customHeight="1">
      <c r="A38" s="871">
        <f>A30+1</f>
        <v>14</v>
      </c>
      <c r="B38" s="872" t="s">
        <v>240</v>
      </c>
      <c r="C38" s="804" t="s">
        <v>367</v>
      </c>
      <c r="D38" s="804" t="str">
        <f t="shared" ref="D38:D39" si="61">C38&amp;"."&amp;TEXT(A38,"00")</f>
        <v>DC.01.14</v>
      </c>
      <c r="E38" s="873">
        <v>0.5</v>
      </c>
      <c r="F38" s="874">
        <v>0.5</v>
      </c>
      <c r="G38" s="837"/>
      <c r="H38" s="874"/>
      <c r="I38" s="837"/>
      <c r="J38" s="874"/>
      <c r="K38" s="837"/>
      <c r="L38" s="837">
        <f>IF(O38=0,0,(O38+P38)*25-SUM(E38:K38)*14-M38)</f>
        <v>11</v>
      </c>
      <c r="M38" s="837">
        <f>IF(P38&lt;&gt;0,IF(SUM(E38:G38,I38)=0, (P38)*25-(H38+J38+K38)*14-#REF!, (P38)*25-(H38+J38+K38)*14),0)</f>
        <v>0</v>
      </c>
      <c r="N38" s="874" t="s">
        <v>242</v>
      </c>
      <c r="O38" s="837">
        <v>1</v>
      </c>
      <c r="P38" s="875"/>
      <c r="Q38" s="873"/>
      <c r="R38" s="874"/>
      <c r="S38" s="874"/>
      <c r="T38" s="837"/>
      <c r="U38" s="874"/>
      <c r="V38" s="837"/>
      <c r="W38" s="837"/>
      <c r="X38" s="874"/>
      <c r="Y38" s="874"/>
      <c r="Z38" s="874"/>
      <c r="AA38" s="837"/>
      <c r="AB38" s="875"/>
      <c r="AC38" s="141">
        <f>IF(LEFT($D38,2)=AC$15,SUM($E38:$J38)+SUM($Q38:$V38),0)</f>
        <v>0</v>
      </c>
      <c r="AD38" s="65">
        <f t="shared" ref="AD38:AE43" si="62">IF(LEFT($D38)=AD$15,SUM($E38:$J38)+SUM($Q38:$V38),0)</f>
        <v>0</v>
      </c>
      <c r="AE38" s="65">
        <f t="shared" si="62"/>
        <v>0</v>
      </c>
      <c r="AF38" s="65">
        <f>IF(LEFT($D38,2)=AF$15,SUM($E38:$J38)+SUM($Q38:$V38),0)</f>
        <v>1</v>
      </c>
      <c r="AG38" s="65">
        <f t="shared" ref="AG38:AJ44" si="63">IF(LEFT($D38)=AG$15,SUM($O38:$P38)+SUM($AA38:$AB38),0)</f>
        <v>0</v>
      </c>
      <c r="AH38" s="139">
        <f t="shared" si="63"/>
        <v>0</v>
      </c>
      <c r="AI38" s="139">
        <f t="shared" si="63"/>
        <v>0</v>
      </c>
      <c r="AJ38" s="140">
        <f>IF(LEFT($D38,2)=AJ$15,SUM($O38:$P38)+SUM($AA38:$AB38),0)</f>
        <v>1</v>
      </c>
      <c r="AK38" s="65">
        <f t="shared" ref="AK38:AM44" si="64">IF(MID($D38,6,1)=AK$15,SUM($E38:$J38)+SUM($Q38:$V38),0)</f>
        <v>0</v>
      </c>
      <c r="AL38" s="139">
        <f>AC38+AD38+AE38+AF38</f>
        <v>1</v>
      </c>
      <c r="AM38" s="140">
        <f t="shared" si="64"/>
        <v>0</v>
      </c>
      <c r="AN38" s="65">
        <f t="shared" ref="AN38:AP44" si="65">IF(MID($D38,6,1)=AN$15,SUM($O38:$P38)+SUM($AA38:$AB38),0)</f>
        <v>0</v>
      </c>
      <c r="AO38" s="139">
        <f t="shared" si="65"/>
        <v>0</v>
      </c>
      <c r="AP38" s="140">
        <f t="shared" si="65"/>
        <v>0</v>
      </c>
      <c r="AQ38" s="65">
        <f t="shared" ref="AQ38:AT44" si="66">IF(LEFT($D38)=AQ$15,$E38+$Q38,0)</f>
        <v>0</v>
      </c>
      <c r="AR38" s="139">
        <f t="shared" si="66"/>
        <v>0</v>
      </c>
      <c r="AS38" s="139">
        <f t="shared" si="66"/>
        <v>0</v>
      </c>
      <c r="AT38" s="269">
        <f>IF(LEFT($D38,2)=AT$15,$E38+$Q38,0)</f>
        <v>0.5</v>
      </c>
      <c r="AU38" s="65">
        <f t="shared" ref="AU38:AX44" si="67">IF(LEFT($D38)=AU$15,SUM($F38, $G38, $I38)+SUM($R38, $S38, $U38),0)</f>
        <v>0</v>
      </c>
      <c r="AV38" s="139">
        <f t="shared" si="67"/>
        <v>0</v>
      </c>
      <c r="AW38" s="139">
        <f t="shared" si="67"/>
        <v>0</v>
      </c>
      <c r="AX38" s="269">
        <f>IF(LEFT($D38,2)=AX$15,SUM($F38, $G38, $I38)+SUM($R38, $S38, $U38),0)</f>
        <v>0.5</v>
      </c>
      <c r="AY38" s="65">
        <f t="shared" ref="AY38:AY44" si="68">IF(LEFT($N38,1)=$AY$15,1,0)</f>
        <v>0</v>
      </c>
      <c r="AZ38" s="139"/>
      <c r="BA38" s="139">
        <f t="shared" ref="AZ38:BA44" si="69">IF(LEFT($N38,1)=$BA$15,1,0)</f>
        <v>1</v>
      </c>
      <c r="BB38" s="140">
        <f t="shared" ref="BB38:BB44" si="70">IF(LEFT($N38,1)=$BB$15,1,0)</f>
        <v>0</v>
      </c>
      <c r="BC38" s="65">
        <f t="shared" ref="BC38:BC44" si="71">IF(LEFT($Z38,1)=$BC$15,1,0)</f>
        <v>0</v>
      </c>
      <c r="BD38" s="139">
        <f t="shared" ref="BD38:BE44" si="72">IF(LEFT($Z38,1)=$BE$15,1,0)</f>
        <v>0</v>
      </c>
      <c r="BE38" s="139">
        <f t="shared" si="72"/>
        <v>0</v>
      </c>
      <c r="BF38" s="140">
        <f t="shared" ref="BF38:BF44" si="73">IF(LEFT($Z38,1)=$BF$15,1,0)</f>
        <v>0</v>
      </c>
      <c r="BG38" s="86"/>
      <c r="BH38" s="65">
        <f t="shared" ref="BH38:BK44" si="74">IF(LEFT($D38)=BH$15,SUM($H38,$J38)+SUM($T38,$V38),0)</f>
        <v>0</v>
      </c>
      <c r="BI38" s="139">
        <f t="shared" si="74"/>
        <v>0</v>
      </c>
      <c r="BJ38" s="139">
        <f t="shared" si="74"/>
        <v>0</v>
      </c>
      <c r="BK38" s="140">
        <f t="shared" si="74"/>
        <v>0</v>
      </c>
      <c r="BL38" s="65">
        <f t="shared" ref="BL38:BL39" si="75">IF(BH38&gt;0,$P38+$AB38,0)</f>
        <v>0</v>
      </c>
      <c r="BM38" s="139">
        <f t="shared" ref="BM38:BM39" si="76">IF(BI38&gt;0,$P38+$AB38,0)</f>
        <v>0</v>
      </c>
      <c r="BN38" s="139">
        <f t="shared" ref="BN38:BN39" si="77">IF(BJ38&gt;0,$P38+$AB38,0)</f>
        <v>0</v>
      </c>
      <c r="BO38" s="140">
        <f t="shared" ref="BO38:BO39" si="78">IF(BK38&gt;0,$P38+$AB38,0)</f>
        <v>0</v>
      </c>
      <c r="BP38" s="65">
        <f t="shared" ref="BP38:BR44" si="79">IF(MID($D38,6,1)=BP$15,$P38+$AB38,0)</f>
        <v>0</v>
      </c>
      <c r="BQ38" s="139">
        <f t="shared" si="79"/>
        <v>0</v>
      </c>
      <c r="BR38" s="140">
        <f t="shared" si="79"/>
        <v>0</v>
      </c>
      <c r="CA38" s="10"/>
    </row>
    <row r="39" spans="1:79" ht="12" customHeight="1">
      <c r="A39" s="813">
        <f>A38+1</f>
        <v>15</v>
      </c>
      <c r="B39" s="876" t="s">
        <v>241</v>
      </c>
      <c r="C39" s="813" t="s">
        <v>367</v>
      </c>
      <c r="D39" s="813" t="str">
        <f t="shared" si="61"/>
        <v>DC.01.15</v>
      </c>
      <c r="E39" s="877"/>
      <c r="F39" s="878"/>
      <c r="G39" s="879"/>
      <c r="H39" s="878"/>
      <c r="I39" s="879"/>
      <c r="J39" s="878"/>
      <c r="K39" s="879"/>
      <c r="L39" s="879">
        <f>IF(O39=0,0,(O39+P39)*25-SUM(E39:K39)*14-#REF!-M39)</f>
        <v>0</v>
      </c>
      <c r="M39" s="879">
        <f>IF(P39&lt;&gt;0,IF(SUM(E39:G39,I39)=0, (P39)*25-(H39+J39+K39)*14-#REF!, (P39)*25-(H39+J39+K39)*14),0)</f>
        <v>0</v>
      </c>
      <c r="N39" s="878"/>
      <c r="O39" s="879"/>
      <c r="P39" s="880"/>
      <c r="Q39" s="877"/>
      <c r="R39" s="878"/>
      <c r="S39" s="878"/>
      <c r="T39" s="879"/>
      <c r="U39" s="878"/>
      <c r="V39" s="879"/>
      <c r="W39" s="879"/>
      <c r="X39" s="878"/>
      <c r="Y39" s="878"/>
      <c r="Z39" s="878"/>
      <c r="AA39" s="879"/>
      <c r="AB39" s="880"/>
      <c r="AC39" s="65">
        <f t="shared" ref="AC39:AC44" si="80">IF(LEFT($D39)=AC$15,SUM($E39:$J39)+SUM($Q39:$V39),0)</f>
        <v>0</v>
      </c>
      <c r="AD39" s="139">
        <f t="shared" ref="AD39:AF44" si="81">IF(LEFT($D39)=AD$15,SUM($E39:$J39)+SUM($Q39:$V39),0)</f>
        <v>0</v>
      </c>
      <c r="AE39" s="139">
        <f t="shared" si="81"/>
        <v>0</v>
      </c>
      <c r="AF39" s="140">
        <f t="shared" si="81"/>
        <v>0</v>
      </c>
      <c r="AG39" s="65">
        <f t="shared" si="63"/>
        <v>0</v>
      </c>
      <c r="AH39" s="139">
        <f t="shared" si="63"/>
        <v>0</v>
      </c>
      <c r="AI39" s="139">
        <f t="shared" si="63"/>
        <v>0</v>
      </c>
      <c r="AJ39" s="140">
        <f t="shared" si="63"/>
        <v>0</v>
      </c>
      <c r="AK39" s="65">
        <f t="shared" si="64"/>
        <v>0</v>
      </c>
      <c r="AL39" s="139">
        <f t="shared" si="64"/>
        <v>0</v>
      </c>
      <c r="AM39" s="140">
        <f t="shared" si="64"/>
        <v>0</v>
      </c>
      <c r="AN39" s="65">
        <f t="shared" si="65"/>
        <v>0</v>
      </c>
      <c r="AO39" s="139">
        <f t="shared" si="65"/>
        <v>0</v>
      </c>
      <c r="AP39" s="140">
        <f t="shared" si="65"/>
        <v>0</v>
      </c>
      <c r="AQ39" s="65">
        <f t="shared" si="66"/>
        <v>0</v>
      </c>
      <c r="AR39" s="139">
        <f t="shared" si="66"/>
        <v>0</v>
      </c>
      <c r="AS39" s="139">
        <f t="shared" si="66"/>
        <v>0</v>
      </c>
      <c r="AT39" s="140">
        <f t="shared" si="66"/>
        <v>0</v>
      </c>
      <c r="AU39" s="65">
        <f t="shared" si="67"/>
        <v>0</v>
      </c>
      <c r="AV39" s="139">
        <f t="shared" si="67"/>
        <v>0</v>
      </c>
      <c r="AW39" s="139">
        <f t="shared" si="67"/>
        <v>0</v>
      </c>
      <c r="AX39" s="140">
        <f t="shared" si="67"/>
        <v>0</v>
      </c>
      <c r="AY39" s="65">
        <f t="shared" si="68"/>
        <v>0</v>
      </c>
      <c r="AZ39" s="139">
        <f t="shared" si="69"/>
        <v>0</v>
      </c>
      <c r="BA39" s="139">
        <f t="shared" si="69"/>
        <v>0</v>
      </c>
      <c r="BB39" s="140">
        <f t="shared" si="70"/>
        <v>0</v>
      </c>
      <c r="BC39" s="65">
        <f t="shared" si="71"/>
        <v>0</v>
      </c>
      <c r="BD39" s="139">
        <f t="shared" si="72"/>
        <v>0</v>
      </c>
      <c r="BE39" s="139">
        <f t="shared" si="72"/>
        <v>0</v>
      </c>
      <c r="BF39" s="140">
        <f t="shared" si="73"/>
        <v>0</v>
      </c>
      <c r="BG39" s="86"/>
      <c r="BH39" s="65">
        <f t="shared" si="74"/>
        <v>0</v>
      </c>
      <c r="BI39" s="139">
        <f t="shared" si="74"/>
        <v>0</v>
      </c>
      <c r="BJ39" s="139">
        <f t="shared" si="74"/>
        <v>0</v>
      </c>
      <c r="BK39" s="140">
        <f t="shared" si="74"/>
        <v>0</v>
      </c>
      <c r="BL39" s="65">
        <f t="shared" si="75"/>
        <v>0</v>
      </c>
      <c r="BM39" s="139">
        <f t="shared" si="76"/>
        <v>0</v>
      </c>
      <c r="BN39" s="139">
        <f t="shared" si="77"/>
        <v>0</v>
      </c>
      <c r="BO39" s="140">
        <f t="shared" si="78"/>
        <v>0</v>
      </c>
      <c r="BP39" s="65">
        <f t="shared" si="79"/>
        <v>0</v>
      </c>
      <c r="BQ39" s="139">
        <f t="shared" si="79"/>
        <v>0</v>
      </c>
      <c r="BR39" s="140">
        <f t="shared" si="79"/>
        <v>0</v>
      </c>
      <c r="CA39" s="10"/>
    </row>
    <row r="40" spans="1:79" ht="11.45" customHeight="1">
      <c r="A40" s="290">
        <f t="shared" ref="A40:A44" si="82">A39+1</f>
        <v>16</v>
      </c>
      <c r="B40" s="295" t="s">
        <v>371</v>
      </c>
      <c r="C40" s="290" t="s">
        <v>367</v>
      </c>
      <c r="D40" s="290" t="str">
        <f t="shared" ref="D40:D42" si="83">C40&amp;"."&amp;TEXT(A40,"00")</f>
        <v>DC.01.16</v>
      </c>
      <c r="E40" s="553"/>
      <c r="F40" s="545">
        <v>2</v>
      </c>
      <c r="G40" s="545"/>
      <c r="H40" s="545"/>
      <c r="I40" s="545"/>
      <c r="J40" s="545"/>
      <c r="K40" s="545"/>
      <c r="L40" s="545">
        <f>O40*25-14*F40</f>
        <v>22</v>
      </c>
      <c r="M40" s="545"/>
      <c r="N40" s="545" t="s">
        <v>242</v>
      </c>
      <c r="O40" s="545">
        <v>2</v>
      </c>
      <c r="P40" s="545"/>
      <c r="Q40" s="553"/>
      <c r="R40" s="545"/>
      <c r="S40" s="545"/>
      <c r="T40" s="545"/>
      <c r="U40" s="545"/>
      <c r="V40" s="545"/>
      <c r="W40" s="545"/>
      <c r="X40" s="545"/>
      <c r="Y40" s="545"/>
      <c r="Z40" s="545"/>
      <c r="AA40" s="545"/>
      <c r="AB40" s="549"/>
      <c r="AC40" s="141">
        <f>IF(LEFT($D40,2)=AC$15,SUM($E40:$J40)+SUM($Q40:$V40),0)</f>
        <v>0</v>
      </c>
      <c r="AD40" s="65">
        <f t="shared" si="62"/>
        <v>0</v>
      </c>
      <c r="AE40" s="65">
        <f t="shared" si="62"/>
        <v>0</v>
      </c>
      <c r="AF40" s="65">
        <f>IF(LEFT($D40,2)=AF$15,SUM($E40:$J40)+SUM($Q40:$V40),0)</f>
        <v>2</v>
      </c>
      <c r="AG40" s="65">
        <f t="shared" si="63"/>
        <v>0</v>
      </c>
      <c r="AH40" s="139">
        <f t="shared" si="63"/>
        <v>0</v>
      </c>
      <c r="AI40" s="139">
        <f t="shared" si="63"/>
        <v>0</v>
      </c>
      <c r="AJ40" s="140">
        <f>IF(LEFT($D40,2)=AJ$15,SUM($O40:$P40)+SUM($AA40:$AB40),0)</f>
        <v>2</v>
      </c>
      <c r="AK40" s="65">
        <f t="shared" si="64"/>
        <v>0</v>
      </c>
      <c r="AL40" s="139">
        <f>AC40+AD40+AE40+AF40</f>
        <v>2</v>
      </c>
      <c r="AM40" s="140">
        <f t="shared" si="64"/>
        <v>0</v>
      </c>
      <c r="AN40" s="65">
        <f t="shared" si="65"/>
        <v>0</v>
      </c>
      <c r="AO40" s="139">
        <f t="shared" si="65"/>
        <v>0</v>
      </c>
      <c r="AP40" s="140">
        <f t="shared" si="65"/>
        <v>0</v>
      </c>
      <c r="AQ40" s="65">
        <f t="shared" si="66"/>
        <v>0</v>
      </c>
      <c r="AR40" s="139">
        <f t="shared" si="66"/>
        <v>0</v>
      </c>
      <c r="AS40" s="139">
        <f t="shared" si="66"/>
        <v>0</v>
      </c>
      <c r="AT40" s="269">
        <f>IF(LEFT($D40,2)=AT$15,$E40+$Q40,0)</f>
        <v>0</v>
      </c>
      <c r="AU40" s="65">
        <f t="shared" si="67"/>
        <v>0</v>
      </c>
      <c r="AV40" s="139">
        <f t="shared" si="67"/>
        <v>0</v>
      </c>
      <c r="AW40" s="139">
        <f t="shared" si="67"/>
        <v>0</v>
      </c>
      <c r="AX40" s="269">
        <f>IF(LEFT($D40,2)=AX$15,SUM($F40, $G40, $I40)+SUM($R40, $S40, $U40),0)</f>
        <v>2</v>
      </c>
      <c r="AY40" s="65">
        <f t="shared" si="68"/>
        <v>0</v>
      </c>
      <c r="AZ40" s="139"/>
      <c r="BA40" s="139">
        <f t="shared" si="69"/>
        <v>1</v>
      </c>
      <c r="BB40" s="140">
        <f t="shared" si="70"/>
        <v>0</v>
      </c>
      <c r="BC40" s="65">
        <f t="shared" si="71"/>
        <v>0</v>
      </c>
      <c r="BD40" s="139">
        <f t="shared" si="72"/>
        <v>0</v>
      </c>
      <c r="BE40" s="139">
        <f t="shared" si="72"/>
        <v>0</v>
      </c>
      <c r="BF40" s="140">
        <f t="shared" si="73"/>
        <v>0</v>
      </c>
      <c r="BG40" s="86"/>
      <c r="BH40" s="65">
        <f t="shared" si="74"/>
        <v>0</v>
      </c>
      <c r="BI40" s="139">
        <f t="shared" si="74"/>
        <v>0</v>
      </c>
      <c r="BJ40" s="139">
        <f t="shared" si="74"/>
        <v>0</v>
      </c>
      <c r="BK40" s="140">
        <f t="shared" si="74"/>
        <v>0</v>
      </c>
      <c r="BL40" s="65">
        <f t="shared" ref="BL40:BO42" si="84">IF(BH40&gt;0,$P40+$AB40,0)</f>
        <v>0</v>
      </c>
      <c r="BM40" s="139">
        <f t="shared" si="84"/>
        <v>0</v>
      </c>
      <c r="BN40" s="139">
        <f t="shared" si="84"/>
        <v>0</v>
      </c>
      <c r="BO40" s="140">
        <f t="shared" si="84"/>
        <v>0</v>
      </c>
      <c r="BP40" s="65">
        <f t="shared" si="79"/>
        <v>0</v>
      </c>
      <c r="BQ40" s="139">
        <f t="shared" si="79"/>
        <v>0</v>
      </c>
      <c r="BR40" s="140">
        <f t="shared" si="79"/>
        <v>0</v>
      </c>
      <c r="CA40" s="10"/>
    </row>
    <row r="41" spans="1:79" ht="12" customHeight="1">
      <c r="A41" s="290">
        <f t="shared" si="82"/>
        <v>17</v>
      </c>
      <c r="B41" s="295" t="s">
        <v>372</v>
      </c>
      <c r="C41" s="290" t="s">
        <v>367</v>
      </c>
      <c r="D41" s="290" t="str">
        <f t="shared" si="83"/>
        <v>DC.01.17</v>
      </c>
      <c r="E41" s="554"/>
      <c r="F41" s="546"/>
      <c r="G41" s="546"/>
      <c r="H41" s="546"/>
      <c r="I41" s="546"/>
      <c r="J41" s="546"/>
      <c r="K41" s="560"/>
      <c r="L41" s="546"/>
      <c r="M41" s="546"/>
      <c r="N41" s="546"/>
      <c r="O41" s="546"/>
      <c r="P41" s="546"/>
      <c r="Q41" s="554"/>
      <c r="R41" s="546"/>
      <c r="S41" s="546"/>
      <c r="T41" s="546"/>
      <c r="U41" s="546"/>
      <c r="V41" s="546"/>
      <c r="W41" s="560"/>
      <c r="X41" s="546"/>
      <c r="Y41" s="546"/>
      <c r="Z41" s="546"/>
      <c r="AA41" s="546"/>
      <c r="AB41" s="550"/>
      <c r="AC41" s="65">
        <f t="shared" si="80"/>
        <v>0</v>
      </c>
      <c r="AD41" s="139">
        <f t="shared" si="81"/>
        <v>0</v>
      </c>
      <c r="AE41" s="139">
        <f t="shared" si="81"/>
        <v>0</v>
      </c>
      <c r="AF41" s="140">
        <f t="shared" si="81"/>
        <v>0</v>
      </c>
      <c r="AG41" s="65">
        <f t="shared" si="63"/>
        <v>0</v>
      </c>
      <c r="AH41" s="139">
        <f t="shared" si="63"/>
        <v>0</v>
      </c>
      <c r="AI41" s="139">
        <f t="shared" si="63"/>
        <v>0</v>
      </c>
      <c r="AJ41" s="140">
        <f t="shared" si="63"/>
        <v>0</v>
      </c>
      <c r="AK41" s="65">
        <f t="shared" si="64"/>
        <v>0</v>
      </c>
      <c r="AL41" s="139">
        <f t="shared" si="64"/>
        <v>0</v>
      </c>
      <c r="AM41" s="140">
        <f t="shared" si="64"/>
        <v>0</v>
      </c>
      <c r="AN41" s="65">
        <f t="shared" si="65"/>
        <v>0</v>
      </c>
      <c r="AO41" s="139">
        <f t="shared" si="65"/>
        <v>0</v>
      </c>
      <c r="AP41" s="140">
        <f t="shared" si="65"/>
        <v>0</v>
      </c>
      <c r="AQ41" s="65">
        <f t="shared" si="66"/>
        <v>0</v>
      </c>
      <c r="AR41" s="139">
        <f t="shared" si="66"/>
        <v>0</v>
      </c>
      <c r="AS41" s="139">
        <f t="shared" si="66"/>
        <v>0</v>
      </c>
      <c r="AT41" s="140">
        <f t="shared" si="66"/>
        <v>0</v>
      </c>
      <c r="AU41" s="65">
        <f t="shared" si="67"/>
        <v>0</v>
      </c>
      <c r="AV41" s="139">
        <f t="shared" si="67"/>
        <v>0</v>
      </c>
      <c r="AW41" s="139">
        <f t="shared" si="67"/>
        <v>0</v>
      </c>
      <c r="AX41" s="140">
        <f t="shared" si="67"/>
        <v>0</v>
      </c>
      <c r="AY41" s="65">
        <f t="shared" si="68"/>
        <v>0</v>
      </c>
      <c r="AZ41" s="139">
        <f t="shared" si="69"/>
        <v>0</v>
      </c>
      <c r="BA41" s="139">
        <f t="shared" si="69"/>
        <v>0</v>
      </c>
      <c r="BB41" s="140">
        <f t="shared" si="70"/>
        <v>0</v>
      </c>
      <c r="BC41" s="65">
        <f t="shared" si="71"/>
        <v>0</v>
      </c>
      <c r="BD41" s="139">
        <f t="shared" si="72"/>
        <v>0</v>
      </c>
      <c r="BE41" s="139">
        <f t="shared" si="72"/>
        <v>0</v>
      </c>
      <c r="BF41" s="140">
        <f t="shared" si="73"/>
        <v>0</v>
      </c>
      <c r="BG41" s="86"/>
      <c r="BH41" s="65">
        <f t="shared" si="74"/>
        <v>0</v>
      </c>
      <c r="BI41" s="139">
        <f t="shared" si="74"/>
        <v>0</v>
      </c>
      <c r="BJ41" s="139">
        <f t="shared" si="74"/>
        <v>0</v>
      </c>
      <c r="BK41" s="140">
        <f t="shared" si="74"/>
        <v>0</v>
      </c>
      <c r="BL41" s="65">
        <f t="shared" si="84"/>
        <v>0</v>
      </c>
      <c r="BM41" s="139">
        <f t="shared" si="84"/>
        <v>0</v>
      </c>
      <c r="BN41" s="139">
        <f t="shared" si="84"/>
        <v>0</v>
      </c>
      <c r="BO41" s="140">
        <f t="shared" si="84"/>
        <v>0</v>
      </c>
      <c r="BP41" s="65">
        <f t="shared" si="79"/>
        <v>0</v>
      </c>
      <c r="BQ41" s="139">
        <f t="shared" si="79"/>
        <v>0</v>
      </c>
      <c r="BR41" s="140">
        <f t="shared" si="79"/>
        <v>0</v>
      </c>
      <c r="CA41" s="10"/>
    </row>
    <row r="42" spans="1:79" ht="12" customHeight="1">
      <c r="A42" s="290">
        <f t="shared" si="82"/>
        <v>18</v>
      </c>
      <c r="B42" s="295" t="s">
        <v>373</v>
      </c>
      <c r="C42" s="290" t="s">
        <v>367</v>
      </c>
      <c r="D42" s="290" t="str">
        <f t="shared" si="83"/>
        <v>DC.01.18</v>
      </c>
      <c r="E42" s="555"/>
      <c r="F42" s="547"/>
      <c r="G42" s="547"/>
      <c r="H42" s="547"/>
      <c r="I42" s="547"/>
      <c r="J42" s="547"/>
      <c r="K42" s="350"/>
      <c r="L42" s="547"/>
      <c r="M42" s="547"/>
      <c r="N42" s="547"/>
      <c r="O42" s="547"/>
      <c r="P42" s="547"/>
      <c r="Q42" s="555"/>
      <c r="R42" s="547"/>
      <c r="S42" s="547"/>
      <c r="T42" s="547"/>
      <c r="U42" s="547"/>
      <c r="V42" s="547"/>
      <c r="W42" s="350"/>
      <c r="X42" s="547"/>
      <c r="Y42" s="547"/>
      <c r="Z42" s="547"/>
      <c r="AA42" s="547"/>
      <c r="AB42" s="551"/>
      <c r="AC42" s="141">
        <f>IF(LEFT($D42,2)=AC$15,SUM($E42:$J42)+SUM($Q42:$V42),0)</f>
        <v>0</v>
      </c>
      <c r="AD42" s="65">
        <f t="shared" si="62"/>
        <v>0</v>
      </c>
      <c r="AE42" s="65">
        <f t="shared" si="62"/>
        <v>0</v>
      </c>
      <c r="AF42" s="65">
        <f>IF(LEFT($D42,2)=AF$15,SUM($E42:$J42)+SUM($Q42:$V42),0)</f>
        <v>0</v>
      </c>
      <c r="AG42" s="65">
        <f t="shared" si="63"/>
        <v>0</v>
      </c>
      <c r="AH42" s="139">
        <f t="shared" si="63"/>
        <v>0</v>
      </c>
      <c r="AI42" s="139">
        <f t="shared" si="63"/>
        <v>0</v>
      </c>
      <c r="AJ42" s="140">
        <f>IF(LEFT($D42,2)=AJ$15,SUM($O42:$P42)+SUM($AA42:$AB42),0)</f>
        <v>0</v>
      </c>
      <c r="AK42" s="65">
        <f t="shared" si="64"/>
        <v>0</v>
      </c>
      <c r="AL42" s="139">
        <f>AC42+AD42+AE42+AF42</f>
        <v>0</v>
      </c>
      <c r="AM42" s="140">
        <f t="shared" si="64"/>
        <v>0</v>
      </c>
      <c r="AN42" s="65">
        <f t="shared" si="65"/>
        <v>0</v>
      </c>
      <c r="AO42" s="139">
        <f t="shared" si="65"/>
        <v>0</v>
      </c>
      <c r="AP42" s="140">
        <f t="shared" si="65"/>
        <v>0</v>
      </c>
      <c r="AQ42" s="65">
        <f t="shared" si="66"/>
        <v>0</v>
      </c>
      <c r="AR42" s="139">
        <f t="shared" si="66"/>
        <v>0</v>
      </c>
      <c r="AS42" s="139">
        <f t="shared" si="66"/>
        <v>0</v>
      </c>
      <c r="AT42" s="269">
        <f>IF(LEFT($D42,2)=AT$15,$E42+$Q42,0)</f>
        <v>0</v>
      </c>
      <c r="AU42" s="65">
        <f t="shared" si="67"/>
        <v>0</v>
      </c>
      <c r="AV42" s="139">
        <f t="shared" si="67"/>
        <v>0</v>
      </c>
      <c r="AW42" s="139">
        <f t="shared" si="67"/>
        <v>0</v>
      </c>
      <c r="AX42" s="269">
        <f>IF(LEFT($D42,2)=AX$15,SUM($F42, $G42, $I42)+SUM($R42, $S42, $U42),0)</f>
        <v>0</v>
      </c>
      <c r="AY42" s="65">
        <f t="shared" si="68"/>
        <v>0</v>
      </c>
      <c r="AZ42" s="139"/>
      <c r="BA42" s="139">
        <f t="shared" si="69"/>
        <v>0</v>
      </c>
      <c r="BB42" s="140">
        <f t="shared" si="70"/>
        <v>0</v>
      </c>
      <c r="BC42" s="65">
        <f t="shared" si="71"/>
        <v>0</v>
      </c>
      <c r="BD42" s="139">
        <f t="shared" si="72"/>
        <v>0</v>
      </c>
      <c r="BE42" s="139">
        <f t="shared" si="72"/>
        <v>0</v>
      </c>
      <c r="BF42" s="140">
        <f t="shared" si="73"/>
        <v>0</v>
      </c>
      <c r="BG42" s="86"/>
      <c r="BH42" s="65">
        <f t="shared" si="74"/>
        <v>0</v>
      </c>
      <c r="BI42" s="139">
        <f t="shared" si="74"/>
        <v>0</v>
      </c>
      <c r="BJ42" s="139">
        <f t="shared" si="74"/>
        <v>0</v>
      </c>
      <c r="BK42" s="140">
        <f t="shared" si="74"/>
        <v>0</v>
      </c>
      <c r="BL42" s="65">
        <f t="shared" si="84"/>
        <v>0</v>
      </c>
      <c r="BM42" s="139">
        <f t="shared" si="84"/>
        <v>0</v>
      </c>
      <c r="BN42" s="139">
        <f t="shared" si="84"/>
        <v>0</v>
      </c>
      <c r="BO42" s="140">
        <f t="shared" si="84"/>
        <v>0</v>
      </c>
      <c r="BP42" s="65">
        <f t="shared" si="79"/>
        <v>0</v>
      </c>
      <c r="BQ42" s="139">
        <f t="shared" si="79"/>
        <v>0</v>
      </c>
      <c r="BR42" s="140">
        <f t="shared" si="79"/>
        <v>0</v>
      </c>
      <c r="CA42" s="10"/>
    </row>
    <row r="43" spans="1:79" ht="12" customHeight="1">
      <c r="A43" s="290">
        <f t="shared" si="82"/>
        <v>19</v>
      </c>
      <c r="B43" s="295" t="s">
        <v>374</v>
      </c>
      <c r="C43" s="290" t="s">
        <v>367</v>
      </c>
      <c r="D43" s="290" t="str">
        <f t="shared" ref="D43:D44" si="85">C43&amp;"."&amp;TEXT(A43,"00")</f>
        <v>DC.01.19</v>
      </c>
      <c r="E43" s="555"/>
      <c r="F43" s="547"/>
      <c r="G43" s="547"/>
      <c r="H43" s="547"/>
      <c r="I43" s="547"/>
      <c r="J43" s="547"/>
      <c r="K43" s="545"/>
      <c r="L43" s="547"/>
      <c r="M43" s="547"/>
      <c r="N43" s="547"/>
      <c r="O43" s="547"/>
      <c r="P43" s="547"/>
      <c r="Q43" s="555"/>
      <c r="R43" s="547"/>
      <c r="S43" s="547"/>
      <c r="T43" s="547"/>
      <c r="U43" s="547"/>
      <c r="V43" s="547"/>
      <c r="W43" s="545"/>
      <c r="X43" s="547"/>
      <c r="Y43" s="547"/>
      <c r="Z43" s="547"/>
      <c r="AA43" s="547"/>
      <c r="AB43" s="551"/>
      <c r="AC43" s="141">
        <f>IF(LEFT($D43,2)=AC$15,SUM($E43:$J43)+SUM($Q43:$V43),0)</f>
        <v>0</v>
      </c>
      <c r="AD43" s="65">
        <f t="shared" si="62"/>
        <v>0</v>
      </c>
      <c r="AE43" s="65">
        <f t="shared" si="62"/>
        <v>0</v>
      </c>
      <c r="AF43" s="65">
        <f>IF(LEFT($D43,2)=AF$15,SUM($E43:$J43)+SUM($Q43:$V43),0)</f>
        <v>0</v>
      </c>
      <c r="AG43" s="65">
        <f t="shared" si="63"/>
        <v>0</v>
      </c>
      <c r="AH43" s="139">
        <f t="shared" si="63"/>
        <v>0</v>
      </c>
      <c r="AI43" s="139">
        <f t="shared" si="63"/>
        <v>0</v>
      </c>
      <c r="AJ43" s="140">
        <f>IF(LEFT($D43,2)=AJ$15,SUM($O43:$P43)+SUM($AA43:$AB43),0)</f>
        <v>0</v>
      </c>
      <c r="AK43" s="65">
        <f t="shared" si="64"/>
        <v>0</v>
      </c>
      <c r="AL43" s="139">
        <f>AC43+AD43+AE43+AF43</f>
        <v>0</v>
      </c>
      <c r="AM43" s="140">
        <f t="shared" si="64"/>
        <v>0</v>
      </c>
      <c r="AN43" s="65">
        <f t="shared" si="65"/>
        <v>0</v>
      </c>
      <c r="AO43" s="139">
        <f t="shared" si="65"/>
        <v>0</v>
      </c>
      <c r="AP43" s="140">
        <f t="shared" si="65"/>
        <v>0</v>
      </c>
      <c r="AQ43" s="65">
        <f t="shared" si="66"/>
        <v>0</v>
      </c>
      <c r="AR43" s="139">
        <f t="shared" si="66"/>
        <v>0</v>
      </c>
      <c r="AS43" s="139">
        <f t="shared" si="66"/>
        <v>0</v>
      </c>
      <c r="AT43" s="269">
        <f>IF(LEFT($D43,2)=AT$15,$E43+$Q43,0)</f>
        <v>0</v>
      </c>
      <c r="AU43" s="65">
        <f t="shared" si="67"/>
        <v>0</v>
      </c>
      <c r="AV43" s="139">
        <f t="shared" si="67"/>
        <v>0</v>
      </c>
      <c r="AW43" s="139">
        <f t="shared" si="67"/>
        <v>0</v>
      </c>
      <c r="AX43" s="269">
        <f>IF(LEFT($D43,2)=AX$15,SUM($F43, $G43, $I43)+SUM($R43, $S43, $U43),0)</f>
        <v>0</v>
      </c>
      <c r="AY43" s="65">
        <f t="shared" si="68"/>
        <v>0</v>
      </c>
      <c r="AZ43" s="139"/>
      <c r="BA43" s="139">
        <f t="shared" si="69"/>
        <v>0</v>
      </c>
      <c r="BB43" s="140">
        <f t="shared" si="70"/>
        <v>0</v>
      </c>
      <c r="BC43" s="65">
        <f t="shared" si="71"/>
        <v>0</v>
      </c>
      <c r="BD43" s="139">
        <f t="shared" si="72"/>
        <v>0</v>
      </c>
      <c r="BE43" s="139">
        <f t="shared" si="72"/>
        <v>0</v>
      </c>
      <c r="BF43" s="140">
        <f t="shared" si="73"/>
        <v>0</v>
      </c>
      <c r="BG43" s="86"/>
      <c r="BH43" s="65">
        <f t="shared" si="74"/>
        <v>0</v>
      </c>
      <c r="BI43" s="139">
        <f t="shared" si="74"/>
        <v>0</v>
      </c>
      <c r="BJ43" s="139">
        <f t="shared" si="74"/>
        <v>0</v>
      </c>
      <c r="BK43" s="140">
        <f t="shared" si="74"/>
        <v>0</v>
      </c>
      <c r="BL43" s="65">
        <f t="shared" ref="BL43:BL44" si="86">IF(BH43&gt;0,$P43+$AB43,0)</f>
        <v>0</v>
      </c>
      <c r="BM43" s="139">
        <f t="shared" ref="BM43:BM44" si="87">IF(BI43&gt;0,$P43+$AB43,0)</f>
        <v>0</v>
      </c>
      <c r="BN43" s="139">
        <f t="shared" ref="BN43:BN44" si="88">IF(BJ43&gt;0,$P43+$AB43,0)</f>
        <v>0</v>
      </c>
      <c r="BO43" s="140">
        <f t="shared" ref="BO43:BO44" si="89">IF(BK43&gt;0,$P43+$AB43,0)</f>
        <v>0</v>
      </c>
      <c r="BP43" s="65">
        <f t="shared" si="79"/>
        <v>0</v>
      </c>
      <c r="BQ43" s="139">
        <f t="shared" si="79"/>
        <v>0</v>
      </c>
      <c r="BR43" s="140">
        <f t="shared" si="79"/>
        <v>0</v>
      </c>
      <c r="CA43" s="10"/>
    </row>
    <row r="44" spans="1:79" ht="12" customHeight="1" thickBot="1">
      <c r="A44" s="296">
        <f t="shared" si="82"/>
        <v>20</v>
      </c>
      <c r="B44" s="376" t="s">
        <v>375</v>
      </c>
      <c r="C44" s="296" t="s">
        <v>367</v>
      </c>
      <c r="D44" s="296" t="str">
        <f t="shared" si="85"/>
        <v>DC.01.20</v>
      </c>
      <c r="E44" s="556"/>
      <c r="F44" s="548"/>
      <c r="G44" s="548"/>
      <c r="H44" s="548"/>
      <c r="I44" s="548"/>
      <c r="J44" s="548"/>
      <c r="K44" s="478"/>
      <c r="L44" s="548"/>
      <c r="M44" s="548"/>
      <c r="N44" s="548"/>
      <c r="O44" s="548"/>
      <c r="P44" s="548"/>
      <c r="Q44" s="556"/>
      <c r="R44" s="548"/>
      <c r="S44" s="548"/>
      <c r="T44" s="548"/>
      <c r="U44" s="548"/>
      <c r="V44" s="548"/>
      <c r="W44" s="478"/>
      <c r="X44" s="548"/>
      <c r="Y44" s="548"/>
      <c r="Z44" s="548"/>
      <c r="AA44" s="548"/>
      <c r="AB44" s="552"/>
      <c r="AC44" s="65">
        <f t="shared" si="80"/>
        <v>0</v>
      </c>
      <c r="AD44" s="139">
        <f t="shared" si="81"/>
        <v>0</v>
      </c>
      <c r="AE44" s="139">
        <f t="shared" si="81"/>
        <v>0</v>
      </c>
      <c r="AF44" s="140">
        <f t="shared" si="81"/>
        <v>0</v>
      </c>
      <c r="AG44" s="65">
        <f t="shared" si="63"/>
        <v>0</v>
      </c>
      <c r="AH44" s="139">
        <f t="shared" si="63"/>
        <v>0</v>
      </c>
      <c r="AI44" s="139">
        <f t="shared" si="63"/>
        <v>0</v>
      </c>
      <c r="AJ44" s="140">
        <f t="shared" si="63"/>
        <v>0</v>
      </c>
      <c r="AK44" s="65">
        <f t="shared" si="64"/>
        <v>0</v>
      </c>
      <c r="AL44" s="139">
        <f t="shared" si="64"/>
        <v>0</v>
      </c>
      <c r="AM44" s="140">
        <f t="shared" si="64"/>
        <v>0</v>
      </c>
      <c r="AN44" s="65">
        <f t="shared" si="65"/>
        <v>0</v>
      </c>
      <c r="AO44" s="139">
        <f t="shared" si="65"/>
        <v>0</v>
      </c>
      <c r="AP44" s="140">
        <f t="shared" si="65"/>
        <v>0</v>
      </c>
      <c r="AQ44" s="65">
        <f t="shared" si="66"/>
        <v>0</v>
      </c>
      <c r="AR44" s="139">
        <f t="shared" si="66"/>
        <v>0</v>
      </c>
      <c r="AS44" s="139">
        <f t="shared" si="66"/>
        <v>0</v>
      </c>
      <c r="AT44" s="140">
        <f t="shared" si="66"/>
        <v>0</v>
      </c>
      <c r="AU44" s="65">
        <f t="shared" si="67"/>
        <v>0</v>
      </c>
      <c r="AV44" s="139">
        <f t="shared" si="67"/>
        <v>0</v>
      </c>
      <c r="AW44" s="139">
        <f t="shared" si="67"/>
        <v>0</v>
      </c>
      <c r="AX44" s="140">
        <f t="shared" si="67"/>
        <v>0</v>
      </c>
      <c r="AY44" s="65">
        <f t="shared" si="68"/>
        <v>0</v>
      </c>
      <c r="AZ44" s="139">
        <f t="shared" si="69"/>
        <v>0</v>
      </c>
      <c r="BA44" s="139">
        <f t="shared" si="69"/>
        <v>0</v>
      </c>
      <c r="BB44" s="140">
        <f t="shared" si="70"/>
        <v>0</v>
      </c>
      <c r="BC44" s="65">
        <f t="shared" si="71"/>
        <v>0</v>
      </c>
      <c r="BD44" s="139">
        <f t="shared" si="72"/>
        <v>0</v>
      </c>
      <c r="BE44" s="139">
        <f t="shared" si="72"/>
        <v>0</v>
      </c>
      <c r="BF44" s="140">
        <f t="shared" si="73"/>
        <v>0</v>
      </c>
      <c r="BG44" s="86"/>
      <c r="BH44" s="65">
        <f t="shared" si="74"/>
        <v>0</v>
      </c>
      <c r="BI44" s="139">
        <f t="shared" si="74"/>
        <v>0</v>
      </c>
      <c r="BJ44" s="139">
        <f t="shared" si="74"/>
        <v>0</v>
      </c>
      <c r="BK44" s="140">
        <f t="shared" si="74"/>
        <v>0</v>
      </c>
      <c r="BL44" s="65">
        <f t="shared" si="86"/>
        <v>0</v>
      </c>
      <c r="BM44" s="139">
        <f t="shared" si="87"/>
        <v>0</v>
      </c>
      <c r="BN44" s="139">
        <f t="shared" si="88"/>
        <v>0</v>
      </c>
      <c r="BO44" s="140">
        <f t="shared" si="89"/>
        <v>0</v>
      </c>
      <c r="BP44" s="65">
        <f t="shared" si="79"/>
        <v>0</v>
      </c>
      <c r="BQ44" s="139">
        <f t="shared" si="79"/>
        <v>0</v>
      </c>
      <c r="BR44" s="140">
        <f t="shared" si="79"/>
        <v>0</v>
      </c>
      <c r="CA44" s="10"/>
    </row>
    <row r="45" spans="1:79" ht="12.75" customHeight="1" thickBot="1">
      <c r="A45" s="534" t="s">
        <v>128</v>
      </c>
      <c r="B45" s="535"/>
      <c r="C45" s="535"/>
      <c r="D45" s="535"/>
      <c r="E45" s="297">
        <f>E38+E40</f>
        <v>0.5</v>
      </c>
      <c r="F45" s="287">
        <f>F38+F40</f>
        <v>2.5</v>
      </c>
      <c r="G45" s="287">
        <f>SUM(G40:G41)</f>
        <v>0</v>
      </c>
      <c r="H45" s="287">
        <f>SUM(H40:H41)</f>
        <v>0</v>
      </c>
      <c r="I45" s="287">
        <f>SUM(I40:I41)</f>
        <v>0</v>
      </c>
      <c r="J45" s="287">
        <f>SUM(J40:J41)</f>
        <v>0</v>
      </c>
      <c r="K45" s="287">
        <f>SUM(K40:K41)</f>
        <v>0</v>
      </c>
      <c r="L45" s="546">
        <f>SUM(L38:L44)</f>
        <v>33</v>
      </c>
      <c r="M45" s="546">
        <f>SUM(M40:M41)</f>
        <v>0</v>
      </c>
      <c r="N45" s="487" t="str">
        <f>IF(AY37&lt;&gt;0,AY37 &amp;"E","") &amp; IF(BA37&lt;&gt;0,BA37 &amp; "V","")&amp; IF(BB37&lt;&gt;0,CHAR(10)&amp;BB37 &amp; "P","")</f>
        <v>2V</v>
      </c>
      <c r="O45" s="487">
        <f>SUM(O38:O44)</f>
        <v>3</v>
      </c>
      <c r="P45" s="487">
        <f>SUM(P40:P41)</f>
        <v>0</v>
      </c>
      <c r="Q45" s="297">
        <f>SUM(Q40:Q44)</f>
        <v>0</v>
      </c>
      <c r="R45" s="287"/>
      <c r="S45" s="287">
        <f>SUM(S40:S44)</f>
        <v>0</v>
      </c>
      <c r="T45" s="287">
        <f>SUM(T40:T44)</f>
        <v>0</v>
      </c>
      <c r="U45" s="287">
        <f>SUM(U40:U44)</f>
        <v>0</v>
      </c>
      <c r="V45" s="287">
        <f>SUM(V40:V44)</f>
        <v>0</v>
      </c>
      <c r="W45" s="287">
        <f>SUM(W40:W44)</f>
        <v>0</v>
      </c>
      <c r="X45" s="488"/>
      <c r="Y45" s="478">
        <f>SUM(Y40:Y41)</f>
        <v>0</v>
      </c>
      <c r="Z45" s="487" t="str">
        <f>IF(BC37&lt;&gt;0,BC37 &amp;"E ","") &amp; IF(BE37&lt;&gt;0,BE37 &amp; "V","")</f>
        <v/>
      </c>
      <c r="AA45" s="487">
        <f>SUM(AA38:AA44)</f>
        <v>0</v>
      </c>
      <c r="AB45" s="565">
        <f>SUM(AB40:AB41)</f>
        <v>0</v>
      </c>
      <c r="AC45" s="86"/>
      <c r="AD45" s="86"/>
      <c r="AE45" s="86"/>
      <c r="AF45" s="86"/>
      <c r="AG45" s="86"/>
      <c r="AH45" s="86"/>
      <c r="AI45" s="86"/>
      <c r="AJ45" s="86"/>
      <c r="AK45" s="86"/>
      <c r="AL45" s="86"/>
      <c r="AM45" s="86"/>
      <c r="AN45" s="86"/>
      <c r="AO45" s="86"/>
      <c r="AP45" s="86"/>
      <c r="AQ45" s="86"/>
      <c r="AR45" s="86"/>
      <c r="AS45" s="86"/>
      <c r="AT45" s="86"/>
      <c r="AU45" s="86"/>
      <c r="AV45" s="86"/>
      <c r="AW45" s="86"/>
      <c r="AX45" s="86"/>
      <c r="AY45" s="86">
        <f t="shared" ref="AY45:BF45" si="90">SUM(AY40:AY41)</f>
        <v>0</v>
      </c>
      <c r="AZ45" s="86">
        <f t="shared" si="90"/>
        <v>0</v>
      </c>
      <c r="BA45" s="86">
        <f t="shared" si="90"/>
        <v>1</v>
      </c>
      <c r="BB45" s="86">
        <f t="shared" si="90"/>
        <v>0</v>
      </c>
      <c r="BC45" s="86">
        <f t="shared" si="90"/>
        <v>0</v>
      </c>
      <c r="BD45" s="86">
        <f t="shared" si="90"/>
        <v>0</v>
      </c>
      <c r="BE45" s="86">
        <f t="shared" si="90"/>
        <v>0</v>
      </c>
      <c r="BF45" s="86">
        <f t="shared" si="90"/>
        <v>0</v>
      </c>
      <c r="BG45" s="86"/>
      <c r="BH45" s="86"/>
      <c r="BI45" s="86"/>
      <c r="BJ45" s="86"/>
      <c r="BK45" s="86"/>
      <c r="BL45" s="86"/>
      <c r="BM45" s="86"/>
      <c r="BN45" s="86"/>
      <c r="BO45" s="86"/>
      <c r="BP45" s="86"/>
      <c r="BQ45" s="86"/>
      <c r="BR45" s="86"/>
    </row>
    <row r="46" spans="1:79" ht="15" customHeight="1" thickBot="1">
      <c r="A46" s="521" t="s">
        <v>30</v>
      </c>
      <c r="B46" s="522"/>
      <c r="C46" s="522"/>
      <c r="D46" s="522"/>
      <c r="E46" s="479">
        <f>SUM(E45:K45)</f>
        <v>3</v>
      </c>
      <c r="F46" s="480"/>
      <c r="G46" s="480"/>
      <c r="H46" s="480"/>
      <c r="I46" s="480"/>
      <c r="J46" s="480"/>
      <c r="K46" s="481"/>
      <c r="L46" s="478"/>
      <c r="M46" s="478"/>
      <c r="N46" s="488"/>
      <c r="O46" s="488"/>
      <c r="P46" s="488"/>
      <c r="Q46" s="479">
        <f>SUM(Q45:W45)</f>
        <v>0</v>
      </c>
      <c r="R46" s="480"/>
      <c r="S46" s="480"/>
      <c r="T46" s="480"/>
      <c r="U46" s="480"/>
      <c r="V46" s="480"/>
      <c r="W46" s="481"/>
      <c r="X46" s="538"/>
      <c r="Y46" s="559"/>
      <c r="Z46" s="488"/>
      <c r="AA46" s="488"/>
      <c r="AB46" s="520"/>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6"/>
      <c r="BR46" s="86"/>
    </row>
    <row r="47" spans="1:79" ht="13.5" thickBot="1">
      <c r="A47" s="37"/>
      <c r="B47" s="37"/>
      <c r="C47" s="37"/>
      <c r="D47" s="37"/>
      <c r="E47" s="38"/>
      <c r="F47" s="38"/>
      <c r="G47" s="38"/>
      <c r="H47" s="38"/>
      <c r="I47" s="38"/>
      <c r="J47" s="38"/>
      <c r="K47" s="38"/>
      <c r="L47" s="39"/>
      <c r="M47" s="39"/>
      <c r="N47" s="40"/>
      <c r="O47" s="40"/>
      <c r="P47" s="41"/>
      <c r="Q47" s="38"/>
      <c r="R47" s="38"/>
      <c r="S47" s="38"/>
      <c r="T47" s="38"/>
      <c r="U47" s="38"/>
      <c r="V47" s="38"/>
      <c r="W47" s="38"/>
      <c r="X47" s="39"/>
      <c r="Y47" s="39"/>
      <c r="Z47" s="40"/>
      <c r="AA47" s="40"/>
      <c r="AB47" s="41"/>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c r="BQ47" s="86"/>
      <c r="BR47" s="86"/>
    </row>
    <row r="48" spans="1:79" ht="12.75" customHeight="1">
      <c r="A48" s="557" t="s">
        <v>438</v>
      </c>
      <c r="B48" s="527"/>
      <c r="C48" s="527"/>
      <c r="D48" s="528"/>
      <c r="E48" s="377">
        <f>E32+E45</f>
        <v>9.5</v>
      </c>
      <c r="F48" s="377">
        <f>F32+F45</f>
        <v>7.5</v>
      </c>
      <c r="G48" s="35">
        <v>4</v>
      </c>
      <c r="H48" s="35">
        <f>H32+H45</f>
        <v>5</v>
      </c>
      <c r="I48" s="35">
        <f>I32</f>
        <v>0</v>
      </c>
      <c r="J48" s="35">
        <f>J32</f>
        <v>0</v>
      </c>
      <c r="K48" s="35">
        <f>K32</f>
        <v>0</v>
      </c>
      <c r="L48" s="477">
        <f>L32+L45</f>
        <v>206</v>
      </c>
      <c r="M48" s="477">
        <f>M32+M45</f>
        <v>180</v>
      </c>
      <c r="N48" s="510" t="str">
        <f>IF(AY16&lt;&gt;0,AY16 &amp;"E","") &amp; IF(AZ16&lt;&gt;0,CHAR(10)&amp;BA16 &amp; "C","")&amp; IF(BB16&lt;&gt;0,CHAR(10)&amp;BB16 &amp; "P","")&amp; IF(BA16&lt;&gt;0,CHAR(10)&amp;BA16 &amp; "V","")</f>
        <v>4E
4V</v>
      </c>
      <c r="O48" s="477">
        <f t="shared" ref="O48:T48" si="91">O32+O45</f>
        <v>20</v>
      </c>
      <c r="P48" s="561">
        <f t="shared" si="91"/>
        <v>10</v>
      </c>
      <c r="Q48" s="306">
        <f t="shared" si="91"/>
        <v>11</v>
      </c>
      <c r="R48" s="35">
        <f t="shared" si="91"/>
        <v>5</v>
      </c>
      <c r="S48" s="35">
        <f t="shared" si="91"/>
        <v>4</v>
      </c>
      <c r="T48" s="35">
        <f t="shared" si="91"/>
        <v>2</v>
      </c>
      <c r="U48" s="35">
        <f>U32</f>
        <v>0</v>
      </c>
      <c r="V48" s="35">
        <f>V32</f>
        <v>5</v>
      </c>
      <c r="W48" s="35">
        <f>W32</f>
        <v>0</v>
      </c>
      <c r="X48" s="477">
        <f>X32+X45</f>
        <v>120</v>
      </c>
      <c r="Y48" s="477">
        <f>Y32</f>
        <v>252</v>
      </c>
      <c r="Z48" s="510" t="str">
        <f>Z32</f>
        <v>5E
2V</v>
      </c>
      <c r="AA48" s="510">
        <f>SUM(AA32,AA45)</f>
        <v>16</v>
      </c>
      <c r="AB48" s="519">
        <f>SUM(AB32)</f>
        <v>14</v>
      </c>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row>
    <row r="49" spans="1:70" ht="21.75" customHeight="1" thickBot="1">
      <c r="A49" s="558"/>
      <c r="B49" s="530"/>
      <c r="C49" s="530"/>
      <c r="D49" s="531"/>
      <c r="E49" s="479">
        <f>E33+E46</f>
        <v>26</v>
      </c>
      <c r="F49" s="480"/>
      <c r="G49" s="480"/>
      <c r="H49" s="480"/>
      <c r="I49" s="480"/>
      <c r="J49" s="480"/>
      <c r="K49" s="481"/>
      <c r="L49" s="478"/>
      <c r="M49" s="478"/>
      <c r="N49" s="488"/>
      <c r="O49" s="478"/>
      <c r="P49" s="562"/>
      <c r="Q49" s="480">
        <f>Q33+Q46</f>
        <v>27</v>
      </c>
      <c r="R49" s="480"/>
      <c r="S49" s="480"/>
      <c r="T49" s="480"/>
      <c r="U49" s="480"/>
      <c r="V49" s="480"/>
      <c r="W49" s="481"/>
      <c r="X49" s="478"/>
      <c r="Y49" s="478"/>
      <c r="Z49" s="488"/>
      <c r="AA49" s="488"/>
      <c r="AB49" s="520"/>
      <c r="AC49" s="86"/>
      <c r="AD49" s="86"/>
      <c r="AE49" s="86"/>
      <c r="AF49" s="86"/>
      <c r="AG49" s="86"/>
      <c r="AH49" s="86">
        <f>L48+M48+X48+Y48</f>
        <v>758</v>
      </c>
      <c r="AI49" s="86"/>
      <c r="AJ49" s="86"/>
      <c r="AK49" s="86"/>
      <c r="AL49" s="86">
        <f>14*(E49+Q49)</f>
        <v>742</v>
      </c>
      <c r="AM49" s="86"/>
      <c r="AN49" s="86"/>
      <c r="AO49" s="86"/>
      <c r="AP49" s="86"/>
      <c r="AQ49" s="86">
        <f>AH49+AL49</f>
        <v>1500</v>
      </c>
      <c r="AR49" s="86"/>
      <c r="AS49" s="86"/>
      <c r="AT49" s="86"/>
      <c r="AU49" s="86"/>
      <c r="AV49" s="86"/>
      <c r="AW49" s="86"/>
      <c r="AX49" s="86"/>
      <c r="AY49" s="86"/>
      <c r="AZ49" s="86"/>
      <c r="BA49" s="86"/>
      <c r="BB49" s="86"/>
      <c r="BC49" s="86"/>
      <c r="BD49" s="86"/>
      <c r="BE49" s="86"/>
      <c r="BF49" s="86"/>
    </row>
    <row r="50" spans="1:70" ht="13.5" customHeight="1" thickBot="1">
      <c r="A50" s="36"/>
      <c r="B50" s="36"/>
      <c r="C50" s="36"/>
      <c r="D50" s="36"/>
      <c r="E50" s="88"/>
      <c r="F50" s="88"/>
      <c r="G50" s="88"/>
      <c r="H50" s="88"/>
      <c r="I50" s="88"/>
      <c r="J50" s="88"/>
      <c r="K50" s="88"/>
      <c r="L50" s="88"/>
      <c r="M50" s="88"/>
      <c r="N50" s="88"/>
      <c r="O50" s="88"/>
      <c r="P50" s="88"/>
      <c r="Q50" s="88"/>
      <c r="R50" s="88"/>
      <c r="S50" s="88"/>
      <c r="T50" s="88"/>
      <c r="U50" s="88"/>
      <c r="V50" s="88"/>
      <c r="W50" s="88"/>
      <c r="X50" s="88"/>
      <c r="Y50" s="88"/>
      <c r="Z50" s="88"/>
      <c r="AA50" s="88"/>
      <c r="AB50" s="88"/>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row>
    <row r="51" spans="1:70" ht="12.75" customHeight="1">
      <c r="A51" s="495" t="s">
        <v>13</v>
      </c>
      <c r="B51" s="523" t="s">
        <v>32</v>
      </c>
      <c r="C51" s="495" t="s">
        <v>14</v>
      </c>
      <c r="D51" s="495" t="s">
        <v>14</v>
      </c>
      <c r="E51" s="505" t="s">
        <v>54</v>
      </c>
      <c r="F51" s="506"/>
      <c r="G51" s="506"/>
      <c r="H51" s="506"/>
      <c r="I51" s="506"/>
      <c r="J51" s="506"/>
      <c r="K51" s="506"/>
      <c r="L51" s="506"/>
      <c r="M51" s="506"/>
      <c r="N51" s="506"/>
      <c r="O51" s="506"/>
      <c r="P51" s="507"/>
      <c r="Q51" s="505" t="s">
        <v>55</v>
      </c>
      <c r="R51" s="506"/>
      <c r="S51" s="506"/>
      <c r="T51" s="506"/>
      <c r="U51" s="506"/>
      <c r="V51" s="506"/>
      <c r="W51" s="506"/>
      <c r="X51" s="506"/>
      <c r="Y51" s="506"/>
      <c r="Z51" s="506"/>
      <c r="AA51" s="506"/>
      <c r="AB51" s="507"/>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row>
    <row r="52" spans="1:70" ht="12.75" customHeight="1" thickBot="1">
      <c r="A52" s="496"/>
      <c r="B52" s="524"/>
      <c r="C52" s="496"/>
      <c r="D52" s="496"/>
      <c r="E52" s="485" t="s">
        <v>19</v>
      </c>
      <c r="F52" s="487" t="s">
        <v>18</v>
      </c>
      <c r="G52" s="487" t="s">
        <v>23</v>
      </c>
      <c r="H52" s="487" t="s">
        <v>130</v>
      </c>
      <c r="I52" s="487" t="s">
        <v>24</v>
      </c>
      <c r="J52" s="487" t="s">
        <v>131</v>
      </c>
      <c r="K52" s="508" t="s">
        <v>133</v>
      </c>
      <c r="L52" s="508" t="s">
        <v>25</v>
      </c>
      <c r="M52" s="508" t="s">
        <v>132</v>
      </c>
      <c r="N52" s="509" t="s">
        <v>26</v>
      </c>
      <c r="O52" s="475" t="s">
        <v>27</v>
      </c>
      <c r="P52" s="476"/>
      <c r="Q52" s="485" t="s">
        <v>19</v>
      </c>
      <c r="R52" s="487" t="s">
        <v>18</v>
      </c>
      <c r="S52" s="487" t="s">
        <v>23</v>
      </c>
      <c r="T52" s="487" t="s">
        <v>130</v>
      </c>
      <c r="U52" s="487" t="s">
        <v>24</v>
      </c>
      <c r="V52" s="487" t="s">
        <v>131</v>
      </c>
      <c r="W52" s="508" t="s">
        <v>133</v>
      </c>
      <c r="X52" s="508" t="s">
        <v>25</v>
      </c>
      <c r="Y52" s="508" t="s">
        <v>132</v>
      </c>
      <c r="Z52" s="509" t="s">
        <v>26</v>
      </c>
      <c r="AA52" s="475" t="s">
        <v>27</v>
      </c>
      <c r="AB52" s="47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row>
    <row r="53" spans="1:70" ht="15" customHeight="1" thickBot="1">
      <c r="A53" s="497"/>
      <c r="B53" s="525"/>
      <c r="C53" s="206" t="s">
        <v>28</v>
      </c>
      <c r="D53" s="87" t="s">
        <v>416</v>
      </c>
      <c r="E53" s="485"/>
      <c r="F53" s="487"/>
      <c r="G53" s="487"/>
      <c r="H53" s="487"/>
      <c r="I53" s="487"/>
      <c r="J53" s="487"/>
      <c r="K53" s="487"/>
      <c r="L53" s="487"/>
      <c r="M53" s="487"/>
      <c r="N53" s="509"/>
      <c r="O53" s="298" t="s">
        <v>158</v>
      </c>
      <c r="P53" s="298" t="s">
        <v>135</v>
      </c>
      <c r="Q53" s="486"/>
      <c r="R53" s="488"/>
      <c r="S53" s="488"/>
      <c r="T53" s="488"/>
      <c r="U53" s="488"/>
      <c r="V53" s="488"/>
      <c r="W53" s="488"/>
      <c r="X53" s="488"/>
      <c r="Y53" s="488"/>
      <c r="Z53" s="511"/>
      <c r="AA53" s="129" t="s">
        <v>158</v>
      </c>
      <c r="AB53" s="128" t="s">
        <v>135</v>
      </c>
      <c r="AC53" s="155">
        <f t="shared" ref="AC53:BF53" si="92">SUM(AC54:AC57)</f>
        <v>0</v>
      </c>
      <c r="AD53" s="156">
        <f t="shared" si="92"/>
        <v>0</v>
      </c>
      <c r="AE53" s="156">
        <f t="shared" si="92"/>
        <v>0</v>
      </c>
      <c r="AF53" s="157">
        <f t="shared" si="92"/>
        <v>0</v>
      </c>
      <c r="AG53" s="155">
        <f t="shared" si="92"/>
        <v>0</v>
      </c>
      <c r="AH53" s="156">
        <f t="shared" si="92"/>
        <v>0</v>
      </c>
      <c r="AI53" s="156">
        <f t="shared" si="92"/>
        <v>0</v>
      </c>
      <c r="AJ53" s="157">
        <f t="shared" si="92"/>
        <v>0</v>
      </c>
      <c r="AK53" s="123">
        <f t="shared" si="92"/>
        <v>0</v>
      </c>
      <c r="AL53" s="124">
        <f t="shared" si="92"/>
        <v>0</v>
      </c>
      <c r="AM53" s="125">
        <f t="shared" si="92"/>
        <v>10</v>
      </c>
      <c r="AN53" s="123">
        <f t="shared" si="92"/>
        <v>0</v>
      </c>
      <c r="AO53" s="124">
        <f t="shared" si="92"/>
        <v>0</v>
      </c>
      <c r="AP53" s="125">
        <f t="shared" si="92"/>
        <v>0</v>
      </c>
      <c r="AQ53" s="123">
        <f t="shared" si="92"/>
        <v>0</v>
      </c>
      <c r="AR53" s="124">
        <f t="shared" si="92"/>
        <v>0</v>
      </c>
      <c r="AS53" s="124">
        <f t="shared" si="92"/>
        <v>0</v>
      </c>
      <c r="AT53" s="125">
        <f t="shared" si="92"/>
        <v>0</v>
      </c>
      <c r="AU53" s="123">
        <f t="shared" si="92"/>
        <v>0</v>
      </c>
      <c r="AV53" s="124">
        <f t="shared" si="92"/>
        <v>0</v>
      </c>
      <c r="AW53" s="124">
        <f t="shared" si="92"/>
        <v>0</v>
      </c>
      <c r="AX53" s="125">
        <f t="shared" si="92"/>
        <v>0</v>
      </c>
      <c r="AY53" s="123">
        <f t="shared" si="92"/>
        <v>0</v>
      </c>
      <c r="AZ53" s="124">
        <f t="shared" si="92"/>
        <v>0</v>
      </c>
      <c r="BA53" s="124">
        <f t="shared" si="92"/>
        <v>0</v>
      </c>
      <c r="BB53" s="125">
        <f t="shared" si="92"/>
        <v>0</v>
      </c>
      <c r="BC53" s="123">
        <f t="shared" si="92"/>
        <v>0</v>
      </c>
      <c r="BD53" s="124">
        <f t="shared" si="92"/>
        <v>3</v>
      </c>
      <c r="BE53" s="124">
        <f t="shared" si="92"/>
        <v>3</v>
      </c>
      <c r="BF53" s="125">
        <f t="shared" si="92"/>
        <v>0</v>
      </c>
      <c r="BH53" s="23">
        <f t="shared" ref="BH53:BR53" si="93">SUM(BH54:BH57)</f>
        <v>0</v>
      </c>
      <c r="BI53" s="21">
        <f t="shared" si="93"/>
        <v>0</v>
      </c>
      <c r="BJ53" s="21">
        <f t="shared" si="93"/>
        <v>0</v>
      </c>
      <c r="BK53" s="22">
        <f t="shared" si="93"/>
        <v>0</v>
      </c>
      <c r="BL53" s="23">
        <f t="shared" si="93"/>
        <v>0</v>
      </c>
      <c r="BM53" s="21">
        <f t="shared" si="93"/>
        <v>0</v>
      </c>
      <c r="BN53" s="21">
        <f t="shared" si="93"/>
        <v>0</v>
      </c>
      <c r="BO53" s="22">
        <f t="shared" si="93"/>
        <v>0</v>
      </c>
      <c r="BP53" s="23">
        <f t="shared" si="93"/>
        <v>0</v>
      </c>
      <c r="BQ53" s="21">
        <f t="shared" si="93"/>
        <v>0</v>
      </c>
      <c r="BR53" s="22">
        <f t="shared" si="93"/>
        <v>0</v>
      </c>
    </row>
    <row r="54" spans="1:70" ht="23.25" thickBot="1">
      <c r="A54" s="290">
        <f>A44+1</f>
        <v>21</v>
      </c>
      <c r="B54" s="305" t="s">
        <v>201</v>
      </c>
      <c r="C54" s="324" t="s">
        <v>411</v>
      </c>
      <c r="D54" s="391" t="str">
        <f>C54&amp;"."&amp;TEXT(A54,"00")</f>
        <v>FIESC.C.D. DF.01.21</v>
      </c>
      <c r="E54" s="71"/>
      <c r="F54" s="35">
        <v>2</v>
      </c>
      <c r="G54" s="35"/>
      <c r="H54" s="35"/>
      <c r="I54" s="35"/>
      <c r="J54" s="35"/>
      <c r="K54" s="35"/>
      <c r="L54" s="35"/>
      <c r="M54" s="35">
        <f>IF(P54&lt;&gt;0,IF(SUM(E54:G54,I54)=0, (P54)*25-(H54+J54+K54)*14-#REF!, (P54)*25-(H54+J54+K54)*14),0)</f>
        <v>0</v>
      </c>
      <c r="N54" s="35"/>
      <c r="O54" s="35"/>
      <c r="P54" s="257"/>
      <c r="Q54" s="299"/>
      <c r="R54" s="70">
        <v>2</v>
      </c>
      <c r="S54" s="70"/>
      <c r="T54" s="70"/>
      <c r="U54" s="70"/>
      <c r="V54" s="70"/>
      <c r="W54" s="70"/>
      <c r="X54" s="202">
        <f>IF(AA54=0,0,(AA54+AB54)*25-SUM(Q54:W54)*14-SUM(E54:K54)*14-Y54)</f>
        <v>44</v>
      </c>
      <c r="Y54" s="202"/>
      <c r="Z54" s="70" t="s">
        <v>242</v>
      </c>
      <c r="AA54" s="70">
        <v>4</v>
      </c>
      <c r="AB54" s="300"/>
      <c r="AC54" s="141">
        <f>IF(LEFT($D54,2)=AC$15,SUM($E54:$J54)+SUM($Q54:$V54),0)</f>
        <v>0</v>
      </c>
      <c r="AD54" s="130">
        <f t="shared" ref="AD54:AF56" si="94">IF(LEFT($D54)=AD$15,SUM($E54:$J54)+SUM($Q54:$V54),0)</f>
        <v>0</v>
      </c>
      <c r="AE54" s="130">
        <f t="shared" si="94"/>
        <v>0</v>
      </c>
      <c r="AF54" s="142">
        <f t="shared" si="94"/>
        <v>0</v>
      </c>
      <c r="AG54" s="141">
        <f t="shared" ref="AG54:AG55" si="95">IF(AC54&gt;0,$P54+$AB54,0)</f>
        <v>0</v>
      </c>
      <c r="AH54" s="130">
        <f t="shared" ref="AH54:AH55" si="96">IF(AD54&gt;0,$P54+$AB54,0)</f>
        <v>0</v>
      </c>
      <c r="AI54" s="130">
        <f t="shared" ref="AI54:AI55" si="97">IF(AE54&gt;0,$P54+$AB54,0)</f>
        <v>0</v>
      </c>
      <c r="AJ54" s="142">
        <f t="shared" ref="AJ54:AJ55" si="98">IF(AF54&gt;0,$P54+$AB54,0)</f>
        <v>0</v>
      </c>
      <c r="AK54" s="65">
        <f t="shared" ref="AK54:AL56" si="99">IF(MID($D54,6,1)=AK$15,SUM($E54:$J54)+SUM($Q54:$V54),0)</f>
        <v>0</v>
      </c>
      <c r="AL54" s="139">
        <f t="shared" si="99"/>
        <v>0</v>
      </c>
      <c r="AM54" s="152">
        <f>SUM(E54:J54)+SUM(Q54:V54)</f>
        <v>4</v>
      </c>
      <c r="AN54" s="65">
        <f t="shared" ref="AN54:AP56" si="100">IF(MID($D54,6,1)=AN$15,SUM($O54:$P54)+SUM($AA54:$AB54),0)</f>
        <v>0</v>
      </c>
      <c r="AO54" s="139">
        <f t="shared" si="100"/>
        <v>0</v>
      </c>
      <c r="AP54" s="140">
        <f t="shared" si="100"/>
        <v>0</v>
      </c>
      <c r="AQ54" s="141">
        <f t="shared" ref="AQ54:AT56" si="101">IF(LEFT($D54)=AQ$15,$E54+$Q54,0)</f>
        <v>0</v>
      </c>
      <c r="AR54" s="130">
        <f t="shared" si="101"/>
        <v>0</v>
      </c>
      <c r="AS54" s="130">
        <f t="shared" si="101"/>
        <v>0</v>
      </c>
      <c r="AT54" s="142">
        <f t="shared" si="101"/>
        <v>0</v>
      </c>
      <c r="AU54" s="141">
        <f t="shared" ref="AU54:AX56" si="102">IF(LEFT($D54)=AU$15,SUM($F54, $G54, $I54)+SUM($R54, $S54, $U54),0)</f>
        <v>0</v>
      </c>
      <c r="AV54" s="130">
        <f t="shared" si="102"/>
        <v>0</v>
      </c>
      <c r="AW54" s="130">
        <f t="shared" si="102"/>
        <v>0</v>
      </c>
      <c r="AX54" s="142">
        <f t="shared" si="102"/>
        <v>0</v>
      </c>
      <c r="AY54" s="65">
        <f t="shared" ref="AY54:AY56" si="103">IF(LEFT($N54,1)=$AY$15,1,0)</f>
        <v>0</v>
      </c>
      <c r="AZ54" s="139">
        <f t="shared" ref="AZ54:BA56" si="104">IF(LEFT($N54,1)=$BA$15,1,0)</f>
        <v>0</v>
      </c>
      <c r="BA54" s="139">
        <f t="shared" si="104"/>
        <v>0</v>
      </c>
      <c r="BB54" s="140">
        <f>IF(LEFT($N54,1)=$BB$15,1,0)</f>
        <v>0</v>
      </c>
      <c r="BC54" s="65">
        <f>IF(LEFT($Z54,1)=$BC$15,1,0)</f>
        <v>0</v>
      </c>
      <c r="BD54" s="139">
        <f t="shared" ref="BD54:BE56" si="105">IF(LEFT($Z54,1)=$BE$15,1,0)</f>
        <v>1</v>
      </c>
      <c r="BE54" s="139">
        <f t="shared" si="105"/>
        <v>1</v>
      </c>
      <c r="BF54" s="140">
        <f>IF(LEFT($Z54,1)=$BF$15,1,0)</f>
        <v>0</v>
      </c>
      <c r="BH54" s="141">
        <f t="shared" ref="BH54:BK55" si="106">IF(LEFT($D54)=BH$15,SUM($H54,$J54)+SUM($T54,$V54),0)</f>
        <v>0</v>
      </c>
      <c r="BI54" s="130">
        <f t="shared" si="106"/>
        <v>0</v>
      </c>
      <c r="BJ54" s="130">
        <f t="shared" si="106"/>
        <v>0</v>
      </c>
      <c r="BK54" s="142">
        <f t="shared" si="106"/>
        <v>0</v>
      </c>
      <c r="BL54" s="141">
        <f>IF(BH54&gt;0,$P54+$AB54,0)</f>
        <v>0</v>
      </c>
      <c r="BM54" s="130">
        <v>0</v>
      </c>
      <c r="BN54" s="130">
        <v>0</v>
      </c>
      <c r="BO54" s="142">
        <f>IF(BK54&gt;0,$P54+$AB54,0)</f>
        <v>0</v>
      </c>
      <c r="BP54" s="65">
        <f t="shared" ref="BP54:BR55" si="107">IF(MID($D54,6,1)=BP$15,$P54+$AB54,0)</f>
        <v>0</v>
      </c>
      <c r="BQ54" s="139">
        <f t="shared" si="107"/>
        <v>0</v>
      </c>
      <c r="BR54" s="140">
        <f t="shared" si="107"/>
        <v>0</v>
      </c>
    </row>
    <row r="55" spans="1:70" ht="23.25" thickBot="1">
      <c r="A55" s="290">
        <f>A54+1</f>
        <v>22</v>
      </c>
      <c r="B55" s="305" t="s">
        <v>213</v>
      </c>
      <c r="C55" s="290" t="s">
        <v>411</v>
      </c>
      <c r="D55" s="293" t="str">
        <f>C55&amp;"."&amp;TEXT(A55,"00")</f>
        <v>FIESC.C.D. DF.01.22</v>
      </c>
      <c r="E55" s="220"/>
      <c r="F55" s="202"/>
      <c r="G55" s="202">
        <v>2</v>
      </c>
      <c r="H55" s="202"/>
      <c r="I55" s="202"/>
      <c r="J55" s="202"/>
      <c r="K55" s="202"/>
      <c r="L55" s="202">
        <f>IF(O55=0,0,(O55+P55)*25-SUM(E55:K55)*14-#REF!-M55)</f>
        <v>0</v>
      </c>
      <c r="M55" s="202">
        <f>IF(P55&lt;&gt;0,IF(SUM(E55:G55,I55)=0, (P55)*25-(H55+J55+K55)*14-#REF!, (P55)*25-(H55+J55+K55)*14),0)</f>
        <v>0</v>
      </c>
      <c r="N55" s="202"/>
      <c r="O55" s="202"/>
      <c r="P55" s="219"/>
      <c r="Q55" s="284"/>
      <c r="R55" s="282"/>
      <c r="S55" s="282">
        <v>2</v>
      </c>
      <c r="T55" s="282"/>
      <c r="U55" s="282"/>
      <c r="V55" s="282"/>
      <c r="W55" s="282"/>
      <c r="X55" s="202">
        <f t="shared" ref="X55" si="108">IF(AA55=0,0,(AA55+AB55)*25-SUM(Q55:W55)*14-SUM(E55:K55)*14-Y55)</f>
        <v>44</v>
      </c>
      <c r="Y55" s="202">
        <f>IF(AB55&lt;&gt;0,IF(SUM(Q55:S55,U55)=0, (AB55)*25-(T55+V55+W55)*14-#REF!, (AB55)*25-(T55+V55+W55)*14),0)</f>
        <v>0</v>
      </c>
      <c r="Z55" s="202" t="s">
        <v>242</v>
      </c>
      <c r="AA55" s="282">
        <v>4</v>
      </c>
      <c r="AB55" s="301"/>
      <c r="AC55" s="141">
        <f t="shared" ref="AC55:AC56" si="109">IF(LEFT($D55,2)=AC$15,SUM($E55:$J55)+SUM($Q55:$V55),0)</f>
        <v>0</v>
      </c>
      <c r="AD55" s="130">
        <f t="shared" si="94"/>
        <v>0</v>
      </c>
      <c r="AE55" s="130">
        <f t="shared" si="94"/>
        <v>0</v>
      </c>
      <c r="AF55" s="142">
        <f t="shared" si="94"/>
        <v>0</v>
      </c>
      <c r="AG55" s="133">
        <f t="shared" si="95"/>
        <v>0</v>
      </c>
      <c r="AH55" s="146">
        <f t="shared" si="96"/>
        <v>0</v>
      </c>
      <c r="AI55" s="146">
        <f t="shared" si="97"/>
        <v>0</v>
      </c>
      <c r="AJ55" s="147">
        <f t="shared" si="98"/>
        <v>0</v>
      </c>
      <c r="AK55" s="135">
        <f t="shared" si="99"/>
        <v>0</v>
      </c>
      <c r="AL55" s="148">
        <f t="shared" si="99"/>
        <v>0</v>
      </c>
      <c r="AM55" s="152">
        <f>SUM(E55:J55)+SUM(Q55:V55)</f>
        <v>4</v>
      </c>
      <c r="AN55" s="135">
        <f t="shared" si="100"/>
        <v>0</v>
      </c>
      <c r="AO55" s="148">
        <f t="shared" si="100"/>
        <v>0</v>
      </c>
      <c r="AP55" s="153">
        <f t="shared" si="100"/>
        <v>0</v>
      </c>
      <c r="AQ55" s="133">
        <f t="shared" si="101"/>
        <v>0</v>
      </c>
      <c r="AR55" s="146">
        <f t="shared" si="101"/>
        <v>0</v>
      </c>
      <c r="AS55" s="146">
        <f t="shared" si="101"/>
        <v>0</v>
      </c>
      <c r="AT55" s="147">
        <f t="shared" si="101"/>
        <v>0</v>
      </c>
      <c r="AU55" s="133">
        <f t="shared" si="102"/>
        <v>0</v>
      </c>
      <c r="AV55" s="146">
        <f t="shared" si="102"/>
        <v>0</v>
      </c>
      <c r="AW55" s="146">
        <f t="shared" si="102"/>
        <v>0</v>
      </c>
      <c r="AX55" s="147">
        <f t="shared" si="102"/>
        <v>0</v>
      </c>
      <c r="AY55" s="135">
        <f t="shared" si="103"/>
        <v>0</v>
      </c>
      <c r="AZ55" s="148">
        <f t="shared" si="104"/>
        <v>0</v>
      </c>
      <c r="BA55" s="148">
        <f t="shared" si="104"/>
        <v>0</v>
      </c>
      <c r="BB55" s="153">
        <f>IF(LEFT($N55,1)=$BB$15,1,0)</f>
        <v>0</v>
      </c>
      <c r="BC55" s="135">
        <f>IF(LEFT($Z55,1)=$BC$15,1,0)</f>
        <v>0</v>
      </c>
      <c r="BD55" s="148">
        <f t="shared" si="105"/>
        <v>1</v>
      </c>
      <c r="BE55" s="148">
        <f t="shared" si="105"/>
        <v>1</v>
      </c>
      <c r="BF55" s="153">
        <f>IF(LEFT($Z55,1)=$BF$15,1,0)</f>
        <v>0</v>
      </c>
      <c r="BH55" s="133">
        <f t="shared" si="106"/>
        <v>0</v>
      </c>
      <c r="BI55" s="146">
        <f t="shared" si="106"/>
        <v>0</v>
      </c>
      <c r="BJ55" s="146">
        <f t="shared" si="106"/>
        <v>0</v>
      </c>
      <c r="BK55" s="147">
        <f t="shared" si="106"/>
        <v>0</v>
      </c>
      <c r="BL55" s="133">
        <f t="shared" ref="BL55" si="110">IF(BH55&gt;0,$P55+$AB55,0)</f>
        <v>0</v>
      </c>
      <c r="BM55" s="146">
        <f t="shared" ref="BM55" si="111">IF(BI55&gt;0,$P55+$AB55,0)</f>
        <v>0</v>
      </c>
      <c r="BN55" s="146">
        <f t="shared" ref="BN55" si="112">IF(BJ55&gt;0,$P55+$AB55,0)</f>
        <v>0</v>
      </c>
      <c r="BO55" s="147">
        <f t="shared" ref="BO55" si="113">IF(BK55&gt;0,$P55+$AB55,0)</f>
        <v>0</v>
      </c>
      <c r="BP55" s="135">
        <f t="shared" si="107"/>
        <v>0</v>
      </c>
      <c r="BQ55" s="148">
        <f t="shared" si="107"/>
        <v>0</v>
      </c>
      <c r="BR55" s="153">
        <f t="shared" si="107"/>
        <v>0</v>
      </c>
    </row>
    <row r="56" spans="1:70" ht="23.25" thickBot="1">
      <c r="A56" s="296">
        <f>A55+1</f>
        <v>23</v>
      </c>
      <c r="B56" s="392" t="s">
        <v>200</v>
      </c>
      <c r="C56" s="296" t="s">
        <v>412</v>
      </c>
      <c r="D56" s="393" t="str">
        <f>C56&amp;"."&amp;TEXT(A56,"00")</f>
        <v>FIESC.C.D. DF.02.23</v>
      </c>
      <c r="E56" s="204"/>
      <c r="F56" s="203"/>
      <c r="G56" s="203"/>
      <c r="H56" s="203"/>
      <c r="I56" s="203"/>
      <c r="J56" s="203"/>
      <c r="K56" s="302"/>
      <c r="L56" s="203"/>
      <c r="M56" s="203">
        <f>IF(P56&lt;&gt;0,IF(SUM(E56:G56,I56)=0, (P56)*25-(H56+J56+K56)*14-#REF!, (P56)*25-(H56+J56+K56)*14),0)</f>
        <v>0</v>
      </c>
      <c r="N56" s="302"/>
      <c r="O56" s="303"/>
      <c r="P56" s="304"/>
      <c r="Q56" s="204"/>
      <c r="R56" s="203">
        <v>2</v>
      </c>
      <c r="S56" s="203"/>
      <c r="T56" s="203"/>
      <c r="U56" s="203"/>
      <c r="V56" s="203"/>
      <c r="W56" s="203"/>
      <c r="X56" s="203">
        <f t="shared" ref="X56" si="114">IF(AA56=0,0,(AA56+AB56)*25-SUM(Q56:W56)*14-SUM(E56:K56)*14-Y56)</f>
        <v>22</v>
      </c>
      <c r="Y56" s="203">
        <f>IF(AB56&lt;&gt;0,IF(SUM(Q56:S56,U56)=0, (AB56)*25-(T56+V56+W56)*14-#REF!, (AB56)*25-(T56+V56+W56)*14),0)</f>
        <v>0</v>
      </c>
      <c r="Z56" s="203" t="s">
        <v>242</v>
      </c>
      <c r="AA56" s="273">
        <v>2</v>
      </c>
      <c r="AB56" s="274"/>
      <c r="AC56" s="141">
        <f t="shared" si="109"/>
        <v>0</v>
      </c>
      <c r="AD56" s="130">
        <f t="shared" si="94"/>
        <v>0</v>
      </c>
      <c r="AE56" s="130">
        <f t="shared" si="94"/>
        <v>0</v>
      </c>
      <c r="AF56" s="142">
        <f t="shared" si="94"/>
        <v>0</v>
      </c>
      <c r="AG56" s="141">
        <f t="shared" ref="AG56" si="115">IF(AC56&gt;0,$P56+$AB56,0)</f>
        <v>0</v>
      </c>
      <c r="AH56" s="130">
        <f t="shared" ref="AH56" si="116">IF(AD56&gt;0,$P56+$AB56,0)</f>
        <v>0</v>
      </c>
      <c r="AI56" s="130">
        <f t="shared" ref="AI56" si="117">IF(AE56&gt;0,$P56+$AB56,0)</f>
        <v>0</v>
      </c>
      <c r="AJ56" s="142">
        <f t="shared" ref="AJ56" si="118">IF(AF56&gt;0,$P56+$AB56,0)</f>
        <v>0</v>
      </c>
      <c r="AK56" s="65">
        <f t="shared" si="99"/>
        <v>0</v>
      </c>
      <c r="AL56" s="139">
        <f t="shared" si="99"/>
        <v>0</v>
      </c>
      <c r="AM56" s="152">
        <f>SUM(E56:J56)+SUM(Q56:V56)</f>
        <v>2</v>
      </c>
      <c r="AN56" s="65">
        <f t="shared" si="100"/>
        <v>0</v>
      </c>
      <c r="AO56" s="139">
        <f t="shared" si="100"/>
        <v>0</v>
      </c>
      <c r="AP56" s="140">
        <f t="shared" si="100"/>
        <v>0</v>
      </c>
      <c r="AQ56" s="141">
        <f t="shared" si="101"/>
        <v>0</v>
      </c>
      <c r="AR56" s="130">
        <f t="shared" si="101"/>
        <v>0</v>
      </c>
      <c r="AS56" s="130">
        <f t="shared" si="101"/>
        <v>0</v>
      </c>
      <c r="AT56" s="142">
        <f t="shared" si="101"/>
        <v>0</v>
      </c>
      <c r="AU56" s="141">
        <f t="shared" si="102"/>
        <v>0</v>
      </c>
      <c r="AV56" s="130">
        <f t="shared" si="102"/>
        <v>0</v>
      </c>
      <c r="AW56" s="130">
        <f t="shared" si="102"/>
        <v>0</v>
      </c>
      <c r="AX56" s="142">
        <f t="shared" si="102"/>
        <v>0</v>
      </c>
      <c r="AY56" s="65">
        <f t="shared" si="103"/>
        <v>0</v>
      </c>
      <c r="AZ56" s="139">
        <f t="shared" si="104"/>
        <v>0</v>
      </c>
      <c r="BA56" s="139">
        <f t="shared" si="104"/>
        <v>0</v>
      </c>
      <c r="BB56" s="140">
        <f>IF(LEFT($N56,1)=$BB$15,1,0)</f>
        <v>0</v>
      </c>
      <c r="BC56" s="65">
        <f>IF(LEFT($Z56,1)=$BC$15,1,0)</f>
        <v>0</v>
      </c>
      <c r="BD56" s="139">
        <f t="shared" si="105"/>
        <v>1</v>
      </c>
      <c r="BE56" s="139">
        <f t="shared" si="105"/>
        <v>1</v>
      </c>
      <c r="BF56" s="140">
        <f>IF(LEFT($Z56,1)=$BF$15,1,0)</f>
        <v>0</v>
      </c>
      <c r="BH56" s="141"/>
      <c r="BI56" s="130"/>
      <c r="BJ56" s="130"/>
      <c r="BK56" s="142"/>
      <c r="BL56" s="141"/>
      <c r="BM56" s="130"/>
      <c r="BN56" s="130"/>
      <c r="BO56" s="142"/>
      <c r="BP56" s="65"/>
      <c r="BQ56" s="139"/>
      <c r="BR56" s="140"/>
    </row>
    <row r="57" spans="1:70">
      <c r="A57" s="534" t="s">
        <v>1</v>
      </c>
      <c r="B57" s="535"/>
      <c r="C57" s="535"/>
      <c r="D57" s="535"/>
      <c r="E57" s="297">
        <f>SUM(E54:E56)</f>
        <v>0</v>
      </c>
      <c r="F57" s="287">
        <f>SUM(F54:F56)</f>
        <v>2</v>
      </c>
      <c r="G57" s="287">
        <f>SUM(G54:G56)</f>
        <v>2</v>
      </c>
      <c r="H57" s="287">
        <f>SUM(H52:H54)</f>
        <v>0</v>
      </c>
      <c r="I57" s="287"/>
      <c r="J57" s="287">
        <f>SUM(J52:J54)</f>
        <v>0</v>
      </c>
      <c r="K57" s="287"/>
      <c r="L57" s="546">
        <f>SUM(L52:L56)</f>
        <v>0</v>
      </c>
      <c r="M57" s="546"/>
      <c r="N57" s="487" t="s">
        <v>413</v>
      </c>
      <c r="O57" s="546">
        <f>SUM(O52:O56)</f>
        <v>0</v>
      </c>
      <c r="P57" s="487">
        <f>SUM(P52:P56)</f>
        <v>0</v>
      </c>
      <c r="Q57" s="297">
        <f>SUM(Q54:Q56)</f>
        <v>0</v>
      </c>
      <c r="R57" s="287">
        <f>SUM(R54:R56)</f>
        <v>4</v>
      </c>
      <c r="S57" s="287">
        <f>SUM(S54:S56)</f>
        <v>2</v>
      </c>
      <c r="T57" s="287"/>
      <c r="U57" s="287"/>
      <c r="V57" s="287"/>
      <c r="W57" s="287"/>
      <c r="X57" s="546">
        <f>SUM(X52:X56)</f>
        <v>110</v>
      </c>
      <c r="Y57" s="546"/>
      <c r="Z57" s="487" t="s">
        <v>414</v>
      </c>
      <c r="AA57" s="546">
        <f>SUM(AA52:AA56)</f>
        <v>10</v>
      </c>
      <c r="AB57" s="565">
        <f>SUM(AB52:AB56)</f>
        <v>0</v>
      </c>
    </row>
    <row r="58" spans="1:70" ht="13.5" thickBot="1">
      <c r="A58" s="521" t="str">
        <f>E57&amp;"C/"&amp;F57&amp;"S/"&amp;H57&amp;"L/"&amp;J57&amp;"P +"&amp;Q57&amp;"C/"&amp;R57&amp;"S/"&amp;S57&amp;"L/"&amp;U57&amp;"P"</f>
        <v>0C/2S/0L/0P +0C/4S/2L/P</v>
      </c>
      <c r="B58" s="522"/>
      <c r="C58" s="522"/>
      <c r="D58" s="522"/>
      <c r="E58" s="479">
        <f>SUM(E57:J57)</f>
        <v>4</v>
      </c>
      <c r="F58" s="480"/>
      <c r="G58" s="480"/>
      <c r="H58" s="480"/>
      <c r="I58" s="480"/>
      <c r="J58" s="480"/>
      <c r="K58" s="481"/>
      <c r="L58" s="478"/>
      <c r="M58" s="478"/>
      <c r="N58" s="488"/>
      <c r="O58" s="478"/>
      <c r="P58" s="488"/>
      <c r="Q58" s="479">
        <f>SUM(Q57:U57)</f>
        <v>6</v>
      </c>
      <c r="R58" s="480"/>
      <c r="S58" s="480"/>
      <c r="T58" s="480"/>
      <c r="U58" s="480"/>
      <c r="V58" s="480"/>
      <c r="W58" s="481"/>
      <c r="X58" s="478"/>
      <c r="Y58" s="478"/>
      <c r="Z58" s="488"/>
      <c r="AA58" s="478"/>
      <c r="AB58" s="520"/>
    </row>
    <row r="59" spans="1:70">
      <c r="B59" s="42"/>
      <c r="C59" s="181"/>
      <c r="D59" s="42"/>
    </row>
    <row r="60" spans="1:70">
      <c r="A60" s="42" t="s">
        <v>34</v>
      </c>
      <c r="B60" s="42"/>
      <c r="C60" s="181"/>
      <c r="D60" s="42"/>
    </row>
    <row r="61" spans="1:70">
      <c r="A61" s="42" t="s">
        <v>159</v>
      </c>
      <c r="B61" s="42"/>
      <c r="C61" s="181"/>
      <c r="D61" s="42"/>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row>
    <row r="62" spans="1:70">
      <c r="A62" s="36" t="s">
        <v>160</v>
      </c>
      <c r="B62" s="42"/>
      <c r="C62" s="181"/>
      <c r="D62" s="42"/>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row>
    <row r="63" spans="1:70">
      <c r="A63" s="246" t="s">
        <v>243</v>
      </c>
      <c r="B63" s="42"/>
      <c r="C63" s="181"/>
      <c r="D63" s="42"/>
      <c r="AC63" s="86"/>
      <c r="AD63" s="86"/>
      <c r="AE63" s="86"/>
      <c r="AF63" s="86"/>
      <c r="AG63" s="86"/>
      <c r="AH63" s="86"/>
      <c r="AI63" s="86"/>
      <c r="AJ63" s="86"/>
      <c r="AK63" s="86"/>
      <c r="AL63" s="86"/>
      <c r="AM63" s="86"/>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6"/>
      <c r="BR63" s="86"/>
    </row>
    <row r="64" spans="1:70">
      <c r="A64" s="468" t="s">
        <v>161</v>
      </c>
      <c r="B64" s="468"/>
      <c r="C64" s="468"/>
      <c r="D64" s="468"/>
      <c r="AC64" s="86"/>
      <c r="AD64" s="86"/>
      <c r="AE64" s="86"/>
      <c r="AF64" s="86"/>
      <c r="AG64" s="86"/>
      <c r="AH64" s="86"/>
      <c r="AI64" s="86"/>
      <c r="AJ64" s="86"/>
      <c r="AK64" s="86"/>
      <c r="AL64" s="86"/>
      <c r="AM64" s="86"/>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6"/>
      <c r="BM64" s="86"/>
      <c r="BN64" s="86"/>
      <c r="BO64" s="86"/>
      <c r="BP64" s="86"/>
      <c r="BQ64" s="86"/>
      <c r="BR64" s="86"/>
    </row>
    <row r="65" spans="1:70">
      <c r="A65" s="468" t="s">
        <v>162</v>
      </c>
      <c r="B65" s="468"/>
      <c r="C65" s="468"/>
      <c r="D65" s="468"/>
      <c r="AC65" s="86"/>
      <c r="AD65" s="86"/>
      <c r="AE65" s="86"/>
      <c r="AF65" s="86"/>
      <c r="AG65" s="86"/>
      <c r="AH65" s="86"/>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c r="BG65" s="86"/>
      <c r="BH65" s="86"/>
      <c r="BI65" s="86"/>
      <c r="BJ65" s="86"/>
      <c r="BK65" s="86"/>
      <c r="BL65" s="86"/>
      <c r="BM65" s="86"/>
      <c r="BN65" s="86"/>
      <c r="BO65" s="86"/>
      <c r="BP65" s="86"/>
      <c r="BQ65" s="86"/>
      <c r="BR65" s="86"/>
    </row>
    <row r="66" spans="1:70" ht="1.1499999999999999" customHeight="1">
      <c r="A66" s="468"/>
      <c r="B66" s="468"/>
      <c r="C66" s="468"/>
      <c r="D66" s="468"/>
    </row>
    <row r="67" spans="1:70" ht="22.15" customHeight="1">
      <c r="A67" s="197"/>
      <c r="B67" s="197"/>
      <c r="C67" s="197"/>
      <c r="D67" s="197"/>
    </row>
    <row r="68" spans="1:70" ht="12" customHeight="1">
      <c r="B68" s="198" t="s">
        <v>198</v>
      </c>
      <c r="C68" s="199"/>
      <c r="D68" s="198" t="s">
        <v>197</v>
      </c>
      <c r="K68" s="1" t="s">
        <v>196</v>
      </c>
      <c r="L68" s="10" t="s">
        <v>348</v>
      </c>
      <c r="S68" s="1" t="s">
        <v>195</v>
      </c>
    </row>
    <row r="69" spans="1:70" ht="18" customHeight="1">
      <c r="B69" s="200" t="s">
        <v>245</v>
      </c>
      <c r="C69" s="199"/>
      <c r="D69" s="198" t="s">
        <v>193</v>
      </c>
      <c r="J69" s="198" t="s">
        <v>194</v>
      </c>
      <c r="S69" s="198" t="s">
        <v>199</v>
      </c>
    </row>
    <row r="70" spans="1:70">
      <c r="A70" s="47"/>
      <c r="B70" s="48" t="s">
        <v>35</v>
      </c>
      <c r="C70" s="188"/>
      <c r="D70" s="47"/>
      <c r="E70" s="47"/>
      <c r="F70" s="47"/>
      <c r="G70" s="47"/>
      <c r="H70" s="47"/>
      <c r="I70" s="47"/>
      <c r="J70" s="47"/>
      <c r="K70" s="47"/>
      <c r="L70" s="49" t="s">
        <v>36</v>
      </c>
      <c r="M70" s="49"/>
      <c r="N70" s="50"/>
      <c r="O70" s="50"/>
      <c r="P70" s="50"/>
      <c r="Q70" s="50"/>
      <c r="R70" s="50"/>
      <c r="S70" s="50"/>
      <c r="T70" s="50"/>
      <c r="U70" s="50"/>
      <c r="V70" s="50"/>
      <c r="W70" s="50"/>
      <c r="X70" s="47"/>
      <c r="Y70" s="47"/>
      <c r="Z70" s="47"/>
      <c r="AA70" s="47"/>
      <c r="AB70" s="47"/>
    </row>
    <row r="71" spans="1:70">
      <c r="A71" s="47"/>
      <c r="B71" s="48"/>
      <c r="C71" s="188"/>
      <c r="D71" s="47"/>
      <c r="E71" s="47"/>
      <c r="F71" s="47"/>
      <c r="G71" s="47"/>
      <c r="H71" s="47"/>
      <c r="I71" s="47"/>
      <c r="J71" s="47"/>
      <c r="K71" s="47"/>
      <c r="L71" s="49"/>
      <c r="M71" s="49"/>
      <c r="N71" s="50"/>
      <c r="O71" s="50"/>
      <c r="P71" s="50"/>
      <c r="Q71" s="50"/>
      <c r="R71" s="50"/>
      <c r="S71" s="50"/>
      <c r="T71" s="50"/>
      <c r="U71" s="50"/>
      <c r="V71" s="50"/>
      <c r="W71" s="50"/>
      <c r="X71" s="47"/>
      <c r="Y71" s="47"/>
      <c r="Z71" s="47"/>
      <c r="AA71" s="47"/>
      <c r="AB71" s="47"/>
    </row>
    <row r="72" spans="1:70">
      <c r="A72" s="47"/>
      <c r="B72" s="51"/>
      <c r="C72" s="189"/>
      <c r="D72" s="52"/>
      <c r="E72" s="52"/>
      <c r="F72" s="52"/>
      <c r="G72" s="52"/>
      <c r="H72" s="49"/>
      <c r="I72" s="49"/>
      <c r="J72" s="49"/>
      <c r="K72" s="49"/>
      <c r="L72" s="49"/>
      <c r="M72" s="49"/>
      <c r="N72" s="49"/>
      <c r="O72" s="49"/>
      <c r="P72" s="49"/>
      <c r="Q72" s="49"/>
      <c r="R72" s="49"/>
      <c r="S72" s="49"/>
      <c r="T72" s="49"/>
      <c r="U72" s="49"/>
      <c r="V72" s="49"/>
      <c r="W72" s="49"/>
      <c r="X72" s="49"/>
      <c r="Y72" s="49"/>
      <c r="Z72" s="52"/>
      <c r="AA72" s="52"/>
      <c r="AB72" s="52"/>
    </row>
    <row r="74" spans="1:70">
      <c r="A74" s="36"/>
      <c r="B74" s="42"/>
      <c r="C74" s="181"/>
      <c r="D74" s="42"/>
    </row>
    <row r="75" spans="1:70" hidden="1">
      <c r="C75" s="187"/>
      <c r="D75" s="10"/>
      <c r="E75" s="10"/>
      <c r="F75" s="10"/>
      <c r="G75" s="10"/>
      <c r="H75" s="10"/>
      <c r="I75" s="10"/>
      <c r="J75" s="10"/>
      <c r="K75" s="10"/>
      <c r="L75" s="10"/>
      <c r="M75" s="10"/>
      <c r="N75" s="10"/>
      <c r="O75" s="10"/>
      <c r="P75" s="10"/>
      <c r="Q75" s="10"/>
      <c r="R75" s="10"/>
      <c r="S75" s="10"/>
      <c r="T75" s="10"/>
      <c r="U75" s="10"/>
      <c r="V75" s="10"/>
      <c r="W75" s="10"/>
      <c r="X75" s="10"/>
      <c r="Y75" s="10"/>
      <c r="Z75" s="10"/>
      <c r="AA75" s="10"/>
      <c r="AQ75" s="4" t="s">
        <v>37</v>
      </c>
      <c r="AR75" s="4">
        <v>28</v>
      </c>
    </row>
    <row r="76" spans="1:70" hidden="1">
      <c r="C76" s="187"/>
      <c r="D76" s="10"/>
      <c r="E76" s="10"/>
      <c r="F76" s="10"/>
      <c r="G76" s="10"/>
      <c r="H76" s="10"/>
      <c r="I76" s="10"/>
      <c r="J76" s="10"/>
      <c r="K76" s="10"/>
      <c r="L76" s="10"/>
      <c r="M76" s="10"/>
      <c r="N76" s="10"/>
      <c r="O76" s="10"/>
      <c r="P76" s="10"/>
      <c r="Q76" s="10"/>
      <c r="R76" s="10"/>
      <c r="S76" s="10"/>
      <c r="T76" s="10"/>
      <c r="U76" s="10"/>
      <c r="V76" s="10"/>
      <c r="W76" s="10"/>
      <c r="X76" s="10"/>
      <c r="Y76" s="10"/>
      <c r="Z76" s="10"/>
      <c r="AA76" s="10"/>
    </row>
    <row r="77" spans="1:70">
      <c r="C77" s="187"/>
      <c r="D77" s="10"/>
      <c r="E77" s="10"/>
      <c r="F77" s="10"/>
      <c r="G77" s="10"/>
      <c r="H77" s="10"/>
      <c r="I77" s="10"/>
      <c r="J77" s="10"/>
      <c r="K77" s="10"/>
      <c r="L77" s="10"/>
      <c r="M77" s="10"/>
      <c r="N77" s="10"/>
      <c r="O77" s="10"/>
      <c r="P77" s="10"/>
      <c r="Q77" s="10"/>
      <c r="R77" s="10"/>
      <c r="S77" s="10"/>
      <c r="T77" s="10"/>
      <c r="U77" s="10"/>
      <c r="V77" s="10"/>
      <c r="W77" s="10"/>
      <c r="X77" s="10"/>
      <c r="Y77" s="10"/>
      <c r="Z77" s="10"/>
      <c r="AA77" s="10"/>
    </row>
    <row r="78" spans="1:70">
      <c r="C78" s="187"/>
      <c r="D78" s="10"/>
      <c r="E78" s="10"/>
      <c r="F78" s="10"/>
      <c r="G78" s="10"/>
      <c r="H78" s="10"/>
      <c r="I78" s="10"/>
      <c r="J78" s="10"/>
      <c r="K78" s="10"/>
      <c r="L78" s="10"/>
      <c r="M78" s="10"/>
      <c r="N78" s="10"/>
      <c r="O78" s="10"/>
      <c r="P78" s="10"/>
      <c r="Q78" s="10"/>
      <c r="R78" s="10"/>
      <c r="S78" s="10"/>
      <c r="T78" s="10"/>
      <c r="U78" s="10"/>
      <c r="V78" s="10"/>
      <c r="W78" s="10"/>
      <c r="X78" s="10"/>
      <c r="Y78" s="10"/>
      <c r="Z78" s="10"/>
      <c r="AA78" s="10"/>
    </row>
    <row r="79" spans="1:70">
      <c r="C79" s="187"/>
      <c r="D79" s="10"/>
      <c r="E79" s="10"/>
      <c r="F79" s="10"/>
      <c r="G79" s="10"/>
      <c r="H79" s="10"/>
      <c r="I79" s="10"/>
      <c r="J79" s="10"/>
      <c r="K79" s="10"/>
      <c r="L79" s="10"/>
      <c r="M79" s="10"/>
      <c r="N79" s="10"/>
      <c r="O79" s="10"/>
      <c r="P79" s="10"/>
      <c r="Q79" s="10"/>
      <c r="R79" s="10"/>
      <c r="S79" s="10"/>
      <c r="T79" s="10"/>
      <c r="U79" s="10"/>
      <c r="V79" s="10"/>
      <c r="W79" s="10"/>
      <c r="X79" s="10"/>
      <c r="Y79" s="10"/>
      <c r="Z79" s="10"/>
      <c r="AA79" s="10"/>
    </row>
    <row r="80" spans="1:70">
      <c r="C80" s="187"/>
      <c r="D80" s="10"/>
      <c r="E80" s="10"/>
      <c r="F80" s="10"/>
      <c r="G80" s="10"/>
      <c r="H80" s="10"/>
      <c r="I80" s="10"/>
      <c r="J80" s="10"/>
      <c r="K80" s="10"/>
      <c r="L80" s="10"/>
      <c r="M80" s="10"/>
      <c r="N80" s="10"/>
      <c r="O80" s="10"/>
      <c r="P80" s="10"/>
      <c r="Q80" s="10"/>
      <c r="R80" s="10"/>
      <c r="S80" s="10"/>
      <c r="T80" s="10"/>
      <c r="U80" s="10"/>
      <c r="V80" s="10"/>
      <c r="W80" s="10"/>
      <c r="X80" s="10"/>
      <c r="Y80" s="10"/>
      <c r="Z80" s="10"/>
      <c r="AA80" s="10"/>
    </row>
    <row r="81" spans="2:44">
      <c r="C81" s="187"/>
      <c r="D81" s="10"/>
      <c r="E81" s="10"/>
      <c r="F81" s="10"/>
      <c r="G81" s="10"/>
      <c r="H81" s="10"/>
      <c r="I81" s="10"/>
      <c r="J81" s="10"/>
      <c r="K81" s="10"/>
      <c r="L81" s="10"/>
      <c r="M81" s="10"/>
      <c r="N81" s="10"/>
      <c r="O81" s="10"/>
      <c r="P81" s="10"/>
      <c r="Q81" s="10"/>
      <c r="R81" s="10"/>
      <c r="S81" s="10"/>
      <c r="T81" s="10"/>
      <c r="U81" s="10"/>
      <c r="V81" s="10"/>
      <c r="W81" s="10"/>
      <c r="X81" s="10"/>
      <c r="Y81" s="10"/>
      <c r="Z81" s="10"/>
      <c r="AA81" s="10"/>
    </row>
    <row r="82" spans="2:44">
      <c r="C82" s="187"/>
      <c r="D82" s="10"/>
      <c r="E82" s="10"/>
      <c r="F82" s="10"/>
      <c r="G82" s="10"/>
      <c r="H82" s="10"/>
      <c r="I82" s="10"/>
      <c r="J82" s="10"/>
      <c r="K82" s="10"/>
      <c r="L82" s="10"/>
      <c r="M82" s="10"/>
      <c r="N82" s="10"/>
      <c r="O82" s="10"/>
      <c r="P82" s="10"/>
      <c r="Q82" s="10"/>
      <c r="R82" s="10"/>
      <c r="S82" s="10"/>
      <c r="T82" s="10"/>
      <c r="U82" s="10"/>
      <c r="V82" s="10"/>
      <c r="W82" s="10"/>
      <c r="X82" s="10"/>
      <c r="Y82" s="10"/>
      <c r="Z82" s="10"/>
      <c r="AA82" s="10"/>
    </row>
    <row r="83" spans="2:44" hidden="1">
      <c r="B83" s="42"/>
      <c r="C83" s="181"/>
      <c r="D83" s="42"/>
    </row>
    <row r="84" spans="2:44" hidden="1">
      <c r="B84" s="54" t="s">
        <v>39</v>
      </c>
      <c r="C84" s="183"/>
      <c r="D84" s="54"/>
      <c r="E84" s="55">
        <f>E32</f>
        <v>9</v>
      </c>
      <c r="F84" s="56">
        <f>F32</f>
        <v>5</v>
      </c>
      <c r="G84" s="56"/>
      <c r="H84" s="56">
        <f>H32</f>
        <v>5</v>
      </c>
      <c r="I84" s="56"/>
      <c r="J84" s="56">
        <f>J32</f>
        <v>0</v>
      </c>
      <c r="K84" s="57"/>
      <c r="L84" s="57"/>
      <c r="M84" s="57"/>
      <c r="N84" s="58">
        <f>SUM(E84:J84)</f>
        <v>19</v>
      </c>
      <c r="O84" s="36"/>
      <c r="P84" s="36"/>
      <c r="Q84" s="55">
        <f>Q32</f>
        <v>11</v>
      </c>
      <c r="R84" s="56">
        <f>R32</f>
        <v>5</v>
      </c>
      <c r="S84" s="56">
        <f>S32</f>
        <v>4</v>
      </c>
      <c r="T84" s="56"/>
      <c r="U84" s="56">
        <f>U32</f>
        <v>0</v>
      </c>
      <c r="V84" s="57"/>
      <c r="W84" s="57"/>
      <c r="X84" s="57"/>
      <c r="Y84" s="57"/>
      <c r="Z84" s="58">
        <f>SUM(Q84:U84)</f>
        <v>20</v>
      </c>
      <c r="AA84" s="36"/>
      <c r="AQ84" s="4" t="s">
        <v>38</v>
      </c>
      <c r="AR84" s="4">
        <f>SUM(E84,Q84)</f>
        <v>20</v>
      </c>
    </row>
    <row r="85" spans="2:44" ht="13.5" hidden="1" thickBot="1">
      <c r="B85" s="36"/>
      <c r="C85" s="180"/>
      <c r="D85" s="36"/>
      <c r="E85" s="60">
        <f>2*E84</f>
        <v>18</v>
      </c>
      <c r="F85" s="61">
        <f>F84</f>
        <v>5</v>
      </c>
      <c r="G85" s="61"/>
      <c r="H85" s="61">
        <f>H84</f>
        <v>5</v>
      </c>
      <c r="I85" s="61"/>
      <c r="J85" s="61">
        <f>J84</f>
        <v>0</v>
      </c>
      <c r="K85" s="62"/>
      <c r="L85" s="62"/>
      <c r="M85" s="62"/>
      <c r="N85" s="63">
        <f>SUM(E85:J85)</f>
        <v>28</v>
      </c>
      <c r="O85" s="36"/>
      <c r="P85" s="36"/>
      <c r="Q85" s="60">
        <f>2*Q84</f>
        <v>22</v>
      </c>
      <c r="R85" s="61">
        <f>R84</f>
        <v>5</v>
      </c>
      <c r="S85" s="61">
        <f>S84</f>
        <v>4</v>
      </c>
      <c r="T85" s="61"/>
      <c r="U85" s="61">
        <f>U84</f>
        <v>0</v>
      </c>
      <c r="V85" s="62"/>
      <c r="W85" s="62"/>
      <c r="X85" s="62"/>
      <c r="Y85" s="62"/>
      <c r="Z85" s="63">
        <f>SUM(Q85:U85)</f>
        <v>31</v>
      </c>
      <c r="AA85" s="36"/>
      <c r="AQ85" s="4" t="s">
        <v>37</v>
      </c>
      <c r="AR85" s="4">
        <f>SUM(F84:J84,R84:U84)</f>
        <v>19</v>
      </c>
    </row>
    <row r="86" spans="2:44" hidden="1">
      <c r="B86" s="36"/>
      <c r="C86" s="180"/>
      <c r="D86" s="36"/>
      <c r="E86" s="36"/>
      <c r="F86" s="36"/>
      <c r="G86" s="36"/>
      <c r="H86" s="36"/>
      <c r="I86" s="36"/>
      <c r="J86" s="36"/>
      <c r="K86" s="36"/>
      <c r="L86" s="36"/>
      <c r="M86" s="36"/>
      <c r="N86" s="36"/>
      <c r="O86" s="36"/>
      <c r="P86" s="36"/>
      <c r="Q86" s="36"/>
      <c r="R86" s="36"/>
      <c r="S86" s="36"/>
      <c r="T86" s="36"/>
      <c r="U86" s="36"/>
      <c r="V86" s="36"/>
      <c r="W86" s="36"/>
      <c r="X86" s="36"/>
      <c r="Y86" s="36"/>
      <c r="Z86" s="36"/>
      <c r="AA86" s="36"/>
    </row>
    <row r="87" spans="2:44" hidden="1">
      <c r="B87" s="36"/>
      <c r="C87" s="180"/>
      <c r="D87" s="36"/>
      <c r="E87" s="36"/>
      <c r="F87" s="36"/>
      <c r="G87" s="36"/>
      <c r="H87" s="36"/>
      <c r="I87" s="36"/>
      <c r="J87" s="36"/>
      <c r="K87" s="36"/>
      <c r="L87" s="36"/>
      <c r="M87" s="36"/>
      <c r="N87" s="36"/>
      <c r="O87" s="36"/>
      <c r="P87" s="36"/>
      <c r="Q87" s="36"/>
      <c r="R87" s="36"/>
      <c r="S87" s="36"/>
      <c r="T87" s="36"/>
      <c r="U87" s="36"/>
      <c r="V87" s="36"/>
      <c r="W87" s="36"/>
      <c r="X87" s="36"/>
      <c r="Y87" s="36"/>
      <c r="Z87" s="36"/>
      <c r="AA87" s="36"/>
    </row>
    <row r="88" spans="2:44" hidden="1">
      <c r="B88" s="24" t="s">
        <v>40</v>
      </c>
      <c r="C88" s="184">
        <f>D33+P33</f>
        <v>0</v>
      </c>
      <c r="D88" s="58">
        <f>E33+Q33</f>
        <v>50</v>
      </c>
      <c r="E88" s="53">
        <f>P32+AB32</f>
        <v>24</v>
      </c>
      <c r="F88" s="36"/>
      <c r="G88" s="36"/>
      <c r="H88" s="36"/>
      <c r="I88" s="36"/>
      <c r="J88" s="36"/>
      <c r="K88" s="36"/>
      <c r="L88" s="36"/>
      <c r="M88" s="36"/>
      <c r="N88" s="36"/>
      <c r="O88" s="36"/>
      <c r="P88" s="36"/>
      <c r="Q88" s="36"/>
      <c r="R88" s="36"/>
      <c r="S88" s="36"/>
      <c r="T88" s="36"/>
      <c r="U88" s="36"/>
      <c r="V88" s="36"/>
      <c r="W88" s="36"/>
      <c r="X88" s="36"/>
      <c r="Y88" s="36"/>
      <c r="Z88" s="36"/>
      <c r="AA88" s="36"/>
    </row>
    <row r="89" spans="2:44" hidden="1">
      <c r="B89" s="2" t="s">
        <v>129</v>
      </c>
      <c r="C89" s="185">
        <v>0</v>
      </c>
      <c r="D89" s="26">
        <v>0</v>
      </c>
      <c r="E89" s="53"/>
      <c r="F89" s="36"/>
      <c r="G89" s="36"/>
      <c r="H89" s="36"/>
      <c r="I89" s="36"/>
      <c r="J89" s="36"/>
      <c r="K89" s="36"/>
      <c r="L89" s="36"/>
      <c r="M89" s="36"/>
      <c r="N89" s="36"/>
      <c r="O89" s="36"/>
      <c r="P89" s="36"/>
      <c r="Q89" s="36"/>
      <c r="R89" s="36"/>
      <c r="S89" s="36"/>
      <c r="T89" s="36"/>
      <c r="U89" s="36"/>
      <c r="V89" s="36"/>
      <c r="W89" s="36"/>
      <c r="X89" s="36"/>
      <c r="Y89" s="36"/>
      <c r="Z89" s="36"/>
      <c r="AA89" s="36"/>
    </row>
    <row r="90" spans="2:44" ht="13.5" hidden="1" thickBot="1">
      <c r="B90" s="33" t="s">
        <v>41</v>
      </c>
      <c r="C90" s="186">
        <f>D58+P58</f>
        <v>0</v>
      </c>
      <c r="D90" s="63">
        <f>E58+Q58</f>
        <v>10</v>
      </c>
      <c r="E90" s="53">
        <f>P57+AB57</f>
        <v>0</v>
      </c>
      <c r="F90" s="36"/>
      <c r="G90" s="36"/>
      <c r="H90" s="36"/>
      <c r="I90" s="36"/>
      <c r="J90" s="36"/>
      <c r="K90" s="36"/>
      <c r="L90" s="36"/>
      <c r="M90" s="36"/>
      <c r="N90" s="36"/>
      <c r="O90" s="36"/>
      <c r="P90" s="36"/>
      <c r="Q90" s="36"/>
      <c r="R90" s="36"/>
      <c r="S90" s="36"/>
      <c r="T90" s="36"/>
      <c r="U90" s="36"/>
      <c r="V90" s="36"/>
      <c r="W90" s="36"/>
      <c r="X90" s="36"/>
      <c r="Y90" s="36"/>
      <c r="Z90" s="36"/>
      <c r="AA90" s="36"/>
    </row>
    <row r="91" spans="2:44" hidden="1">
      <c r="B91" s="36"/>
      <c r="C91" s="180">
        <f>SUM(C88:C90)</f>
        <v>0</v>
      </c>
      <c r="D91" s="36">
        <f>SUM(D88:D90)</f>
        <v>60</v>
      </c>
      <c r="E91" s="53"/>
      <c r="F91" s="36"/>
      <c r="G91" s="36"/>
      <c r="H91" s="36"/>
      <c r="I91" s="36"/>
      <c r="J91" s="36"/>
      <c r="K91" s="36"/>
      <c r="L91" s="36"/>
      <c r="M91" s="36"/>
      <c r="N91" s="36"/>
      <c r="O91" s="36"/>
      <c r="P91" s="36"/>
      <c r="Q91" s="36"/>
      <c r="R91" s="36"/>
      <c r="S91" s="36"/>
      <c r="T91" s="36"/>
      <c r="U91" s="36"/>
      <c r="V91" s="36"/>
      <c r="W91" s="36"/>
      <c r="X91" s="36"/>
      <c r="Y91" s="36"/>
      <c r="Z91" s="36"/>
      <c r="AA91" s="36"/>
    </row>
    <row r="92" spans="2:44" hidden="1">
      <c r="B92" s="24" t="s">
        <v>42</v>
      </c>
      <c r="C92" s="184">
        <f>AB16</f>
        <v>0</v>
      </c>
      <c r="D92" s="58">
        <f>AC16</f>
        <v>48</v>
      </c>
      <c r="E92" s="53">
        <f>AG16</f>
        <v>55</v>
      </c>
      <c r="F92" s="36"/>
      <c r="G92" s="36"/>
      <c r="H92" s="36"/>
      <c r="I92" s="36"/>
      <c r="J92" s="36"/>
      <c r="K92" s="36"/>
      <c r="L92" s="36"/>
      <c r="M92" s="36"/>
      <c r="N92" s="36"/>
      <c r="O92" s="36"/>
      <c r="P92" s="36"/>
      <c r="Q92" s="36"/>
      <c r="R92" s="36"/>
      <c r="S92" s="36"/>
      <c r="T92" s="36"/>
      <c r="U92" s="36"/>
      <c r="V92" s="36"/>
      <c r="W92" s="36"/>
      <c r="X92" s="36"/>
      <c r="Y92" s="36"/>
      <c r="Z92" s="36"/>
      <c r="AA92" s="36"/>
    </row>
    <row r="93" spans="2:44" hidden="1">
      <c r="B93" s="2" t="s">
        <v>43</v>
      </c>
      <c r="C93" s="185">
        <f>AC16</f>
        <v>48</v>
      </c>
      <c r="D93" s="26">
        <f>AD16</f>
        <v>0</v>
      </c>
      <c r="E93" s="53">
        <f>AH16</f>
        <v>0</v>
      </c>
      <c r="F93" s="36"/>
      <c r="G93" s="36"/>
      <c r="H93" s="36"/>
      <c r="I93" s="36"/>
      <c r="J93" s="36"/>
      <c r="K93" s="36"/>
      <c r="L93" s="36"/>
      <c r="M93" s="36"/>
      <c r="N93" s="36"/>
      <c r="O93" s="36"/>
      <c r="P93" s="36"/>
      <c r="Q93" s="36"/>
      <c r="R93" s="36"/>
      <c r="S93" s="36"/>
      <c r="T93" s="36"/>
      <c r="U93" s="36"/>
      <c r="V93" s="36"/>
      <c r="W93" s="36"/>
      <c r="X93" s="36"/>
      <c r="Y93" s="36"/>
      <c r="Z93" s="36"/>
      <c r="AA93" s="36"/>
    </row>
    <row r="94" spans="2:44" hidden="1">
      <c r="B94" s="2" t="s">
        <v>44</v>
      </c>
      <c r="C94" s="185">
        <f>AD16</f>
        <v>0</v>
      </c>
      <c r="D94" s="26">
        <f>AE16</f>
        <v>0</v>
      </c>
      <c r="E94" s="53">
        <f>AI16</f>
        <v>0</v>
      </c>
      <c r="F94" s="36"/>
      <c r="G94" s="36"/>
      <c r="H94" s="36"/>
      <c r="I94" s="36"/>
      <c r="J94" s="36"/>
      <c r="K94" s="36"/>
      <c r="L94" s="36"/>
      <c r="M94" s="36"/>
      <c r="N94" s="36"/>
      <c r="O94" s="36"/>
      <c r="P94" s="36"/>
      <c r="Q94" s="36"/>
      <c r="R94" s="36"/>
      <c r="S94" s="36"/>
      <c r="T94" s="36"/>
      <c r="U94" s="36"/>
      <c r="V94" s="36"/>
      <c r="W94" s="36"/>
      <c r="X94" s="36"/>
      <c r="Y94" s="36"/>
      <c r="Z94" s="36"/>
      <c r="AA94" s="36"/>
    </row>
    <row r="95" spans="2:44" ht="13.5" hidden="1" thickBot="1">
      <c r="B95" s="33" t="s">
        <v>45</v>
      </c>
      <c r="C95" s="186">
        <f>AE16</f>
        <v>0</v>
      </c>
      <c r="D95" s="63">
        <f>AF16</f>
        <v>5</v>
      </c>
      <c r="E95" s="53">
        <f>AJ16</f>
        <v>5</v>
      </c>
      <c r="F95" s="36"/>
      <c r="G95" s="36"/>
      <c r="H95" s="36"/>
      <c r="I95" s="36"/>
      <c r="J95" s="36"/>
      <c r="K95" s="36"/>
      <c r="L95" s="36"/>
      <c r="M95" s="36"/>
      <c r="N95" s="36"/>
      <c r="O95" s="36"/>
      <c r="P95" s="36"/>
      <c r="Q95" s="36"/>
      <c r="R95" s="36"/>
      <c r="S95" s="36"/>
      <c r="T95" s="36"/>
      <c r="U95" s="36"/>
      <c r="V95" s="36"/>
      <c r="W95" s="36"/>
      <c r="X95" s="36"/>
      <c r="Y95" s="36"/>
      <c r="Z95" s="36"/>
      <c r="AA95" s="36"/>
    </row>
    <row r="96" spans="2:44" hidden="1">
      <c r="B96" s="36"/>
      <c r="C96" s="180">
        <f>SUM(C92:C95)</f>
        <v>48</v>
      </c>
      <c r="D96" s="36">
        <f>SUM(D92:D95)</f>
        <v>53</v>
      </c>
      <c r="E96" s="36"/>
      <c r="F96" s="36"/>
      <c r="G96" s="36"/>
      <c r="H96" s="36"/>
      <c r="I96" s="36"/>
      <c r="J96" s="36"/>
      <c r="K96" s="36"/>
      <c r="L96" s="36"/>
      <c r="M96" s="36"/>
      <c r="N96" s="36"/>
      <c r="O96" s="36"/>
      <c r="P96" s="36"/>
      <c r="Q96" s="36"/>
      <c r="R96" s="36"/>
      <c r="S96" s="36"/>
      <c r="T96" s="36"/>
      <c r="U96" s="36"/>
      <c r="V96" s="36"/>
      <c r="W96" s="36"/>
      <c r="X96" s="36"/>
      <c r="Y96" s="36"/>
      <c r="Z96" s="36"/>
      <c r="AA96" s="36"/>
    </row>
    <row r="97" spans="2:27" hidden="1">
      <c r="B97" s="36"/>
      <c r="C97" s="180"/>
      <c r="D97" s="36"/>
      <c r="E97" s="36"/>
      <c r="F97" s="36"/>
      <c r="G97" s="36"/>
      <c r="H97" s="36"/>
      <c r="I97" s="36"/>
      <c r="J97" s="36"/>
      <c r="K97" s="36"/>
      <c r="L97" s="36"/>
      <c r="M97" s="36"/>
      <c r="N97" s="36"/>
      <c r="O97" s="36"/>
      <c r="P97" s="36"/>
      <c r="Q97" s="36"/>
      <c r="R97" s="36"/>
      <c r="S97" s="36"/>
      <c r="T97" s="36"/>
      <c r="U97" s="36"/>
      <c r="V97" s="36"/>
      <c r="W97" s="36"/>
      <c r="X97" s="36"/>
      <c r="Y97" s="36"/>
      <c r="Z97" s="36"/>
      <c r="AA97" s="36"/>
    </row>
    <row r="98" spans="2:27" hidden="1"/>
  </sheetData>
  <sheetProtection selectLockedCells="1" selectUnlockedCells="1"/>
  <mergeCells count="209">
    <mergeCell ref="A33:D33"/>
    <mergeCell ref="L32:L33"/>
    <mergeCell ref="M32:M33"/>
    <mergeCell ref="E51:P51"/>
    <mergeCell ref="N48:N49"/>
    <mergeCell ref="Y48:Y49"/>
    <mergeCell ref="A46:D46"/>
    <mergeCell ref="A45:D45"/>
    <mergeCell ref="L45:L46"/>
    <mergeCell ref="M45:M46"/>
    <mergeCell ref="N45:N46"/>
    <mergeCell ref="O45:O46"/>
    <mergeCell ref="P45:P46"/>
    <mergeCell ref="W40:W41"/>
    <mergeCell ref="E46:K46"/>
    <mergeCell ref="Q46:W46"/>
    <mergeCell ref="A35:A37"/>
    <mergeCell ref="B35:B37"/>
    <mergeCell ref="C35:C36"/>
    <mergeCell ref="D35:D36"/>
    <mergeCell ref="E35:P35"/>
    <mergeCell ref="L36:L37"/>
    <mergeCell ref="M36:M37"/>
    <mergeCell ref="N36:N37"/>
    <mergeCell ref="O36:P36"/>
    <mergeCell ref="Q36:Q37"/>
    <mergeCell ref="M57:M58"/>
    <mergeCell ref="O57:O58"/>
    <mergeCell ref="E58:K58"/>
    <mergeCell ref="Y57:Y58"/>
    <mergeCell ref="AA57:AA58"/>
    <mergeCell ref="Q58:W58"/>
    <mergeCell ref="O52:P52"/>
    <mergeCell ref="S38:S39"/>
    <mergeCell ref="Z38:Z39"/>
    <mergeCell ref="AA38:AA39"/>
    <mergeCell ref="E38:E39"/>
    <mergeCell ref="F38:F39"/>
    <mergeCell ref="G38:G39"/>
    <mergeCell ref="H38:H39"/>
    <mergeCell ref="I38:I39"/>
    <mergeCell ref="J38:J39"/>
    <mergeCell ref="K38:K39"/>
    <mergeCell ref="L38:L39"/>
    <mergeCell ref="M38:M39"/>
    <mergeCell ref="E40:E44"/>
    <mergeCell ref="F40:F44"/>
    <mergeCell ref="G40:G44"/>
    <mergeCell ref="N32:N33"/>
    <mergeCell ref="AA52:AB52"/>
    <mergeCell ref="Z45:Z46"/>
    <mergeCell ref="AA45:AA46"/>
    <mergeCell ref="AB45:AB46"/>
    <mergeCell ref="K40:K41"/>
    <mergeCell ref="M48:M49"/>
    <mergeCell ref="E33:K33"/>
    <mergeCell ref="V36:V37"/>
    <mergeCell ref="Q35:AB35"/>
    <mergeCell ref="E36:E37"/>
    <mergeCell ref="F36:F37"/>
    <mergeCell ref="G36:G37"/>
    <mergeCell ref="H36:H37"/>
    <mergeCell ref="I36:I37"/>
    <mergeCell ref="J36:J37"/>
    <mergeCell ref="K36:K37"/>
    <mergeCell ref="AB48:AB49"/>
    <mergeCell ref="Q49:W49"/>
    <mergeCell ref="N38:N39"/>
    <mergeCell ref="O38:O39"/>
    <mergeCell ref="P38:P39"/>
    <mergeCell ref="Q38:Q39"/>
    <mergeCell ref="R38:R39"/>
    <mergeCell ref="A5:AB5"/>
    <mergeCell ref="A14:AB14"/>
    <mergeCell ref="F16:F17"/>
    <mergeCell ref="H16:H17"/>
    <mergeCell ref="J16:J17"/>
    <mergeCell ref="A15:A17"/>
    <mergeCell ref="B15:B17"/>
    <mergeCell ref="L16:L17"/>
    <mergeCell ref="U16:U17"/>
    <mergeCell ref="W16:W17"/>
    <mergeCell ref="D15:D16"/>
    <mergeCell ref="E15:P15"/>
    <mergeCell ref="E16:E17"/>
    <mergeCell ref="K16:K17"/>
    <mergeCell ref="G16:G17"/>
    <mergeCell ref="I16:I17"/>
    <mergeCell ref="M16:M17"/>
    <mergeCell ref="Y16:Y17"/>
    <mergeCell ref="T16:T17"/>
    <mergeCell ref="V16:V17"/>
    <mergeCell ref="X16:X17"/>
    <mergeCell ref="AY13:BB13"/>
    <mergeCell ref="BC13:BF13"/>
    <mergeCell ref="A58:D58"/>
    <mergeCell ref="A57:D57"/>
    <mergeCell ref="L57:L58"/>
    <mergeCell ref="N57:N58"/>
    <mergeCell ref="P57:P58"/>
    <mergeCell ref="Z57:Z58"/>
    <mergeCell ref="AB57:AB58"/>
    <mergeCell ref="X57:X58"/>
    <mergeCell ref="N52:N53"/>
    <mergeCell ref="Q52:Q53"/>
    <mergeCell ref="R52:R53"/>
    <mergeCell ref="S52:S53"/>
    <mergeCell ref="U52:U53"/>
    <mergeCell ref="X52:X53"/>
    <mergeCell ref="Z52:Z53"/>
    <mergeCell ref="G52:G53"/>
    <mergeCell ref="Q51:AB51"/>
    <mergeCell ref="A32:D32"/>
    <mergeCell ref="M52:M53"/>
    <mergeCell ref="K52:K53"/>
    <mergeCell ref="C15:C16"/>
    <mergeCell ref="N16:N17"/>
    <mergeCell ref="BU16:BV16"/>
    <mergeCell ref="BW16:BX16"/>
    <mergeCell ref="AA16:AB16"/>
    <mergeCell ref="O16:P16"/>
    <mergeCell ref="Z48:Z49"/>
    <mergeCell ref="Z32:Z33"/>
    <mergeCell ref="Z16:Z17"/>
    <mergeCell ref="AB32:AB33"/>
    <mergeCell ref="X32:X33"/>
    <mergeCell ref="O32:O33"/>
    <mergeCell ref="AA32:AA33"/>
    <mergeCell ref="AA48:AA49"/>
    <mergeCell ref="Q33:W33"/>
    <mergeCell ref="Y32:Y33"/>
    <mergeCell ref="Q16:Q17"/>
    <mergeCell ref="R16:R17"/>
    <mergeCell ref="P32:P33"/>
    <mergeCell ref="O48:O49"/>
    <mergeCell ref="S16:S17"/>
    <mergeCell ref="X48:X49"/>
    <mergeCell ref="P48:P49"/>
    <mergeCell ref="S36:S37"/>
    <mergeCell ref="T36:T37"/>
    <mergeCell ref="U36:U37"/>
    <mergeCell ref="BH14:BK14"/>
    <mergeCell ref="BL14:BO14"/>
    <mergeCell ref="BP14:BR14"/>
    <mergeCell ref="AU14:AX14"/>
    <mergeCell ref="Q15:AB15"/>
    <mergeCell ref="AQ14:AT14"/>
    <mergeCell ref="AN14:AP14"/>
    <mergeCell ref="AK14:AM14"/>
    <mergeCell ref="AG14:AJ14"/>
    <mergeCell ref="AY14:BB14"/>
    <mergeCell ref="BC14:BF14"/>
    <mergeCell ref="AC14:AF14"/>
    <mergeCell ref="AB38:AB39"/>
    <mergeCell ref="AA40:AA44"/>
    <mergeCell ref="R36:R37"/>
    <mergeCell ref="Z36:Z37"/>
    <mergeCell ref="AA36:AB36"/>
    <mergeCell ref="Y52:Y53"/>
    <mergeCell ref="T52:T53"/>
    <mergeCell ref="W36:W37"/>
    <mergeCell ref="X36:X37"/>
    <mergeCell ref="Y36:Y37"/>
    <mergeCell ref="X45:X46"/>
    <mergeCell ref="Y45:Y46"/>
    <mergeCell ref="T38:T39"/>
    <mergeCell ref="U38:U39"/>
    <mergeCell ref="V38:V39"/>
    <mergeCell ref="W38:W39"/>
    <mergeCell ref="X38:X39"/>
    <mergeCell ref="Y38:Y39"/>
    <mergeCell ref="W43:W44"/>
    <mergeCell ref="W52:W53"/>
    <mergeCell ref="V52:V53"/>
    <mergeCell ref="R40:R44"/>
    <mergeCell ref="S40:S44"/>
    <mergeCell ref="T40:T44"/>
    <mergeCell ref="A65:D65"/>
    <mergeCell ref="A66:D66"/>
    <mergeCell ref="E52:E53"/>
    <mergeCell ref="F52:F53"/>
    <mergeCell ref="H52:H53"/>
    <mergeCell ref="J52:J53"/>
    <mergeCell ref="A48:D49"/>
    <mergeCell ref="L48:L49"/>
    <mergeCell ref="L52:L53"/>
    <mergeCell ref="A51:A53"/>
    <mergeCell ref="B51:B53"/>
    <mergeCell ref="I52:I53"/>
    <mergeCell ref="C51:C52"/>
    <mergeCell ref="D51:D52"/>
    <mergeCell ref="E49:K49"/>
    <mergeCell ref="A64:D64"/>
    <mergeCell ref="U40:U44"/>
    <mergeCell ref="V40:V44"/>
    <mergeCell ref="X40:X44"/>
    <mergeCell ref="Y40:Y44"/>
    <mergeCell ref="Z40:Z44"/>
    <mergeCell ref="AB40:AB44"/>
    <mergeCell ref="K43:K44"/>
    <mergeCell ref="H40:H44"/>
    <mergeCell ref="I40:I44"/>
    <mergeCell ref="J40:J44"/>
    <mergeCell ref="L40:L44"/>
    <mergeCell ref="M40:M44"/>
    <mergeCell ref="N40:N44"/>
    <mergeCell ref="O40:O44"/>
    <mergeCell ref="P40:P44"/>
    <mergeCell ref="Q40:Q44"/>
  </mergeCells>
  <phoneticPr fontId="20" type="noConversion"/>
  <pageMargins left="0.90551181102362199" right="0.47244094488188998" top="0.81" bottom="0.66929133858267698" header="0" footer="0"/>
  <pageSetup paperSize="9" scale="63" orientation="portrait" r:id="rId1"/>
  <headerFooter alignWithMargins="0">
    <oddFooter>&amp;R2/9</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E96"/>
  <sheetViews>
    <sheetView showZeros="0" view="pageBreakPreview" topLeftCell="A28" zoomScaleNormal="115" zoomScaleSheetLayoutView="100" workbookViewId="0">
      <selection activeCell="B31" sqref="B31"/>
    </sheetView>
  </sheetViews>
  <sheetFormatPr defaultColWidth="9.140625" defaultRowHeight="12.75"/>
  <cols>
    <col min="1" max="1" width="5" style="1" customWidth="1"/>
    <col min="2" max="2" width="39.140625" style="1" customWidth="1"/>
    <col min="3" max="3" width="14.28515625" style="176" hidden="1" customWidth="1"/>
    <col min="4" max="4" width="11.85546875" style="1" customWidth="1"/>
    <col min="5" max="10" width="3.7109375" style="1" customWidth="1"/>
    <col min="11" max="11" width="3.7109375" style="1" hidden="1" customWidth="1"/>
    <col min="12" max="22" width="3.7109375" style="1" customWidth="1"/>
    <col min="23" max="23" width="3.7109375" style="1" hidden="1" customWidth="1"/>
    <col min="24" max="26" width="3.7109375" style="1" customWidth="1"/>
    <col min="27" max="27" width="4.28515625" style="1" customWidth="1"/>
    <col min="28" max="28" width="3.7109375" style="1" customWidth="1"/>
    <col min="29" max="29" width="5.7109375" style="1" hidden="1" customWidth="1"/>
    <col min="30" max="31" width="3.7109375" style="1" hidden="1" customWidth="1"/>
    <col min="32" max="32" width="5" style="1" hidden="1" customWidth="1"/>
    <col min="33" max="34" width="3.7109375" style="1" hidden="1" customWidth="1"/>
    <col min="35" max="35" width="5.140625" style="1" hidden="1" customWidth="1"/>
    <col min="36" max="36" width="3.7109375" style="1" hidden="1" customWidth="1"/>
    <col min="37" max="37" width="5.7109375" style="1" hidden="1" customWidth="1"/>
    <col min="38" max="39" width="3.7109375" style="1" hidden="1" customWidth="1"/>
    <col min="40" max="40" width="6.28515625" style="1" hidden="1" customWidth="1"/>
    <col min="41" max="68" width="3.7109375" style="1" hidden="1" customWidth="1"/>
    <col min="69" max="70" width="4.140625" style="1" hidden="1" customWidth="1"/>
    <col min="71" max="71" width="4.42578125" style="1" hidden="1" customWidth="1"/>
    <col min="72" max="72" width="4" style="1" hidden="1" customWidth="1"/>
    <col min="73" max="73" width="4.28515625" style="1" hidden="1" customWidth="1"/>
    <col min="74" max="74" width="4.7109375" style="1" hidden="1" customWidth="1"/>
    <col min="75" max="75" width="9.140625" style="1" hidden="1" customWidth="1"/>
    <col min="76" max="76" width="13.42578125" style="1" customWidth="1"/>
    <col min="77" max="148" width="9.140625" style="1" customWidth="1"/>
    <col min="149" max="16384" width="9.140625" style="1"/>
  </cols>
  <sheetData>
    <row r="1" spans="1:74">
      <c r="A1" s="9" t="s">
        <v>4</v>
      </c>
    </row>
    <row r="2" spans="1:74">
      <c r="A2" s="9" t="s">
        <v>5</v>
      </c>
    </row>
    <row r="3" spans="1:74">
      <c r="Q3" s="14"/>
    </row>
    <row r="5" spans="1:74" ht="14.25" customHeight="1">
      <c r="A5" s="489" t="s">
        <v>6</v>
      </c>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A5" s="489"/>
      <c r="AB5" s="489"/>
    </row>
    <row r="7" spans="1:74">
      <c r="A7" s="73" t="s">
        <v>163</v>
      </c>
    </row>
    <row r="8" spans="1:74">
      <c r="A8" s="73" t="s">
        <v>164</v>
      </c>
    </row>
    <row r="9" spans="1:74">
      <c r="A9" s="221" t="s">
        <v>214</v>
      </c>
      <c r="C9" s="177"/>
      <c r="D9" s="14"/>
      <c r="E9" s="14"/>
      <c r="F9" s="14"/>
      <c r="G9" s="14"/>
      <c r="H9" s="14"/>
      <c r="I9" s="14"/>
      <c r="J9" s="14"/>
      <c r="K9" s="14"/>
      <c r="L9" s="14"/>
      <c r="M9" s="14"/>
      <c r="N9" s="14"/>
      <c r="O9" s="14"/>
    </row>
    <row r="10" spans="1:74">
      <c r="A10" s="73" t="s">
        <v>151</v>
      </c>
      <c r="C10" s="177"/>
      <c r="D10" s="14"/>
      <c r="E10" s="14"/>
      <c r="F10" s="14"/>
      <c r="G10" s="14"/>
      <c r="H10" s="14"/>
      <c r="I10" s="14"/>
      <c r="J10" s="14"/>
      <c r="K10" s="14"/>
      <c r="L10" s="14"/>
      <c r="M10" s="14"/>
      <c r="N10" s="14"/>
      <c r="O10" s="14"/>
    </row>
    <row r="11" spans="1:74">
      <c r="A11" s="73" t="s">
        <v>101</v>
      </c>
      <c r="C11" s="178"/>
      <c r="D11" s="17"/>
      <c r="E11" s="17"/>
      <c r="F11" s="17"/>
      <c r="G11" s="17"/>
      <c r="H11" s="17"/>
      <c r="I11" s="17"/>
      <c r="J11" s="17"/>
      <c r="K11" s="17"/>
      <c r="L11" s="17"/>
      <c r="M11" s="17"/>
      <c r="N11" s="17"/>
      <c r="O11" s="17"/>
      <c r="AQ11" s="1" t="s">
        <v>7</v>
      </c>
      <c r="AU11" s="1" t="s">
        <v>8</v>
      </c>
      <c r="AY11" s="1" t="s">
        <v>9</v>
      </c>
      <c r="BF11" s="1" t="s">
        <v>138</v>
      </c>
    </row>
    <row r="12" spans="1:74" s="382" customFormat="1">
      <c r="A12" s="382" t="s">
        <v>479</v>
      </c>
      <c r="C12" s="384"/>
      <c r="AC12" s="382">
        <f>SUM(AC18:AC33)</f>
        <v>48</v>
      </c>
      <c r="AD12" s="382">
        <f>SUM(AD18:AD33)</f>
        <v>0</v>
      </c>
      <c r="AE12" s="382">
        <f>SUM(AE18:AE33)</f>
        <v>3</v>
      </c>
      <c r="AF12" s="382">
        <f>SUM(AF18:AF33)</f>
        <v>0</v>
      </c>
      <c r="AQ12" s="382">
        <f t="shared" ref="AQ12:AX12" si="0">SUM(AQ18:AQ33)</f>
        <v>21</v>
      </c>
      <c r="AR12" s="382">
        <f t="shared" si="0"/>
        <v>0</v>
      </c>
      <c r="AS12" s="382">
        <f t="shared" si="0"/>
        <v>1</v>
      </c>
      <c r="AT12" s="382">
        <f t="shared" si="0"/>
        <v>0</v>
      </c>
      <c r="AU12" s="382">
        <f t="shared" si="0"/>
        <v>17</v>
      </c>
      <c r="AV12" s="382">
        <f t="shared" si="0"/>
        <v>0</v>
      </c>
      <c r="AW12" s="382">
        <f t="shared" si="0"/>
        <v>2</v>
      </c>
      <c r="AX12" s="382">
        <f t="shared" si="0"/>
        <v>0</v>
      </c>
      <c r="BE12" s="382">
        <f>SUM(AQ12:AX12)</f>
        <v>41</v>
      </c>
      <c r="BF12" s="382">
        <f>SUM(BF18:BF33)</f>
        <v>10</v>
      </c>
      <c r="BG12" s="382">
        <f>SUM(BG18:BG33)</f>
        <v>0</v>
      </c>
      <c r="BH12" s="382">
        <f>SUM(BH18:BH33)</f>
        <v>0</v>
      </c>
      <c r="BI12" s="382">
        <f>SUM(BI18:BI33)</f>
        <v>0</v>
      </c>
    </row>
    <row r="13" spans="1:74" ht="13.5" thickBot="1">
      <c r="AC13" s="247">
        <f>SUM(AC16:AF16)</f>
        <v>53</v>
      </c>
      <c r="AG13" s="1">
        <f>SUM(AG16:AJ16)</f>
        <v>60</v>
      </c>
      <c r="AK13" s="1">
        <f>SUM(AK18:AM33)</f>
        <v>51</v>
      </c>
      <c r="AN13" s="1">
        <f>SUM(AN18:AP33)</f>
        <v>0</v>
      </c>
      <c r="AQ13" s="1">
        <f>SUM(AQ16:AT16)</f>
        <v>22</v>
      </c>
      <c r="AU13" s="1">
        <f>SUM(AU16:AX16)</f>
        <v>21</v>
      </c>
      <c r="AY13" s="563" t="s">
        <v>10</v>
      </c>
      <c r="AZ13" s="563"/>
      <c r="BA13" s="563"/>
      <c r="BB13" s="564" t="s">
        <v>11</v>
      </c>
      <c r="BC13" s="564"/>
      <c r="BD13" s="564"/>
      <c r="BF13" s="1">
        <f>SUM(BF16:BI16)</f>
        <v>10</v>
      </c>
      <c r="BJ13" s="1">
        <f>SUM(BJ16:BM16)</f>
        <v>25</v>
      </c>
      <c r="BN13" s="1">
        <f>SUM(BN18:BP33)</f>
        <v>0</v>
      </c>
    </row>
    <row r="14" spans="1:74" ht="18.75" thickBot="1">
      <c r="A14" s="490" t="s">
        <v>56</v>
      </c>
      <c r="B14" s="490"/>
      <c r="C14" s="491"/>
      <c r="D14" s="490"/>
      <c r="E14" s="490"/>
      <c r="F14" s="490"/>
      <c r="G14" s="490"/>
      <c r="H14" s="490"/>
      <c r="I14" s="490"/>
      <c r="J14" s="490"/>
      <c r="K14" s="490"/>
      <c r="L14" s="490"/>
      <c r="M14" s="490"/>
      <c r="N14" s="490"/>
      <c r="O14" s="490"/>
      <c r="P14" s="490"/>
      <c r="Q14" s="491"/>
      <c r="R14" s="491"/>
      <c r="S14" s="491"/>
      <c r="T14" s="491"/>
      <c r="U14" s="491"/>
      <c r="V14" s="491"/>
      <c r="W14" s="491"/>
      <c r="X14" s="491"/>
      <c r="Y14" s="491"/>
      <c r="Z14" s="491"/>
      <c r="AA14" s="491"/>
      <c r="AB14" s="491"/>
      <c r="AC14" s="492" t="s">
        <v>139</v>
      </c>
      <c r="AD14" s="493"/>
      <c r="AE14" s="493"/>
      <c r="AF14" s="494"/>
      <c r="AG14" s="469" t="s">
        <v>140</v>
      </c>
      <c r="AH14" s="470"/>
      <c r="AI14" s="470"/>
      <c r="AJ14" s="471"/>
      <c r="AK14" s="492" t="s">
        <v>139</v>
      </c>
      <c r="AL14" s="493"/>
      <c r="AM14" s="494"/>
      <c r="AN14" s="469" t="s">
        <v>140</v>
      </c>
      <c r="AO14" s="470"/>
      <c r="AP14" s="471"/>
      <c r="AQ14" s="469" t="s">
        <v>144</v>
      </c>
      <c r="AR14" s="470"/>
      <c r="AS14" s="470"/>
      <c r="AT14" s="471"/>
      <c r="AU14" s="469" t="s">
        <v>141</v>
      </c>
      <c r="AV14" s="470"/>
      <c r="AW14" s="470"/>
      <c r="AX14" s="470"/>
      <c r="AY14" s="469" t="s">
        <v>152</v>
      </c>
      <c r="AZ14" s="470"/>
      <c r="BA14" s="471"/>
      <c r="BB14" s="469" t="s">
        <v>153</v>
      </c>
      <c r="BC14" s="470"/>
      <c r="BD14" s="471"/>
      <c r="BE14" s="86"/>
      <c r="BF14" s="469" t="s">
        <v>142</v>
      </c>
      <c r="BG14" s="470"/>
      <c r="BH14" s="470"/>
      <c r="BI14" s="470"/>
      <c r="BJ14" s="469" t="s">
        <v>143</v>
      </c>
      <c r="BK14" s="470"/>
      <c r="BL14" s="470"/>
      <c r="BM14" s="471"/>
      <c r="BN14" s="469" t="s">
        <v>143</v>
      </c>
      <c r="BO14" s="470"/>
      <c r="BP14" s="471"/>
      <c r="BQ14" s="1" t="s">
        <v>146</v>
      </c>
    </row>
    <row r="15" spans="1:74" ht="13.5" customHeight="1">
      <c r="A15" s="495" t="s">
        <v>13</v>
      </c>
      <c r="B15" s="498" t="s">
        <v>345</v>
      </c>
      <c r="C15" s="501" t="s">
        <v>155</v>
      </c>
      <c r="D15" s="503" t="s">
        <v>14</v>
      </c>
      <c r="E15" s="568" t="s">
        <v>353</v>
      </c>
      <c r="F15" s="506"/>
      <c r="G15" s="506"/>
      <c r="H15" s="506"/>
      <c r="I15" s="506"/>
      <c r="J15" s="506"/>
      <c r="K15" s="506"/>
      <c r="L15" s="506"/>
      <c r="M15" s="506"/>
      <c r="N15" s="506"/>
      <c r="O15" s="506"/>
      <c r="P15" s="506"/>
      <c r="Q15" s="568" t="s">
        <v>354</v>
      </c>
      <c r="R15" s="506"/>
      <c r="S15" s="506"/>
      <c r="T15" s="506"/>
      <c r="U15" s="506"/>
      <c r="V15" s="506"/>
      <c r="W15" s="506"/>
      <c r="X15" s="506"/>
      <c r="Y15" s="506"/>
      <c r="Z15" s="506"/>
      <c r="AA15" s="506"/>
      <c r="AB15" s="507"/>
      <c r="AC15" s="355" t="s">
        <v>361</v>
      </c>
      <c r="AD15" s="245" t="s">
        <v>362</v>
      </c>
      <c r="AE15" s="245" t="s">
        <v>363</v>
      </c>
      <c r="AF15" s="356" t="s">
        <v>364</v>
      </c>
      <c r="AG15" s="355" t="s">
        <v>361</v>
      </c>
      <c r="AH15" s="245" t="s">
        <v>362</v>
      </c>
      <c r="AI15" s="245" t="s">
        <v>363</v>
      </c>
      <c r="AJ15" s="356" t="s">
        <v>364</v>
      </c>
      <c r="AK15" s="20" t="s">
        <v>20</v>
      </c>
      <c r="AL15" s="18" t="s">
        <v>21</v>
      </c>
      <c r="AM15" s="19" t="s">
        <v>17</v>
      </c>
      <c r="AN15" s="20" t="s">
        <v>20</v>
      </c>
      <c r="AO15" s="18" t="s">
        <v>21</v>
      </c>
      <c r="AP15" s="19" t="s">
        <v>17</v>
      </c>
      <c r="AQ15" s="355" t="s">
        <v>361</v>
      </c>
      <c r="AR15" s="245" t="s">
        <v>362</v>
      </c>
      <c r="AS15" s="245" t="s">
        <v>363</v>
      </c>
      <c r="AT15" s="356" t="s">
        <v>364</v>
      </c>
      <c r="AU15" s="355" t="s">
        <v>361</v>
      </c>
      <c r="AV15" s="245" t="s">
        <v>362</v>
      </c>
      <c r="AW15" s="245" t="s">
        <v>363</v>
      </c>
      <c r="AX15" s="356" t="s">
        <v>364</v>
      </c>
      <c r="AY15" s="20" t="s">
        <v>22</v>
      </c>
      <c r="AZ15" s="245" t="s">
        <v>242</v>
      </c>
      <c r="BA15" s="19" t="s">
        <v>24</v>
      </c>
      <c r="BB15" s="20" t="s">
        <v>22</v>
      </c>
      <c r="BC15" s="245" t="s">
        <v>242</v>
      </c>
      <c r="BD15" s="19" t="s">
        <v>24</v>
      </c>
      <c r="BE15" s="86"/>
      <c r="BF15" s="355" t="s">
        <v>361</v>
      </c>
      <c r="BG15" s="245" t="s">
        <v>362</v>
      </c>
      <c r="BH15" s="245" t="s">
        <v>363</v>
      </c>
      <c r="BI15" s="356" t="s">
        <v>364</v>
      </c>
      <c r="BJ15" s="355" t="s">
        <v>361</v>
      </c>
      <c r="BK15" s="245" t="s">
        <v>362</v>
      </c>
      <c r="BL15" s="245" t="s">
        <v>363</v>
      </c>
      <c r="BM15" s="356" t="s">
        <v>364</v>
      </c>
      <c r="BN15" s="20" t="s">
        <v>20</v>
      </c>
      <c r="BO15" s="18" t="s">
        <v>21</v>
      </c>
      <c r="BP15" s="19" t="s">
        <v>17</v>
      </c>
    </row>
    <row r="16" spans="1:74" ht="17.45" customHeight="1" thickBot="1">
      <c r="A16" s="496"/>
      <c r="B16" s="499"/>
      <c r="C16" s="502"/>
      <c r="D16" s="504"/>
      <c r="E16" s="485" t="s">
        <v>19</v>
      </c>
      <c r="F16" s="487" t="s">
        <v>18</v>
      </c>
      <c r="G16" s="487" t="s">
        <v>23</v>
      </c>
      <c r="H16" s="487" t="s">
        <v>130</v>
      </c>
      <c r="I16" s="487" t="s">
        <v>24</v>
      </c>
      <c r="J16" s="487" t="s">
        <v>131</v>
      </c>
      <c r="K16" s="508" t="s">
        <v>133</v>
      </c>
      <c r="L16" s="508" t="s">
        <v>25</v>
      </c>
      <c r="M16" s="508" t="s">
        <v>132</v>
      </c>
      <c r="N16" s="509" t="s">
        <v>26</v>
      </c>
      <c r="O16" s="475" t="s">
        <v>27</v>
      </c>
      <c r="P16" s="476"/>
      <c r="Q16" s="485" t="s">
        <v>19</v>
      </c>
      <c r="R16" s="487" t="s">
        <v>18</v>
      </c>
      <c r="S16" s="487" t="s">
        <v>23</v>
      </c>
      <c r="T16" s="487" t="s">
        <v>130</v>
      </c>
      <c r="U16" s="487" t="s">
        <v>24</v>
      </c>
      <c r="V16" s="487" t="s">
        <v>131</v>
      </c>
      <c r="W16" s="508" t="s">
        <v>133</v>
      </c>
      <c r="X16" s="508" t="s">
        <v>25</v>
      </c>
      <c r="Y16" s="508" t="s">
        <v>132</v>
      </c>
      <c r="Z16" s="509" t="s">
        <v>26</v>
      </c>
      <c r="AA16" s="475" t="s">
        <v>27</v>
      </c>
      <c r="AB16" s="476"/>
      <c r="AC16" s="133">
        <f t="shared" ref="AC16:AI16" si="1">AC17</f>
        <v>48</v>
      </c>
      <c r="AD16" s="146">
        <f t="shared" si="1"/>
        <v>0</v>
      </c>
      <c r="AE16" s="146">
        <f t="shared" si="1"/>
        <v>3</v>
      </c>
      <c r="AF16" s="147">
        <f>AF17+AF39</f>
        <v>2</v>
      </c>
      <c r="AG16" s="133">
        <f>AG17</f>
        <v>51</v>
      </c>
      <c r="AH16" s="146">
        <f t="shared" si="1"/>
        <v>0</v>
      </c>
      <c r="AI16" s="146">
        <f t="shared" si="1"/>
        <v>7</v>
      </c>
      <c r="AJ16" s="149">
        <f>AJ17+AL39</f>
        <v>2</v>
      </c>
      <c r="AK16" s="133">
        <f>AK17+AK53</f>
        <v>51</v>
      </c>
      <c r="AL16" s="146">
        <f>AL39</f>
        <v>2</v>
      </c>
      <c r="AM16" s="147">
        <f>AM17+AM53</f>
        <v>4</v>
      </c>
      <c r="AN16" s="133">
        <f>AN17+AN53</f>
        <v>0</v>
      </c>
      <c r="AO16" s="146">
        <f>AO17+AO53</f>
        <v>0</v>
      </c>
      <c r="AP16" s="147">
        <f>AP17+AP53</f>
        <v>0</v>
      </c>
      <c r="AQ16" s="133">
        <f t="shared" ref="AQ16:AW16" si="2">AQ17</f>
        <v>21</v>
      </c>
      <c r="AR16" s="146">
        <f t="shared" si="2"/>
        <v>0</v>
      </c>
      <c r="AS16" s="146">
        <f t="shared" si="2"/>
        <v>1</v>
      </c>
      <c r="AT16" s="147">
        <f t="shared" si="2"/>
        <v>0</v>
      </c>
      <c r="AU16" s="133">
        <f t="shared" si="2"/>
        <v>17</v>
      </c>
      <c r="AV16" s="146">
        <f t="shared" si="2"/>
        <v>0</v>
      </c>
      <c r="AW16" s="146">
        <f t="shared" si="2"/>
        <v>2</v>
      </c>
      <c r="AX16" s="147">
        <f>AX17+AX39</f>
        <v>2</v>
      </c>
      <c r="AY16" s="133">
        <f>AY17</f>
        <v>5</v>
      </c>
      <c r="AZ16" s="146">
        <f>AZ17</f>
        <v>1</v>
      </c>
      <c r="BA16" s="147">
        <f>BA17+BA53</f>
        <v>0</v>
      </c>
      <c r="BB16" s="133">
        <f>BB17</f>
        <v>5</v>
      </c>
      <c r="BC16" s="146">
        <f>BC17+BC39</f>
        <v>3</v>
      </c>
      <c r="BD16" s="147">
        <f>BD17+BD53</f>
        <v>0</v>
      </c>
      <c r="BE16" s="86"/>
      <c r="BF16" s="133">
        <f t="shared" ref="BF16:BM16" si="3">BF17</f>
        <v>10</v>
      </c>
      <c r="BG16" s="146">
        <f t="shared" si="3"/>
        <v>0</v>
      </c>
      <c r="BH16" s="146">
        <f t="shared" si="3"/>
        <v>0</v>
      </c>
      <c r="BI16" s="147">
        <f t="shared" si="3"/>
        <v>0</v>
      </c>
      <c r="BJ16" s="133">
        <f t="shared" si="3"/>
        <v>20</v>
      </c>
      <c r="BK16" s="146">
        <f t="shared" si="3"/>
        <v>0</v>
      </c>
      <c r="BL16" s="146">
        <f t="shared" si="3"/>
        <v>5</v>
      </c>
      <c r="BM16" s="147">
        <f t="shared" si="3"/>
        <v>0</v>
      </c>
      <c r="BN16" s="133">
        <f>BN17+BN53</f>
        <v>0</v>
      </c>
      <c r="BO16" s="146">
        <f>BO17+BO53</f>
        <v>0</v>
      </c>
      <c r="BP16" s="147">
        <f>BP17+BP53</f>
        <v>0</v>
      </c>
      <c r="BQ16" s="1">
        <f>SUM(K18:K32,W18:W32)</f>
        <v>0</v>
      </c>
      <c r="BS16" s="472">
        <v>1</v>
      </c>
      <c r="BT16" s="472"/>
      <c r="BU16" s="472">
        <v>2</v>
      </c>
      <c r="BV16" s="472"/>
    </row>
    <row r="17" spans="1:79" ht="15" customHeight="1" thickBot="1">
      <c r="A17" s="497"/>
      <c r="B17" s="500"/>
      <c r="C17" s="179" t="s">
        <v>28</v>
      </c>
      <c r="D17" s="87" t="s">
        <v>166</v>
      </c>
      <c r="E17" s="485"/>
      <c r="F17" s="487"/>
      <c r="G17" s="487"/>
      <c r="H17" s="487"/>
      <c r="I17" s="487"/>
      <c r="J17" s="487"/>
      <c r="K17" s="487"/>
      <c r="L17" s="487"/>
      <c r="M17" s="487"/>
      <c r="N17" s="509"/>
      <c r="O17" s="129" t="s">
        <v>158</v>
      </c>
      <c r="P17" s="129" t="s">
        <v>135</v>
      </c>
      <c r="Q17" s="486"/>
      <c r="R17" s="488"/>
      <c r="S17" s="488"/>
      <c r="T17" s="488"/>
      <c r="U17" s="488"/>
      <c r="V17" s="488"/>
      <c r="W17" s="488"/>
      <c r="X17" s="488"/>
      <c r="Y17" s="488"/>
      <c r="Z17" s="511"/>
      <c r="AA17" s="129" t="s">
        <v>158</v>
      </c>
      <c r="AB17" s="128" t="s">
        <v>135</v>
      </c>
      <c r="AC17" s="135">
        <f t="shared" ref="AC17:BD17" si="4">SUM(AC18:AC33)</f>
        <v>48</v>
      </c>
      <c r="AD17" s="148">
        <f t="shared" si="4"/>
        <v>0</v>
      </c>
      <c r="AE17" s="148">
        <f t="shared" si="4"/>
        <v>3</v>
      </c>
      <c r="AF17" s="153">
        <f t="shared" si="4"/>
        <v>0</v>
      </c>
      <c r="AG17" s="123">
        <f t="shared" si="4"/>
        <v>51</v>
      </c>
      <c r="AH17" s="134">
        <f t="shared" si="4"/>
        <v>0</v>
      </c>
      <c r="AI17" s="134">
        <f t="shared" si="4"/>
        <v>7</v>
      </c>
      <c r="AJ17" s="160">
        <f t="shared" si="4"/>
        <v>0</v>
      </c>
      <c r="AK17" s="135">
        <f t="shared" si="4"/>
        <v>51</v>
      </c>
      <c r="AL17" s="148">
        <f t="shared" si="4"/>
        <v>0</v>
      </c>
      <c r="AM17" s="153">
        <f t="shared" si="4"/>
        <v>0</v>
      </c>
      <c r="AN17" s="162">
        <f t="shared" si="4"/>
        <v>0</v>
      </c>
      <c r="AO17" s="162">
        <f t="shared" si="4"/>
        <v>0</v>
      </c>
      <c r="AP17" s="162">
        <f t="shared" si="4"/>
        <v>0</v>
      </c>
      <c r="AQ17" s="123">
        <f t="shared" si="4"/>
        <v>21</v>
      </c>
      <c r="AR17" s="134">
        <f t="shared" si="4"/>
        <v>0</v>
      </c>
      <c r="AS17" s="134">
        <f t="shared" si="4"/>
        <v>1</v>
      </c>
      <c r="AT17" s="160">
        <f t="shared" si="4"/>
        <v>0</v>
      </c>
      <c r="AU17" s="123">
        <f t="shared" si="4"/>
        <v>17</v>
      </c>
      <c r="AV17" s="134">
        <f t="shared" si="4"/>
        <v>0</v>
      </c>
      <c r="AW17" s="134">
        <f t="shared" si="4"/>
        <v>2</v>
      </c>
      <c r="AX17" s="160">
        <f t="shared" si="4"/>
        <v>0</v>
      </c>
      <c r="AY17" s="162">
        <f t="shared" si="4"/>
        <v>5</v>
      </c>
      <c r="AZ17" s="162">
        <f t="shared" si="4"/>
        <v>1</v>
      </c>
      <c r="BA17" s="166">
        <f t="shared" si="4"/>
        <v>0</v>
      </c>
      <c r="BB17" s="123">
        <f t="shared" si="4"/>
        <v>5</v>
      </c>
      <c r="BC17" s="134">
        <f t="shared" si="4"/>
        <v>2</v>
      </c>
      <c r="BD17" s="160">
        <f t="shared" si="4"/>
        <v>0</v>
      </c>
      <c r="BE17" s="86"/>
      <c r="BF17" s="135">
        <f t="shared" ref="BF17:BP17" si="5">SUM(BF18:BF33)</f>
        <v>10</v>
      </c>
      <c r="BG17" s="136">
        <f t="shared" si="5"/>
        <v>0</v>
      </c>
      <c r="BH17" s="136">
        <f t="shared" si="5"/>
        <v>0</v>
      </c>
      <c r="BI17" s="137">
        <f t="shared" si="5"/>
        <v>0</v>
      </c>
      <c r="BJ17" s="135">
        <f t="shared" si="5"/>
        <v>20</v>
      </c>
      <c r="BK17" s="136">
        <f t="shared" si="5"/>
        <v>0</v>
      </c>
      <c r="BL17" s="136">
        <f t="shared" si="5"/>
        <v>5</v>
      </c>
      <c r="BM17" s="138">
        <f t="shared" si="5"/>
        <v>0</v>
      </c>
      <c r="BN17" s="123">
        <f t="shared" si="5"/>
        <v>0</v>
      </c>
      <c r="BO17" s="134">
        <f t="shared" si="5"/>
        <v>0</v>
      </c>
      <c r="BP17" s="160">
        <f t="shared" si="5"/>
        <v>0</v>
      </c>
      <c r="BS17" s="4" t="s">
        <v>136</v>
      </c>
      <c r="BT17" s="4" t="s">
        <v>137</v>
      </c>
      <c r="BU17" s="4" t="s">
        <v>136</v>
      </c>
      <c r="BV17" s="4" t="s">
        <v>137</v>
      </c>
      <c r="BX17" s="10"/>
    </row>
    <row r="18" spans="1:79" ht="13.5" thickBot="1">
      <c r="A18" s="264">
        <v>1</v>
      </c>
      <c r="B18" s="305" t="s">
        <v>172</v>
      </c>
      <c r="C18" s="290" t="s">
        <v>368</v>
      </c>
      <c r="D18" s="34" t="str">
        <f t="shared" ref="D18:D23" si="6">C18&amp;"."&amp;TEXT(A18,"00")</f>
        <v>DF.03.01</v>
      </c>
      <c r="E18" s="71">
        <v>2</v>
      </c>
      <c r="F18" s="35">
        <v>1</v>
      </c>
      <c r="G18" s="35">
        <v>1</v>
      </c>
      <c r="H18" s="35"/>
      <c r="I18" s="35"/>
      <c r="J18" s="35"/>
      <c r="K18" s="35"/>
      <c r="L18" s="35">
        <f>IF(O18=0,0,(O18+P18)*25-SUM(E18:K18)*14-M18)</f>
        <v>19</v>
      </c>
      <c r="M18" s="35">
        <f>IF(P18&lt;&gt;0,IF(SUM(E18:G18,I18)=0, (P18)*25-(H18+J18+K18)*14, (P18)*25-(H18+J18+K18)*14),0)</f>
        <v>0</v>
      </c>
      <c r="N18" s="35" t="s">
        <v>22</v>
      </c>
      <c r="O18" s="35">
        <v>3</v>
      </c>
      <c r="P18" s="257"/>
      <c r="Q18" s="306"/>
      <c r="R18" s="35"/>
      <c r="S18" s="35"/>
      <c r="T18" s="35"/>
      <c r="U18" s="35"/>
      <c r="V18" s="35"/>
      <c r="W18" s="35"/>
      <c r="X18" s="35"/>
      <c r="Y18" s="35"/>
      <c r="Z18" s="35"/>
      <c r="AA18" s="288"/>
      <c r="AB18" s="257"/>
      <c r="AC18" s="20">
        <f>IF(LEFT($D18,2)=AC$15,SUM($E18:$J18)+SUM($Q18:$V18),0)</f>
        <v>4</v>
      </c>
      <c r="AD18" s="151">
        <f>IF(LEFT($D18,2)=AD$15,SUM($E18:$J18)+SUM($Q18:$V18),0)</f>
        <v>0</v>
      </c>
      <c r="AE18" s="151">
        <f>IF(LEFT($D18,2)=AE$15,SUM($E18:$J18)+SUM($Q18:$V18),0)</f>
        <v>0</v>
      </c>
      <c r="AF18" s="152">
        <f>IF(LEFT($D18,2)=AF$15,SUM($E18:$J18)+SUM($Q18:$V18),0)</f>
        <v>0</v>
      </c>
      <c r="AG18" s="20">
        <f>IF(LEFT($D18,2)=AG$15,SUM($O18:$P18)+SUM($AA18:$AB18),0)</f>
        <v>3</v>
      </c>
      <c r="AH18" s="151">
        <f>IF(LEFT($D18,2)=AH$15,SUM($O18:$P18)+SUM($AA18:$AB18),0)</f>
        <v>0</v>
      </c>
      <c r="AI18" s="151">
        <f>IF(LEFT($D18,2)=AI$15,SUM($O18:$P18)+SUM($AA18:$AB18),0)</f>
        <v>0</v>
      </c>
      <c r="AJ18" s="152">
        <f>IF(LEFT($D18,2)=AJ$15,SUM($O18:$P18)+SUM($AA18:$AB18),0)</f>
        <v>0</v>
      </c>
      <c r="AK18" s="20">
        <f>AC18+AD18+AE18+AF18</f>
        <v>4</v>
      </c>
      <c r="AL18" s="151">
        <f t="shared" ref="AL18:AM32" si="7">IF(MID($D18,6,1)=AL$15,SUM($E18:$J18)+SUM($Q18:$V18),0)</f>
        <v>0</v>
      </c>
      <c r="AM18" s="152">
        <f t="shared" si="7"/>
        <v>0</v>
      </c>
      <c r="AN18" s="20">
        <f>IF(MID($D18,6,1)=AN$15,SUM($O18:$P18)+SUM($AA18:$AB18),0)</f>
        <v>0</v>
      </c>
      <c r="AO18" s="18">
        <f t="shared" ref="AO18:AP32" si="8">IF(MID($D18,6,1)=AO$15,SUM($O18:$P18)+SUM($AA18:$AB18),0)</f>
        <v>0</v>
      </c>
      <c r="AP18" s="19">
        <f t="shared" si="8"/>
        <v>0</v>
      </c>
      <c r="AQ18" s="20">
        <f>IF(LEFT($D18,2)=AQ$15,$E18+$Q18,0)</f>
        <v>2</v>
      </c>
      <c r="AR18" s="151">
        <f>IF(LEFT($D18,2)=AR$15,$E18+$Q18,0)</f>
        <v>0</v>
      </c>
      <c r="AS18" s="151">
        <f>IF(LEFT($D18,2)=AS$15,$E18+$Q18,0)</f>
        <v>0</v>
      </c>
      <c r="AT18" s="152">
        <f>IF(LEFT($D18,2)=AT$15,$E18+$Q18,0)</f>
        <v>0</v>
      </c>
      <c r="AU18" s="20">
        <f>IF(LEFT($D18,2)=AU$15,SUM($F18, $G18, $I18)+SUM($R18, $S18, $U18),0)</f>
        <v>2</v>
      </c>
      <c r="AV18" s="151">
        <f>IF(LEFT($D18,2)=AV$15,SUM($F18, $G18, $I18)+SUM($R18, $S18, $U18),0)</f>
        <v>0</v>
      </c>
      <c r="AW18" s="151">
        <f>IF(LEFT($D18,2)=AW$15,SUM($F18, $G18, $I18)+SUM($R18, $S18, $U18),0)</f>
        <v>0</v>
      </c>
      <c r="AX18" s="152">
        <f>IF(LEFT($D18,2)=AX$15,SUM($F18, $G18, $I18)+SUM($R18, $S18, $U18),0)</f>
        <v>0</v>
      </c>
      <c r="AY18" s="20">
        <f t="shared" ref="AY18:AY33" si="9">IF(LEFT($N18,1)=$AY$15,1,0)</f>
        <v>1</v>
      </c>
      <c r="AZ18" s="18">
        <f t="shared" ref="AZ18:AZ33" si="10">IF(LEFT($N18,1)=$AZ$15,1,0)</f>
        <v>0</v>
      </c>
      <c r="BA18" s="19">
        <f t="shared" ref="BA18:BA32" si="11">IF(LEFT($N18,1)=$BA$15,1,0)</f>
        <v>0</v>
      </c>
      <c r="BB18" s="20">
        <f t="shared" ref="BB18:BB33" si="12">IF(LEFT($Z18,1)=$BB$15,1,0)</f>
        <v>0</v>
      </c>
      <c r="BC18" s="18">
        <f t="shared" ref="BC18:BC33" si="13">IF(LEFT($Z18,1)=$BC$15,1,0)</f>
        <v>0</v>
      </c>
      <c r="BD18" s="19">
        <f>IF(LEFT($Z18,1)=$BD$15,1,0)</f>
        <v>0</v>
      </c>
      <c r="BE18" s="86"/>
      <c r="BF18" s="20">
        <f>IF(LEFT($D18,2)=BF$15,SUM($H18,$J18)+SUM($T18,$V18),0)</f>
        <v>0</v>
      </c>
      <c r="BG18" s="151">
        <f>IF(LEFT($D18,2)=BG$15,SUM($H18,$J18)+SUM($T18,$V18),0)</f>
        <v>0</v>
      </c>
      <c r="BH18" s="151">
        <f>IF(LEFT($D18,2)=BH$15,SUM($H18,$J18)+SUM($T18,$V18),0)</f>
        <v>0</v>
      </c>
      <c r="BI18" s="152">
        <f>IF(LEFT($D18,2)=BI$15,SUM($H18,$J18)+SUM($T18,$V18),0)</f>
        <v>0</v>
      </c>
      <c r="BJ18" s="20">
        <f>IF(LEFT($D18,2)=BJ$15,$P18+$AB18,0)</f>
        <v>0</v>
      </c>
      <c r="BK18" s="151">
        <f>IF(LEFT($D18,2)=BK$15,$P18+$AB18,0)</f>
        <v>0</v>
      </c>
      <c r="BL18" s="151">
        <f>IF(LEFT($D18,2)=BL$15,$P18+$AB18,0)</f>
        <v>0</v>
      </c>
      <c r="BM18" s="152">
        <f>IF(LEFT($D18,2)=BM$15,$P18+$AB18,0)</f>
        <v>0</v>
      </c>
      <c r="BN18" s="20">
        <f t="shared" ref="BN18:BP24" si="14">IF(MID($D18,6,1)=BN$15,$P18+$AB18,0)</f>
        <v>0</v>
      </c>
      <c r="BO18" s="18">
        <f t="shared" si="14"/>
        <v>0</v>
      </c>
      <c r="BP18" s="19">
        <f t="shared" si="14"/>
        <v>0</v>
      </c>
      <c r="BS18" s="4">
        <f t="shared" ref="BS18:BS24" si="15">BT18-L18-$M$1</f>
        <v>0</v>
      </c>
      <c r="BT18" s="4">
        <f t="shared" ref="BT18:BT24" si="16">25*SUM(O18:P18)-14*SUM(E18:K18)</f>
        <v>19</v>
      </c>
      <c r="BU18" s="4">
        <f t="shared" ref="BU18:BU24" si="17">25*SUM(AA18:AB18)-X18</f>
        <v>0</v>
      </c>
      <c r="BV18" s="4">
        <f t="shared" ref="BV18:BV24" si="18">25*SUM(AA18:AB18)</f>
        <v>0</v>
      </c>
      <c r="BX18" s="10"/>
      <c r="BY18" s="10"/>
    </row>
    <row r="19" spans="1:79" ht="13.5" thickBot="1">
      <c r="A19" s="290">
        <f>A18+1</f>
        <v>2</v>
      </c>
      <c r="B19" s="305" t="s">
        <v>58</v>
      </c>
      <c r="C19" s="290" t="s">
        <v>368</v>
      </c>
      <c r="D19" s="307" t="str">
        <f t="shared" si="6"/>
        <v>DF.03.02</v>
      </c>
      <c r="E19" s="220">
        <v>2</v>
      </c>
      <c r="F19" s="202"/>
      <c r="G19" s="202">
        <v>2</v>
      </c>
      <c r="H19" s="202"/>
      <c r="I19" s="202"/>
      <c r="J19" s="202"/>
      <c r="K19" s="202"/>
      <c r="L19" s="202">
        <f>IF(O19=0,0,(O19+P19)*25-SUM(E19:K19)*14-M19)</f>
        <v>44</v>
      </c>
      <c r="M19" s="202">
        <f>IF(P19&lt;&gt;0,IF(SUM(E19:G19,I19)=0, (P19)*25-(H19+J19+K19)*14, (P19)*25-(H19+J19+K19)*14),0)</f>
        <v>0</v>
      </c>
      <c r="N19" s="202" t="s">
        <v>22</v>
      </c>
      <c r="O19" s="202">
        <v>4</v>
      </c>
      <c r="P19" s="219"/>
      <c r="Q19" s="308"/>
      <c r="R19" s="202"/>
      <c r="S19" s="202"/>
      <c r="T19" s="202"/>
      <c r="U19" s="202"/>
      <c r="V19" s="202"/>
      <c r="W19" s="202"/>
      <c r="X19" s="202"/>
      <c r="Y19" s="202"/>
      <c r="Z19" s="202"/>
      <c r="AA19" s="286"/>
      <c r="AB19" s="219"/>
      <c r="AC19" s="141">
        <f t="shared" ref="AC19:AF33" si="19">IF(LEFT($D19,2)=AC$15,SUM($E19:$J19)+SUM($Q19:$V19),0)</f>
        <v>4</v>
      </c>
      <c r="AD19" s="374">
        <f t="shared" si="19"/>
        <v>0</v>
      </c>
      <c r="AE19" s="374">
        <f t="shared" si="19"/>
        <v>0</v>
      </c>
      <c r="AF19" s="375">
        <f t="shared" si="19"/>
        <v>0</v>
      </c>
      <c r="AG19" s="141">
        <f t="shared" ref="AG19:AJ33" si="20">IF(LEFT($D19,2)=AG$15,SUM($O19:$P19)+SUM($AA19:$AB19),0)</f>
        <v>4</v>
      </c>
      <c r="AH19" s="374">
        <f t="shared" si="20"/>
        <v>0</v>
      </c>
      <c r="AI19" s="374">
        <f t="shared" si="20"/>
        <v>0</v>
      </c>
      <c r="AJ19" s="375">
        <f t="shared" si="20"/>
        <v>0</v>
      </c>
      <c r="AK19" s="20">
        <f>AC19+AD19+AE19+AF19</f>
        <v>4</v>
      </c>
      <c r="AL19" s="139">
        <f t="shared" si="7"/>
        <v>0</v>
      </c>
      <c r="AM19" s="140">
        <f t="shared" si="7"/>
        <v>0</v>
      </c>
      <c r="AN19" s="141">
        <f t="shared" ref="AN19:AN32" si="21">IF(MID($D19,6,1)=AN$15,SUM($O19:$P19)+SUM($AA19:$AB19),0)</f>
        <v>0</v>
      </c>
      <c r="AO19" s="130">
        <f t="shared" si="8"/>
        <v>0</v>
      </c>
      <c r="AP19" s="142">
        <f t="shared" si="8"/>
        <v>0</v>
      </c>
      <c r="AQ19" s="141">
        <f t="shared" ref="AQ19:AT32" si="22">IF(LEFT($D19,2)=AQ$15,$E19+$Q19,0)</f>
        <v>2</v>
      </c>
      <c r="AR19" s="374">
        <f t="shared" si="22"/>
        <v>0</v>
      </c>
      <c r="AS19" s="374">
        <f t="shared" si="22"/>
        <v>0</v>
      </c>
      <c r="AT19" s="375">
        <f t="shared" si="22"/>
        <v>0</v>
      </c>
      <c r="AU19" s="141">
        <f t="shared" ref="AU19:AX32" si="23">IF(LEFT($D19,2)=AU$15,SUM($F19, $G19, $I19)+SUM($R19, $S19, $U19),0)</f>
        <v>2</v>
      </c>
      <c r="AV19" s="374">
        <f t="shared" si="23"/>
        <v>0</v>
      </c>
      <c r="AW19" s="374">
        <f t="shared" si="23"/>
        <v>0</v>
      </c>
      <c r="AX19" s="375">
        <f t="shared" si="23"/>
        <v>0</v>
      </c>
      <c r="AY19" s="141">
        <f t="shared" si="9"/>
        <v>1</v>
      </c>
      <c r="AZ19" s="130">
        <f t="shared" si="10"/>
        <v>0</v>
      </c>
      <c r="BA19" s="142">
        <f t="shared" si="11"/>
        <v>0</v>
      </c>
      <c r="BB19" s="141">
        <f t="shared" si="12"/>
        <v>0</v>
      </c>
      <c r="BC19" s="130">
        <f t="shared" si="13"/>
        <v>0</v>
      </c>
      <c r="BD19" s="142">
        <f t="shared" ref="BD19:BD33" si="24">IF(LEFT($Z19,1)=$BD$15,1,0)</f>
        <v>0</v>
      </c>
      <c r="BE19" s="86"/>
      <c r="BF19" s="141">
        <f t="shared" ref="BF19:BI32" si="25">IF(LEFT($D19,2)=BF$15,SUM($H19,$J19)+SUM($T19,$V19),0)</f>
        <v>0</v>
      </c>
      <c r="BG19" s="374">
        <f t="shared" si="25"/>
        <v>0</v>
      </c>
      <c r="BH19" s="374">
        <f t="shared" si="25"/>
        <v>0</v>
      </c>
      <c r="BI19" s="375">
        <f t="shared" si="25"/>
        <v>0</v>
      </c>
      <c r="BJ19" s="141">
        <f t="shared" ref="BJ19:BM32" si="26">IF(LEFT($D19,2)=BJ$15,$P19+$AB19,0)</f>
        <v>0</v>
      </c>
      <c r="BK19" s="374">
        <f t="shared" si="26"/>
        <v>0</v>
      </c>
      <c r="BL19" s="374">
        <f t="shared" si="26"/>
        <v>0</v>
      </c>
      <c r="BM19" s="375">
        <f t="shared" si="26"/>
        <v>0</v>
      </c>
      <c r="BN19" s="141">
        <f t="shared" si="14"/>
        <v>0</v>
      </c>
      <c r="BO19" s="130">
        <f t="shared" si="14"/>
        <v>0</v>
      </c>
      <c r="BP19" s="142">
        <f t="shared" si="14"/>
        <v>0</v>
      </c>
      <c r="BS19" s="4">
        <f t="shared" si="15"/>
        <v>0</v>
      </c>
      <c r="BT19" s="4">
        <f t="shared" si="16"/>
        <v>44</v>
      </c>
      <c r="BU19" s="4">
        <f t="shared" si="17"/>
        <v>0</v>
      </c>
      <c r="BV19" s="4">
        <f t="shared" si="18"/>
        <v>0</v>
      </c>
      <c r="BX19" s="10"/>
      <c r="BY19" s="10"/>
    </row>
    <row r="20" spans="1:79" ht="13.5" thickBot="1">
      <c r="A20" s="290">
        <f t="shared" ref="A20:A32" si="27">A19+1</f>
        <v>3</v>
      </c>
      <c r="B20" s="309" t="s">
        <v>173</v>
      </c>
      <c r="C20" s="290" t="s">
        <v>368</v>
      </c>
      <c r="D20" s="307" t="str">
        <f t="shared" si="6"/>
        <v>DF.03.03</v>
      </c>
      <c r="E20" s="220">
        <v>2</v>
      </c>
      <c r="F20" s="202"/>
      <c r="G20" s="202">
        <v>1</v>
      </c>
      <c r="H20" s="202"/>
      <c r="I20" s="202"/>
      <c r="J20" s="202"/>
      <c r="K20" s="202"/>
      <c r="L20" s="202">
        <f t="shared" ref="L20:L23" si="28">IF(O20=0,0,(O20+P20)*25-SUM(E20:K20)*14-M20)</f>
        <v>33</v>
      </c>
      <c r="M20" s="202">
        <f t="shared" ref="M20:M24" si="29">IF(P20&lt;&gt;0,IF(SUM(E20:G20,I20)=0, (P20)*25-(H20+J20+K20)*14, (P20)*25-(H20+J20+K20)*14),0)</f>
        <v>0</v>
      </c>
      <c r="N20" s="202" t="s">
        <v>242</v>
      </c>
      <c r="O20" s="202">
        <v>3</v>
      </c>
      <c r="P20" s="219"/>
      <c r="Q20" s="308"/>
      <c r="R20" s="202"/>
      <c r="S20" s="202"/>
      <c r="T20" s="202"/>
      <c r="U20" s="202"/>
      <c r="V20" s="202"/>
      <c r="W20" s="202"/>
      <c r="X20" s="202"/>
      <c r="Y20" s="202"/>
      <c r="Z20" s="202"/>
      <c r="AA20" s="286"/>
      <c r="AB20" s="219"/>
      <c r="AC20" s="141">
        <f t="shared" si="19"/>
        <v>3</v>
      </c>
      <c r="AD20" s="374">
        <f t="shared" si="19"/>
        <v>0</v>
      </c>
      <c r="AE20" s="374">
        <f t="shared" si="19"/>
        <v>0</v>
      </c>
      <c r="AF20" s="375">
        <f t="shared" si="19"/>
        <v>0</v>
      </c>
      <c r="AG20" s="141">
        <f t="shared" si="20"/>
        <v>3</v>
      </c>
      <c r="AH20" s="374">
        <f t="shared" si="20"/>
        <v>0</v>
      </c>
      <c r="AI20" s="374">
        <f t="shared" si="20"/>
        <v>0</v>
      </c>
      <c r="AJ20" s="375">
        <f t="shared" si="20"/>
        <v>0</v>
      </c>
      <c r="AK20" s="20">
        <f t="shared" ref="AK20:AK32" si="30">AC20+AD20+AE20+AF20</f>
        <v>3</v>
      </c>
      <c r="AL20" s="139">
        <f t="shared" si="7"/>
        <v>0</v>
      </c>
      <c r="AM20" s="140">
        <f t="shared" si="7"/>
        <v>0</v>
      </c>
      <c r="AN20" s="141">
        <f>IF(MID($D20,6,1)=AN$15,SUM($O20:$P20)+SUM($AA20:$AB20),0)</f>
        <v>0</v>
      </c>
      <c r="AO20" s="130">
        <f>IF(MID($D20,6,1)=AO$15,SUM($O20:$P20)+SUM($AA20:$AB20),0)</f>
        <v>0</v>
      </c>
      <c r="AP20" s="142">
        <f>IF(MID($D20,6,1)=AP$15,SUM($O20:$P20)+SUM($AA20:$AB20),0)</f>
        <v>0</v>
      </c>
      <c r="AQ20" s="141">
        <f t="shared" si="22"/>
        <v>2</v>
      </c>
      <c r="AR20" s="374">
        <f t="shared" si="22"/>
        <v>0</v>
      </c>
      <c r="AS20" s="374">
        <f t="shared" si="22"/>
        <v>0</v>
      </c>
      <c r="AT20" s="375">
        <f t="shared" si="22"/>
        <v>0</v>
      </c>
      <c r="AU20" s="141">
        <f t="shared" si="23"/>
        <v>1</v>
      </c>
      <c r="AV20" s="374">
        <f t="shared" si="23"/>
        <v>0</v>
      </c>
      <c r="AW20" s="374">
        <f t="shared" si="23"/>
        <v>0</v>
      </c>
      <c r="AX20" s="375">
        <f t="shared" si="23"/>
        <v>0</v>
      </c>
      <c r="AY20" s="141">
        <f t="shared" si="9"/>
        <v>0</v>
      </c>
      <c r="AZ20" s="130">
        <f t="shared" si="10"/>
        <v>1</v>
      </c>
      <c r="BA20" s="142">
        <f t="shared" si="11"/>
        <v>0</v>
      </c>
      <c r="BB20" s="141">
        <f t="shared" si="12"/>
        <v>0</v>
      </c>
      <c r="BC20" s="130">
        <f t="shared" si="13"/>
        <v>0</v>
      </c>
      <c r="BD20" s="142">
        <f t="shared" si="24"/>
        <v>0</v>
      </c>
      <c r="BE20" s="86"/>
      <c r="BF20" s="141">
        <f t="shared" si="25"/>
        <v>0</v>
      </c>
      <c r="BG20" s="374">
        <f t="shared" si="25"/>
        <v>0</v>
      </c>
      <c r="BH20" s="374">
        <f t="shared" si="25"/>
        <v>0</v>
      </c>
      <c r="BI20" s="375">
        <f t="shared" si="25"/>
        <v>0</v>
      </c>
      <c r="BJ20" s="141">
        <f t="shared" si="26"/>
        <v>0</v>
      </c>
      <c r="BK20" s="374">
        <f t="shared" si="26"/>
        <v>0</v>
      </c>
      <c r="BL20" s="374">
        <f t="shared" si="26"/>
        <v>0</v>
      </c>
      <c r="BM20" s="375">
        <f t="shared" si="26"/>
        <v>0</v>
      </c>
      <c r="BN20" s="141">
        <f>IF(MID($D20,6,1)=BN$15,$P20+$AB20,0)</f>
        <v>0</v>
      </c>
      <c r="BO20" s="130">
        <f>IF(MID($D20,6,1)=BO$15,$P20+$AB20,0)</f>
        <v>0</v>
      </c>
      <c r="BP20" s="142">
        <f>IF(MID($D20,6,1)=BP$15,$P20+$AB20,0)</f>
        <v>0</v>
      </c>
      <c r="BS20" s="4">
        <f t="shared" si="15"/>
        <v>0</v>
      </c>
      <c r="BT20" s="4">
        <f>25*SUM(O20:P20)-14*SUM(E20:K20)</f>
        <v>33</v>
      </c>
      <c r="BU20" s="4">
        <f t="shared" si="17"/>
        <v>0</v>
      </c>
      <c r="BV20" s="4">
        <f t="shared" si="18"/>
        <v>0</v>
      </c>
      <c r="BX20" s="10"/>
      <c r="BY20" s="10"/>
    </row>
    <row r="21" spans="1:79" ht="13.5" thickBot="1">
      <c r="A21" s="290">
        <f t="shared" si="27"/>
        <v>4</v>
      </c>
      <c r="B21" s="309" t="s">
        <v>174</v>
      </c>
      <c r="C21" s="290" t="s">
        <v>368</v>
      </c>
      <c r="D21" s="307" t="str">
        <f t="shared" si="6"/>
        <v>DF.03.04</v>
      </c>
      <c r="E21" s="220">
        <v>2</v>
      </c>
      <c r="F21" s="202"/>
      <c r="G21" s="202">
        <v>1</v>
      </c>
      <c r="H21" s="202"/>
      <c r="I21" s="202"/>
      <c r="J21" s="202"/>
      <c r="K21" s="202"/>
      <c r="L21" s="202">
        <f t="shared" si="28"/>
        <v>33</v>
      </c>
      <c r="M21" s="202">
        <f t="shared" si="29"/>
        <v>0</v>
      </c>
      <c r="N21" s="202" t="s">
        <v>22</v>
      </c>
      <c r="O21" s="202">
        <v>3</v>
      </c>
      <c r="P21" s="219"/>
      <c r="Q21" s="308"/>
      <c r="R21" s="202"/>
      <c r="S21" s="202"/>
      <c r="T21" s="202"/>
      <c r="U21" s="202"/>
      <c r="V21" s="202"/>
      <c r="W21" s="202"/>
      <c r="X21" s="202"/>
      <c r="Y21" s="202"/>
      <c r="Z21" s="202"/>
      <c r="AA21" s="286"/>
      <c r="AB21" s="219"/>
      <c r="AC21" s="141">
        <f t="shared" si="19"/>
        <v>3</v>
      </c>
      <c r="AD21" s="374">
        <f t="shared" si="19"/>
        <v>0</v>
      </c>
      <c r="AE21" s="374">
        <f t="shared" si="19"/>
        <v>0</v>
      </c>
      <c r="AF21" s="375">
        <f t="shared" si="19"/>
        <v>0</v>
      </c>
      <c r="AG21" s="141">
        <f t="shared" si="20"/>
        <v>3</v>
      </c>
      <c r="AH21" s="374">
        <f t="shared" si="20"/>
        <v>0</v>
      </c>
      <c r="AI21" s="374">
        <f t="shared" si="20"/>
        <v>0</v>
      </c>
      <c r="AJ21" s="375">
        <f t="shared" si="20"/>
        <v>0</v>
      </c>
      <c r="AK21" s="20">
        <f t="shared" si="30"/>
        <v>3</v>
      </c>
      <c r="AL21" s="139">
        <f t="shared" si="7"/>
        <v>0</v>
      </c>
      <c r="AM21" s="140">
        <f t="shared" si="7"/>
        <v>0</v>
      </c>
      <c r="AN21" s="141">
        <f t="shared" si="21"/>
        <v>0</v>
      </c>
      <c r="AO21" s="130">
        <f t="shared" si="8"/>
        <v>0</v>
      </c>
      <c r="AP21" s="142">
        <f t="shared" si="8"/>
        <v>0</v>
      </c>
      <c r="AQ21" s="141">
        <f t="shared" si="22"/>
        <v>2</v>
      </c>
      <c r="AR21" s="374">
        <f t="shared" si="22"/>
        <v>0</v>
      </c>
      <c r="AS21" s="374">
        <f t="shared" si="22"/>
        <v>0</v>
      </c>
      <c r="AT21" s="375">
        <f t="shared" si="22"/>
        <v>0</v>
      </c>
      <c r="AU21" s="141">
        <f t="shared" si="23"/>
        <v>1</v>
      </c>
      <c r="AV21" s="374">
        <f t="shared" si="23"/>
        <v>0</v>
      </c>
      <c r="AW21" s="374">
        <f t="shared" si="23"/>
        <v>0</v>
      </c>
      <c r="AX21" s="375">
        <f t="shared" si="23"/>
        <v>0</v>
      </c>
      <c r="AY21" s="141">
        <f t="shared" si="9"/>
        <v>1</v>
      </c>
      <c r="AZ21" s="130">
        <f t="shared" si="10"/>
        <v>0</v>
      </c>
      <c r="BA21" s="142">
        <f t="shared" si="11"/>
        <v>0</v>
      </c>
      <c r="BB21" s="141">
        <f t="shared" si="12"/>
        <v>0</v>
      </c>
      <c r="BC21" s="130">
        <f t="shared" si="13"/>
        <v>0</v>
      </c>
      <c r="BD21" s="142">
        <f t="shared" si="24"/>
        <v>0</v>
      </c>
      <c r="BE21" s="86"/>
      <c r="BF21" s="141">
        <f t="shared" si="25"/>
        <v>0</v>
      </c>
      <c r="BG21" s="374">
        <f t="shared" si="25"/>
        <v>0</v>
      </c>
      <c r="BH21" s="374">
        <f t="shared" si="25"/>
        <v>0</v>
      </c>
      <c r="BI21" s="375">
        <f t="shared" si="25"/>
        <v>0</v>
      </c>
      <c r="BJ21" s="141">
        <f t="shared" si="26"/>
        <v>0</v>
      </c>
      <c r="BK21" s="374">
        <f t="shared" si="26"/>
        <v>0</v>
      </c>
      <c r="BL21" s="374">
        <f t="shared" si="26"/>
        <v>0</v>
      </c>
      <c r="BM21" s="375">
        <f t="shared" si="26"/>
        <v>0</v>
      </c>
      <c r="BN21" s="141">
        <f t="shared" si="14"/>
        <v>0</v>
      </c>
      <c r="BO21" s="130">
        <f t="shared" si="14"/>
        <v>0</v>
      </c>
      <c r="BP21" s="142">
        <f t="shared" si="14"/>
        <v>0</v>
      </c>
      <c r="BS21" s="4">
        <f t="shared" si="15"/>
        <v>0</v>
      </c>
      <c r="BT21" s="4">
        <f t="shared" si="16"/>
        <v>33</v>
      </c>
      <c r="BU21" s="4">
        <f t="shared" si="17"/>
        <v>0</v>
      </c>
      <c r="BV21" s="4">
        <f t="shared" si="18"/>
        <v>0</v>
      </c>
      <c r="BX21" s="10"/>
      <c r="BY21" s="10"/>
    </row>
    <row r="22" spans="1:79" ht="13.5" thickBot="1">
      <c r="A22" s="290">
        <f t="shared" si="27"/>
        <v>5</v>
      </c>
      <c r="B22" s="305" t="s">
        <v>175</v>
      </c>
      <c r="C22" s="290" t="s">
        <v>368</v>
      </c>
      <c r="D22" s="307" t="str">
        <f t="shared" si="6"/>
        <v>DF.03.05</v>
      </c>
      <c r="E22" s="220">
        <v>2</v>
      </c>
      <c r="F22" s="202"/>
      <c r="G22" s="202">
        <v>2</v>
      </c>
      <c r="H22" s="202"/>
      <c r="I22" s="202"/>
      <c r="J22" s="202"/>
      <c r="K22" s="202"/>
      <c r="L22" s="202">
        <f t="shared" si="28"/>
        <v>44</v>
      </c>
      <c r="M22" s="202">
        <f t="shared" si="29"/>
        <v>0</v>
      </c>
      <c r="N22" s="202" t="s">
        <v>22</v>
      </c>
      <c r="O22" s="202">
        <v>4</v>
      </c>
      <c r="P22" s="219"/>
      <c r="Q22" s="308"/>
      <c r="R22" s="202"/>
      <c r="S22" s="202"/>
      <c r="T22" s="202"/>
      <c r="U22" s="202"/>
      <c r="V22" s="202"/>
      <c r="W22" s="202"/>
      <c r="X22" s="202"/>
      <c r="Y22" s="202"/>
      <c r="Z22" s="202"/>
      <c r="AA22" s="286"/>
      <c r="AB22" s="219"/>
      <c r="AC22" s="141">
        <f t="shared" si="19"/>
        <v>4</v>
      </c>
      <c r="AD22" s="374">
        <f t="shared" si="19"/>
        <v>0</v>
      </c>
      <c r="AE22" s="374">
        <f t="shared" si="19"/>
        <v>0</v>
      </c>
      <c r="AF22" s="375">
        <f t="shared" si="19"/>
        <v>0</v>
      </c>
      <c r="AG22" s="141">
        <f t="shared" si="20"/>
        <v>4</v>
      </c>
      <c r="AH22" s="374">
        <f t="shared" si="20"/>
        <v>0</v>
      </c>
      <c r="AI22" s="374">
        <f t="shared" si="20"/>
        <v>0</v>
      </c>
      <c r="AJ22" s="375">
        <f t="shared" si="20"/>
        <v>0</v>
      </c>
      <c r="AK22" s="20">
        <f t="shared" si="30"/>
        <v>4</v>
      </c>
      <c r="AL22" s="139">
        <f t="shared" si="7"/>
        <v>0</v>
      </c>
      <c r="AM22" s="140">
        <f t="shared" si="7"/>
        <v>0</v>
      </c>
      <c r="AN22" s="141">
        <f t="shared" si="21"/>
        <v>0</v>
      </c>
      <c r="AO22" s="130">
        <f t="shared" si="8"/>
        <v>0</v>
      </c>
      <c r="AP22" s="142">
        <f t="shared" si="8"/>
        <v>0</v>
      </c>
      <c r="AQ22" s="141">
        <f t="shared" si="22"/>
        <v>2</v>
      </c>
      <c r="AR22" s="374">
        <f t="shared" si="22"/>
        <v>0</v>
      </c>
      <c r="AS22" s="374">
        <f t="shared" si="22"/>
        <v>0</v>
      </c>
      <c r="AT22" s="375">
        <f t="shared" si="22"/>
        <v>0</v>
      </c>
      <c r="AU22" s="141">
        <f t="shared" si="23"/>
        <v>2</v>
      </c>
      <c r="AV22" s="374">
        <f t="shared" si="23"/>
        <v>0</v>
      </c>
      <c r="AW22" s="374">
        <f t="shared" si="23"/>
        <v>0</v>
      </c>
      <c r="AX22" s="375">
        <f t="shared" si="23"/>
        <v>0</v>
      </c>
      <c r="AY22" s="141">
        <f t="shared" si="9"/>
        <v>1</v>
      </c>
      <c r="AZ22" s="130">
        <f t="shared" si="10"/>
        <v>0</v>
      </c>
      <c r="BA22" s="142">
        <f t="shared" si="11"/>
        <v>0</v>
      </c>
      <c r="BB22" s="141">
        <f t="shared" si="12"/>
        <v>0</v>
      </c>
      <c r="BC22" s="130">
        <f t="shared" si="13"/>
        <v>0</v>
      </c>
      <c r="BD22" s="142">
        <f t="shared" si="24"/>
        <v>0</v>
      </c>
      <c r="BE22" s="86"/>
      <c r="BF22" s="141">
        <f t="shared" si="25"/>
        <v>0</v>
      </c>
      <c r="BG22" s="374">
        <f t="shared" si="25"/>
        <v>0</v>
      </c>
      <c r="BH22" s="374">
        <f t="shared" si="25"/>
        <v>0</v>
      </c>
      <c r="BI22" s="375">
        <f t="shared" si="25"/>
        <v>0</v>
      </c>
      <c r="BJ22" s="141">
        <f t="shared" si="26"/>
        <v>0</v>
      </c>
      <c r="BK22" s="374">
        <f t="shared" si="26"/>
        <v>0</v>
      </c>
      <c r="BL22" s="374">
        <f t="shared" si="26"/>
        <v>0</v>
      </c>
      <c r="BM22" s="375">
        <f t="shared" si="26"/>
        <v>0</v>
      </c>
      <c r="BN22" s="141">
        <f t="shared" si="14"/>
        <v>0</v>
      </c>
      <c r="BO22" s="130">
        <f t="shared" si="14"/>
        <v>0</v>
      </c>
      <c r="BP22" s="142">
        <f t="shared" si="14"/>
        <v>0</v>
      </c>
      <c r="BS22" s="4">
        <f t="shared" si="15"/>
        <v>0</v>
      </c>
      <c r="BT22" s="4">
        <f t="shared" si="16"/>
        <v>44</v>
      </c>
      <c r="BU22" s="4">
        <f t="shared" si="17"/>
        <v>0</v>
      </c>
      <c r="BV22" s="4">
        <f t="shared" si="18"/>
        <v>0</v>
      </c>
      <c r="BX22" s="10"/>
      <c r="BY22" s="10"/>
    </row>
    <row r="23" spans="1:79" ht="13.5" thickBot="1">
      <c r="A23" s="290">
        <f t="shared" si="27"/>
        <v>6</v>
      </c>
      <c r="B23" s="310" t="s">
        <v>176</v>
      </c>
      <c r="C23" s="290" t="s">
        <v>368</v>
      </c>
      <c r="D23" s="307" t="str">
        <f t="shared" si="6"/>
        <v>DF.03.06</v>
      </c>
      <c r="E23" s="220">
        <v>2</v>
      </c>
      <c r="F23" s="202"/>
      <c r="G23" s="202">
        <v>2</v>
      </c>
      <c r="H23" s="202"/>
      <c r="I23" s="202"/>
      <c r="J23" s="202"/>
      <c r="K23" s="202"/>
      <c r="L23" s="202">
        <f t="shared" si="28"/>
        <v>19</v>
      </c>
      <c r="M23" s="202">
        <f t="shared" si="29"/>
        <v>0</v>
      </c>
      <c r="N23" s="202" t="s">
        <v>22</v>
      </c>
      <c r="O23" s="202">
        <v>3</v>
      </c>
      <c r="P23" s="219"/>
      <c r="Q23" s="308"/>
      <c r="R23" s="202"/>
      <c r="S23" s="202"/>
      <c r="T23" s="202"/>
      <c r="U23" s="202"/>
      <c r="V23" s="202"/>
      <c r="W23" s="202"/>
      <c r="X23" s="202"/>
      <c r="Y23" s="202"/>
      <c r="Z23" s="202"/>
      <c r="AA23" s="286"/>
      <c r="AB23" s="219"/>
      <c r="AC23" s="141">
        <f t="shared" si="19"/>
        <v>4</v>
      </c>
      <c r="AD23" s="374">
        <f t="shared" si="19"/>
        <v>0</v>
      </c>
      <c r="AE23" s="374">
        <f t="shared" si="19"/>
        <v>0</v>
      </c>
      <c r="AF23" s="375">
        <f t="shared" si="19"/>
        <v>0</v>
      </c>
      <c r="AG23" s="141">
        <f t="shared" si="20"/>
        <v>3</v>
      </c>
      <c r="AH23" s="374">
        <f t="shared" si="20"/>
        <v>0</v>
      </c>
      <c r="AI23" s="374">
        <f t="shared" si="20"/>
        <v>0</v>
      </c>
      <c r="AJ23" s="375">
        <f t="shared" si="20"/>
        <v>0</v>
      </c>
      <c r="AK23" s="20">
        <f t="shared" si="30"/>
        <v>4</v>
      </c>
      <c r="AL23" s="139">
        <f t="shared" si="7"/>
        <v>0</v>
      </c>
      <c r="AM23" s="140">
        <f t="shared" si="7"/>
        <v>0</v>
      </c>
      <c r="AN23" s="141">
        <f t="shared" si="21"/>
        <v>0</v>
      </c>
      <c r="AO23" s="130">
        <f t="shared" si="8"/>
        <v>0</v>
      </c>
      <c r="AP23" s="142">
        <f t="shared" si="8"/>
        <v>0</v>
      </c>
      <c r="AQ23" s="141">
        <f t="shared" si="22"/>
        <v>2</v>
      </c>
      <c r="AR23" s="374">
        <f t="shared" si="22"/>
        <v>0</v>
      </c>
      <c r="AS23" s="374">
        <f t="shared" si="22"/>
        <v>0</v>
      </c>
      <c r="AT23" s="375">
        <f t="shared" si="22"/>
        <v>0</v>
      </c>
      <c r="AU23" s="141">
        <f t="shared" si="23"/>
        <v>2</v>
      </c>
      <c r="AV23" s="374">
        <f t="shared" si="23"/>
        <v>0</v>
      </c>
      <c r="AW23" s="374">
        <f t="shared" si="23"/>
        <v>0</v>
      </c>
      <c r="AX23" s="375">
        <f t="shared" si="23"/>
        <v>0</v>
      </c>
      <c r="AY23" s="141">
        <f t="shared" si="9"/>
        <v>1</v>
      </c>
      <c r="AZ23" s="130">
        <f t="shared" si="10"/>
        <v>0</v>
      </c>
      <c r="BA23" s="142">
        <f t="shared" si="11"/>
        <v>0</v>
      </c>
      <c r="BB23" s="141">
        <f t="shared" si="12"/>
        <v>0</v>
      </c>
      <c r="BC23" s="130">
        <f t="shared" si="13"/>
        <v>0</v>
      </c>
      <c r="BD23" s="142">
        <f t="shared" si="24"/>
        <v>0</v>
      </c>
      <c r="BE23" s="86"/>
      <c r="BF23" s="141">
        <f t="shared" si="25"/>
        <v>0</v>
      </c>
      <c r="BG23" s="374">
        <f t="shared" si="25"/>
        <v>0</v>
      </c>
      <c r="BH23" s="374">
        <f t="shared" si="25"/>
        <v>0</v>
      </c>
      <c r="BI23" s="375">
        <f t="shared" si="25"/>
        <v>0</v>
      </c>
      <c r="BJ23" s="141">
        <f t="shared" si="26"/>
        <v>0</v>
      </c>
      <c r="BK23" s="374">
        <f t="shared" si="26"/>
        <v>0</v>
      </c>
      <c r="BL23" s="374">
        <f t="shared" si="26"/>
        <v>0</v>
      </c>
      <c r="BM23" s="375">
        <f t="shared" si="26"/>
        <v>0</v>
      </c>
      <c r="BN23" s="141">
        <f t="shared" si="14"/>
        <v>0</v>
      </c>
      <c r="BO23" s="130">
        <f t="shared" si="14"/>
        <v>0</v>
      </c>
      <c r="BP23" s="142">
        <f t="shared" si="14"/>
        <v>0</v>
      </c>
      <c r="BS23" s="4">
        <f t="shared" si="15"/>
        <v>0</v>
      </c>
      <c r="BT23" s="4">
        <f t="shared" si="16"/>
        <v>19</v>
      </c>
      <c r="BU23" s="4">
        <f t="shared" si="17"/>
        <v>0</v>
      </c>
      <c r="BV23" s="4">
        <f t="shared" si="18"/>
        <v>0</v>
      </c>
      <c r="BX23" s="10"/>
      <c r="BY23" s="10"/>
    </row>
    <row r="24" spans="1:79" ht="13.15" customHeight="1" thickBot="1">
      <c r="A24" s="290">
        <f t="shared" si="27"/>
        <v>7</v>
      </c>
      <c r="B24" s="291" t="s">
        <v>428</v>
      </c>
      <c r="C24" s="290" t="s">
        <v>368</v>
      </c>
      <c r="D24" s="307" t="str">
        <f t="shared" ref="D24" si="31">C24&amp;"."&amp;TEXT(A24,"00")</f>
        <v>DF.03.07</v>
      </c>
      <c r="E24" s="220"/>
      <c r="F24" s="202"/>
      <c r="G24" s="202"/>
      <c r="H24" s="202">
        <v>5</v>
      </c>
      <c r="I24" s="202"/>
      <c r="J24" s="202"/>
      <c r="K24" s="202"/>
      <c r="L24" s="202">
        <f>IF(O24=0,0,(O24+P24)*25-SUM(E24:K24)*14-#REF!-M24)</f>
        <v>0</v>
      </c>
      <c r="M24" s="202">
        <f t="shared" si="29"/>
        <v>180</v>
      </c>
      <c r="N24" s="202"/>
      <c r="O24" s="311"/>
      <c r="P24" s="219">
        <v>10</v>
      </c>
      <c r="Q24" s="308"/>
      <c r="R24" s="202"/>
      <c r="S24" s="202"/>
      <c r="T24" s="202"/>
      <c r="U24" s="202"/>
      <c r="V24" s="202"/>
      <c r="W24" s="202"/>
      <c r="X24" s="202"/>
      <c r="Y24" s="202"/>
      <c r="Z24" s="202"/>
      <c r="AA24" s="286"/>
      <c r="AB24" s="219"/>
      <c r="AC24" s="141">
        <f t="shared" si="19"/>
        <v>5</v>
      </c>
      <c r="AD24" s="374">
        <f t="shared" si="19"/>
        <v>0</v>
      </c>
      <c r="AE24" s="374">
        <f t="shared" si="19"/>
        <v>0</v>
      </c>
      <c r="AF24" s="375">
        <f t="shared" si="19"/>
        <v>0</v>
      </c>
      <c r="AG24" s="141">
        <f t="shared" si="20"/>
        <v>10</v>
      </c>
      <c r="AH24" s="374">
        <f t="shared" si="20"/>
        <v>0</v>
      </c>
      <c r="AI24" s="374">
        <f t="shared" si="20"/>
        <v>0</v>
      </c>
      <c r="AJ24" s="375">
        <f t="shared" si="20"/>
        <v>0</v>
      </c>
      <c r="AK24" s="20">
        <f t="shared" si="30"/>
        <v>5</v>
      </c>
      <c r="AL24" s="139">
        <f t="shared" si="7"/>
        <v>0</v>
      </c>
      <c r="AM24" s="140">
        <f t="shared" si="7"/>
        <v>0</v>
      </c>
      <c r="AN24" s="141">
        <f t="shared" si="21"/>
        <v>0</v>
      </c>
      <c r="AO24" s="130">
        <f t="shared" si="8"/>
        <v>0</v>
      </c>
      <c r="AP24" s="142">
        <f t="shared" si="8"/>
        <v>0</v>
      </c>
      <c r="AQ24" s="141">
        <f t="shared" si="22"/>
        <v>0</v>
      </c>
      <c r="AR24" s="374">
        <f t="shared" si="22"/>
        <v>0</v>
      </c>
      <c r="AS24" s="374">
        <f t="shared" si="22"/>
        <v>0</v>
      </c>
      <c r="AT24" s="375">
        <f t="shared" si="22"/>
        <v>0</v>
      </c>
      <c r="AU24" s="141">
        <f t="shared" si="23"/>
        <v>0</v>
      </c>
      <c r="AV24" s="374">
        <f t="shared" si="23"/>
        <v>0</v>
      </c>
      <c r="AW24" s="374">
        <f t="shared" si="23"/>
        <v>0</v>
      </c>
      <c r="AX24" s="375">
        <f t="shared" si="23"/>
        <v>0</v>
      </c>
      <c r="AY24" s="141">
        <f t="shared" si="9"/>
        <v>0</v>
      </c>
      <c r="AZ24" s="130">
        <f t="shared" si="10"/>
        <v>0</v>
      </c>
      <c r="BA24" s="142">
        <f t="shared" si="11"/>
        <v>0</v>
      </c>
      <c r="BB24" s="141">
        <f t="shared" si="12"/>
        <v>0</v>
      </c>
      <c r="BC24" s="130">
        <f t="shared" si="13"/>
        <v>0</v>
      </c>
      <c r="BD24" s="142">
        <f t="shared" si="24"/>
        <v>0</v>
      </c>
      <c r="BE24" s="86"/>
      <c r="BF24" s="141">
        <f t="shared" si="25"/>
        <v>5</v>
      </c>
      <c r="BG24" s="374">
        <f t="shared" si="25"/>
        <v>0</v>
      </c>
      <c r="BH24" s="374">
        <f t="shared" si="25"/>
        <v>0</v>
      </c>
      <c r="BI24" s="375">
        <f t="shared" si="25"/>
        <v>0</v>
      </c>
      <c r="BJ24" s="141">
        <f t="shared" si="26"/>
        <v>10</v>
      </c>
      <c r="BK24" s="374">
        <f t="shared" si="26"/>
        <v>0</v>
      </c>
      <c r="BL24" s="374">
        <f t="shared" si="26"/>
        <v>0</v>
      </c>
      <c r="BM24" s="375">
        <f t="shared" si="26"/>
        <v>0</v>
      </c>
      <c r="BN24" s="141">
        <f t="shared" si="14"/>
        <v>0</v>
      </c>
      <c r="BO24" s="130">
        <f t="shared" si="14"/>
        <v>0</v>
      </c>
      <c r="BP24" s="142">
        <f t="shared" si="14"/>
        <v>0</v>
      </c>
      <c r="BS24" s="4">
        <f t="shared" si="15"/>
        <v>180</v>
      </c>
      <c r="BT24" s="4">
        <f t="shared" si="16"/>
        <v>180</v>
      </c>
      <c r="BU24" s="4">
        <f t="shared" si="17"/>
        <v>0</v>
      </c>
      <c r="BV24" s="4">
        <f t="shared" si="18"/>
        <v>0</v>
      </c>
      <c r="BY24" s="10"/>
    </row>
    <row r="25" spans="1:79" ht="13.5" thickBot="1">
      <c r="A25" s="290">
        <f t="shared" si="27"/>
        <v>8</v>
      </c>
      <c r="B25" s="305" t="s">
        <v>177</v>
      </c>
      <c r="C25" s="290" t="s">
        <v>370</v>
      </c>
      <c r="D25" s="307" t="str">
        <f t="shared" ref="D25:D32" si="32">C25&amp;"."&amp;TEXT(A25,"00")</f>
        <v>DS.04.08</v>
      </c>
      <c r="E25" s="220"/>
      <c r="F25" s="202"/>
      <c r="G25" s="202"/>
      <c r="H25" s="202"/>
      <c r="I25" s="202"/>
      <c r="J25" s="202"/>
      <c r="K25" s="202"/>
      <c r="L25" s="202">
        <f>IF(O25=0,0,(O25+P25)*25-SUM(E25:K25)*14-#REF!-M25)</f>
        <v>0</v>
      </c>
      <c r="M25" s="202">
        <f>IF(P25&lt;&gt;0,IF(SUM(E25:G25,I25)=0, (P25)*25-(H25+J25+K25)*14-#REF!, (P25)*25-(H25+J25+K25)*14),0)</f>
        <v>0</v>
      </c>
      <c r="N25" s="202"/>
      <c r="O25" s="202"/>
      <c r="P25" s="219"/>
      <c r="Q25" s="308">
        <v>1</v>
      </c>
      <c r="R25" s="202"/>
      <c r="S25" s="202">
        <v>2</v>
      </c>
      <c r="T25" s="202"/>
      <c r="U25" s="202"/>
      <c r="V25" s="202"/>
      <c r="W25" s="287"/>
      <c r="X25" s="202">
        <f>IF(AA25=0,0,(AA25+AB25)*25-SUM(Q25:W25)*14-Y25)</f>
        <v>8</v>
      </c>
      <c r="Y25" s="202">
        <f>IF(AB25&lt;&gt;0,IF(SUM(Q25:S25,U25)=0, (AB25)*25-(T25+V25+W25)*14, (AB25)*25-(T25+V25+W25)*14),0)</f>
        <v>0</v>
      </c>
      <c r="Z25" s="202" t="s">
        <v>22</v>
      </c>
      <c r="AA25" s="286">
        <v>2</v>
      </c>
      <c r="AB25" s="219"/>
      <c r="AC25" s="401">
        <f t="shared" si="19"/>
        <v>0</v>
      </c>
      <c r="AD25" s="402">
        <f t="shared" si="19"/>
        <v>0</v>
      </c>
      <c r="AE25" s="402">
        <f t="shared" si="19"/>
        <v>3</v>
      </c>
      <c r="AF25" s="403">
        <f t="shared" si="19"/>
        <v>0</v>
      </c>
      <c r="AG25" s="401">
        <f t="shared" si="20"/>
        <v>0</v>
      </c>
      <c r="AH25" s="402">
        <f t="shared" si="20"/>
        <v>0</v>
      </c>
      <c r="AI25" s="402">
        <f t="shared" si="20"/>
        <v>2</v>
      </c>
      <c r="AJ25" s="403">
        <f t="shared" si="20"/>
        <v>0</v>
      </c>
      <c r="AK25" s="404">
        <f t="shared" si="30"/>
        <v>3</v>
      </c>
      <c r="AL25" s="405">
        <f t="shared" si="7"/>
        <v>0</v>
      </c>
      <c r="AM25" s="406">
        <f t="shared" si="7"/>
        <v>0</v>
      </c>
      <c r="AN25" s="401">
        <f t="shared" si="21"/>
        <v>0</v>
      </c>
      <c r="AO25" s="407">
        <f t="shared" si="8"/>
        <v>0</v>
      </c>
      <c r="AP25" s="408">
        <f t="shared" si="8"/>
        <v>0</v>
      </c>
      <c r="AQ25" s="401">
        <f t="shared" si="22"/>
        <v>0</v>
      </c>
      <c r="AR25" s="402">
        <f t="shared" si="22"/>
        <v>0</v>
      </c>
      <c r="AS25" s="402">
        <f t="shared" si="22"/>
        <v>1</v>
      </c>
      <c r="AT25" s="403">
        <f t="shared" si="22"/>
        <v>0</v>
      </c>
      <c r="AU25" s="401">
        <f t="shared" si="23"/>
        <v>0</v>
      </c>
      <c r="AV25" s="402">
        <f t="shared" si="23"/>
        <v>0</v>
      </c>
      <c r="AW25" s="402">
        <f t="shared" si="23"/>
        <v>2</v>
      </c>
      <c r="AX25" s="403">
        <f t="shared" si="23"/>
        <v>0</v>
      </c>
      <c r="AY25" s="401">
        <f t="shared" si="9"/>
        <v>0</v>
      </c>
      <c r="AZ25" s="407">
        <f t="shared" si="10"/>
        <v>0</v>
      </c>
      <c r="BA25" s="408">
        <f t="shared" si="11"/>
        <v>0</v>
      </c>
      <c r="BB25" s="401">
        <f t="shared" si="12"/>
        <v>1</v>
      </c>
      <c r="BC25" s="407">
        <f t="shared" si="13"/>
        <v>0</v>
      </c>
      <c r="BD25" s="408">
        <f t="shared" si="24"/>
        <v>0</v>
      </c>
      <c r="BE25" s="409"/>
      <c r="BF25" s="401">
        <f t="shared" si="25"/>
        <v>0</v>
      </c>
      <c r="BG25" s="402">
        <f t="shared" si="25"/>
        <v>0</v>
      </c>
      <c r="BH25" s="402">
        <f t="shared" si="25"/>
        <v>0</v>
      </c>
      <c r="BI25" s="403">
        <f t="shared" si="25"/>
        <v>0</v>
      </c>
      <c r="BJ25" s="401">
        <f t="shared" si="26"/>
        <v>0</v>
      </c>
      <c r="BK25" s="402">
        <f t="shared" si="26"/>
        <v>0</v>
      </c>
      <c r="BL25" s="402">
        <f t="shared" si="26"/>
        <v>0</v>
      </c>
      <c r="BM25" s="403">
        <f t="shared" si="26"/>
        <v>0</v>
      </c>
      <c r="BN25" s="401">
        <f t="shared" ref="BN25:BP33" si="33">IF(MID($D25,6,1)=BN$15,$P25+$AB25,0)</f>
        <v>0</v>
      </c>
      <c r="BO25" s="407">
        <f t="shared" si="33"/>
        <v>0</v>
      </c>
      <c r="BP25" s="408">
        <f t="shared" si="33"/>
        <v>0</v>
      </c>
      <c r="BQ25" s="410"/>
      <c r="BR25" s="410"/>
      <c r="BS25" s="411">
        <f t="shared" ref="BS25:BS32" si="34">25*SUM(O25:P25)-L25</f>
        <v>0</v>
      </c>
      <c r="BT25" s="411">
        <f t="shared" ref="BT25:BT32" si="35">25*SUM(O25:P25)</f>
        <v>0</v>
      </c>
      <c r="BU25" s="411">
        <f t="shared" ref="BU25:BU32" si="36">BV25-X25-Y$1</f>
        <v>0</v>
      </c>
      <c r="BV25" s="411">
        <f t="shared" ref="BV25:BV32" si="37">25*SUM(AA25:AB25)-14*SUM(Q25:W25)</f>
        <v>8</v>
      </c>
      <c r="BW25" s="410"/>
      <c r="BX25" s="412"/>
      <c r="BY25" s="412"/>
      <c r="BZ25" s="410"/>
      <c r="CA25" s="410"/>
    </row>
    <row r="26" spans="1:79" ht="13.5" thickBot="1">
      <c r="A26" s="290">
        <f t="shared" si="27"/>
        <v>9</v>
      </c>
      <c r="B26" s="305" t="s">
        <v>65</v>
      </c>
      <c r="C26" s="290" t="s">
        <v>369</v>
      </c>
      <c r="D26" s="307" t="str">
        <f t="shared" si="32"/>
        <v>DF.04.09</v>
      </c>
      <c r="E26" s="220"/>
      <c r="F26" s="202"/>
      <c r="G26" s="202"/>
      <c r="H26" s="202"/>
      <c r="I26" s="202"/>
      <c r="J26" s="202"/>
      <c r="K26" s="202"/>
      <c r="L26" s="202">
        <f>IF(O26=0,0,(O26+P26)*25-SUM(E26:K26)*14-#REF!-M26)</f>
        <v>0</v>
      </c>
      <c r="M26" s="202"/>
      <c r="N26" s="202"/>
      <c r="O26" s="202"/>
      <c r="P26" s="219"/>
      <c r="Q26" s="308">
        <v>2</v>
      </c>
      <c r="R26" s="202"/>
      <c r="S26" s="202">
        <v>1</v>
      </c>
      <c r="T26" s="202"/>
      <c r="U26" s="202"/>
      <c r="V26" s="202"/>
      <c r="W26" s="287"/>
      <c r="X26" s="202">
        <f>IF(AA26=0,0,(AA26+AB26)*25-SUM(Q26:W26)*14-Y26)</f>
        <v>8</v>
      </c>
      <c r="Y26" s="202">
        <f>IF(AB26&lt;&gt;0,IF(SUM(Q26:S26,U26)=0, (AB26)*25-(T26+V26+W26)*14, (AB26)*25-(T26+V26+W26)*14),0)</f>
        <v>0</v>
      </c>
      <c r="Z26" s="202" t="s">
        <v>22</v>
      </c>
      <c r="AA26" s="286">
        <v>2</v>
      </c>
      <c r="AB26" s="219"/>
      <c r="AC26" s="141">
        <f t="shared" ref="AC26:AF29" si="38">IF(LEFT($D26,2)=AC$15,SUM($E26:$J26)+SUM($Q26:$V26),0)</f>
        <v>3</v>
      </c>
      <c r="AD26" s="374">
        <f t="shared" si="38"/>
        <v>0</v>
      </c>
      <c r="AE26" s="374">
        <f t="shared" si="38"/>
        <v>0</v>
      </c>
      <c r="AF26" s="375">
        <f t="shared" si="38"/>
        <v>0</v>
      </c>
      <c r="AG26" s="141">
        <f t="shared" si="20"/>
        <v>2</v>
      </c>
      <c r="AH26" s="374">
        <f t="shared" si="20"/>
        <v>0</v>
      </c>
      <c r="AI26" s="374">
        <f t="shared" si="20"/>
        <v>0</v>
      </c>
      <c r="AJ26" s="375">
        <f t="shared" si="20"/>
        <v>0</v>
      </c>
      <c r="AK26" s="20">
        <f t="shared" si="30"/>
        <v>3</v>
      </c>
      <c r="AL26" s="139">
        <f t="shared" ref="AL26:AM29" si="39">IF(MID($D26,6,1)=AL$15,SUM($E26:$J26)+SUM($Q26:$V26),0)</f>
        <v>0</v>
      </c>
      <c r="AM26" s="140">
        <f t="shared" si="39"/>
        <v>0</v>
      </c>
      <c r="AN26" s="141">
        <f t="shared" si="21"/>
        <v>0</v>
      </c>
      <c r="AO26" s="130">
        <f t="shared" si="8"/>
        <v>0</v>
      </c>
      <c r="AP26" s="142">
        <f t="shared" si="8"/>
        <v>0</v>
      </c>
      <c r="AQ26" s="141">
        <f t="shared" ref="AQ26:AT29" si="40">IF(LEFT($D26,2)=AQ$15,$E26+$Q26,0)</f>
        <v>2</v>
      </c>
      <c r="AR26" s="374">
        <f t="shared" si="40"/>
        <v>0</v>
      </c>
      <c r="AS26" s="374">
        <f t="shared" si="40"/>
        <v>0</v>
      </c>
      <c r="AT26" s="375">
        <f t="shared" si="40"/>
        <v>0</v>
      </c>
      <c r="AU26" s="141">
        <f t="shared" ref="AU26:AX29" si="41">IF(LEFT($D26,2)=AU$15,SUM($F26, $G26, $I26)+SUM($R26, $S26, $U26),0)</f>
        <v>1</v>
      </c>
      <c r="AV26" s="374">
        <f t="shared" si="41"/>
        <v>0</v>
      </c>
      <c r="AW26" s="374">
        <f t="shared" si="41"/>
        <v>0</v>
      </c>
      <c r="AX26" s="375">
        <f t="shared" si="41"/>
        <v>0</v>
      </c>
      <c r="AY26" s="141">
        <f t="shared" si="9"/>
        <v>0</v>
      </c>
      <c r="AZ26" s="130">
        <f t="shared" si="10"/>
        <v>0</v>
      </c>
      <c r="BA26" s="142">
        <f t="shared" si="11"/>
        <v>0</v>
      </c>
      <c r="BB26" s="141">
        <f t="shared" si="12"/>
        <v>1</v>
      </c>
      <c r="BC26" s="130">
        <f t="shared" si="13"/>
        <v>0</v>
      </c>
      <c r="BD26" s="142">
        <f t="shared" si="24"/>
        <v>0</v>
      </c>
      <c r="BE26" s="86"/>
      <c r="BF26" s="141">
        <f t="shared" ref="BF26:BI29" si="42">IF(LEFT($D26,2)=BF$15,SUM($H26,$J26)+SUM($T26,$V26),0)</f>
        <v>0</v>
      </c>
      <c r="BG26" s="374">
        <f t="shared" si="42"/>
        <v>0</v>
      </c>
      <c r="BH26" s="374">
        <f t="shared" si="42"/>
        <v>0</v>
      </c>
      <c r="BI26" s="375">
        <f t="shared" si="42"/>
        <v>0</v>
      </c>
      <c r="BJ26" s="141">
        <f t="shared" si="26"/>
        <v>0</v>
      </c>
      <c r="BK26" s="374">
        <f t="shared" si="26"/>
        <v>0</v>
      </c>
      <c r="BL26" s="374">
        <f t="shared" si="26"/>
        <v>0</v>
      </c>
      <c r="BM26" s="375">
        <f t="shared" si="26"/>
        <v>0</v>
      </c>
      <c r="BN26" s="141">
        <f t="shared" si="33"/>
        <v>0</v>
      </c>
      <c r="BO26" s="130">
        <f t="shared" si="33"/>
        <v>0</v>
      </c>
      <c r="BP26" s="142">
        <f t="shared" si="33"/>
        <v>0</v>
      </c>
      <c r="BS26" s="4">
        <f t="shared" si="34"/>
        <v>0</v>
      </c>
      <c r="BT26" s="4">
        <f t="shared" si="35"/>
        <v>0</v>
      </c>
      <c r="BU26" s="4">
        <f t="shared" si="36"/>
        <v>0</v>
      </c>
      <c r="BV26" s="4">
        <f>25*SUM(AA26:AB26)-14*SUM(Q26:W26)</f>
        <v>8</v>
      </c>
      <c r="BX26" s="10"/>
      <c r="BY26" s="10"/>
    </row>
    <row r="27" spans="1:79" ht="13.5" thickBot="1">
      <c r="A27" s="290">
        <f t="shared" si="27"/>
        <v>10</v>
      </c>
      <c r="B27" s="305" t="s">
        <v>247</v>
      </c>
      <c r="C27" s="290" t="s">
        <v>369</v>
      </c>
      <c r="D27" s="307" t="str">
        <f t="shared" si="32"/>
        <v>DF.04.10</v>
      </c>
      <c r="E27" s="312"/>
      <c r="F27" s="313"/>
      <c r="G27" s="313"/>
      <c r="H27" s="313"/>
      <c r="I27" s="202"/>
      <c r="J27" s="202"/>
      <c r="K27" s="202"/>
      <c r="L27" s="202">
        <f>IF(O27=0,0,(O27+P27)*25-SUM(E27:K27)*14-#REF!-M27)</f>
        <v>0</v>
      </c>
      <c r="M27" s="202">
        <f>IF(P27&lt;&gt;0,IF(SUM(E27:G27,I27)=0, (P27)*25-(H27+J27+K27)*14-#REF!, (P27)*25-(H27+J27+K27)*14),0)</f>
        <v>0</v>
      </c>
      <c r="N27" s="202"/>
      <c r="O27" s="202"/>
      <c r="P27" s="219"/>
      <c r="Q27" s="308">
        <v>1</v>
      </c>
      <c r="R27" s="202"/>
      <c r="S27" s="202">
        <v>2</v>
      </c>
      <c r="T27" s="202"/>
      <c r="U27" s="202"/>
      <c r="V27" s="202"/>
      <c r="W27" s="287"/>
      <c r="X27" s="202">
        <f>IF(AA27=0,0,(AA27+AB27)*25-SUM(Q27:W27)*14-Y27)</f>
        <v>8</v>
      </c>
      <c r="Y27" s="202">
        <f>IF(AB27&lt;&gt;0,IF(SUM(Q27:S27,U27)=0, (AB27)*25-(T27+V27+W27)*14, (AB27)*25-(T27+V27+W27)*14),0)</f>
        <v>0</v>
      </c>
      <c r="Z27" s="202" t="s">
        <v>22</v>
      </c>
      <c r="AA27" s="286">
        <v>2</v>
      </c>
      <c r="AB27" s="219"/>
      <c r="AC27" s="141">
        <f t="shared" si="38"/>
        <v>3</v>
      </c>
      <c r="AD27" s="374">
        <f t="shared" si="38"/>
        <v>0</v>
      </c>
      <c r="AE27" s="374">
        <f t="shared" si="38"/>
        <v>0</v>
      </c>
      <c r="AF27" s="375">
        <f t="shared" si="38"/>
        <v>0</v>
      </c>
      <c r="AG27" s="141">
        <f t="shared" si="20"/>
        <v>2</v>
      </c>
      <c r="AH27" s="374">
        <f t="shared" si="20"/>
        <v>0</v>
      </c>
      <c r="AI27" s="374">
        <f t="shared" si="20"/>
        <v>0</v>
      </c>
      <c r="AJ27" s="375">
        <f t="shared" si="20"/>
        <v>0</v>
      </c>
      <c r="AK27" s="20">
        <f t="shared" si="30"/>
        <v>3</v>
      </c>
      <c r="AL27" s="139">
        <f t="shared" si="39"/>
        <v>0</v>
      </c>
      <c r="AM27" s="140">
        <f t="shared" si="39"/>
        <v>0</v>
      </c>
      <c r="AN27" s="141">
        <f t="shared" si="21"/>
        <v>0</v>
      </c>
      <c r="AO27" s="130">
        <f t="shared" si="8"/>
        <v>0</v>
      </c>
      <c r="AP27" s="142">
        <f t="shared" si="8"/>
        <v>0</v>
      </c>
      <c r="AQ27" s="141">
        <f t="shared" si="40"/>
        <v>1</v>
      </c>
      <c r="AR27" s="374">
        <f t="shared" si="40"/>
        <v>0</v>
      </c>
      <c r="AS27" s="374">
        <f t="shared" si="40"/>
        <v>0</v>
      </c>
      <c r="AT27" s="375">
        <f t="shared" si="40"/>
        <v>0</v>
      </c>
      <c r="AU27" s="141">
        <f t="shared" si="41"/>
        <v>2</v>
      </c>
      <c r="AV27" s="374">
        <f t="shared" si="41"/>
        <v>0</v>
      </c>
      <c r="AW27" s="374">
        <f t="shared" si="41"/>
        <v>0</v>
      </c>
      <c r="AX27" s="375">
        <f t="shared" si="41"/>
        <v>0</v>
      </c>
      <c r="AY27" s="141">
        <f t="shared" si="9"/>
        <v>0</v>
      </c>
      <c r="AZ27" s="130">
        <f t="shared" si="10"/>
        <v>0</v>
      </c>
      <c r="BA27" s="142">
        <f t="shared" si="11"/>
        <v>0</v>
      </c>
      <c r="BB27" s="141">
        <f t="shared" si="12"/>
        <v>1</v>
      </c>
      <c r="BC27" s="130">
        <f t="shared" si="13"/>
        <v>0</v>
      </c>
      <c r="BD27" s="142">
        <f t="shared" si="24"/>
        <v>0</v>
      </c>
      <c r="BE27" s="86"/>
      <c r="BF27" s="141">
        <f t="shared" si="42"/>
        <v>0</v>
      </c>
      <c r="BG27" s="374">
        <f t="shared" si="42"/>
        <v>0</v>
      </c>
      <c r="BH27" s="374">
        <f t="shared" si="42"/>
        <v>0</v>
      </c>
      <c r="BI27" s="375">
        <f t="shared" si="42"/>
        <v>0</v>
      </c>
      <c r="BJ27" s="141">
        <f t="shared" si="26"/>
        <v>0</v>
      </c>
      <c r="BK27" s="374">
        <f t="shared" si="26"/>
        <v>0</v>
      </c>
      <c r="BL27" s="374">
        <f t="shared" si="26"/>
        <v>0</v>
      </c>
      <c r="BM27" s="375">
        <f t="shared" si="26"/>
        <v>0</v>
      </c>
      <c r="BN27" s="141">
        <f t="shared" si="33"/>
        <v>0</v>
      </c>
      <c r="BO27" s="130">
        <f t="shared" si="33"/>
        <v>0</v>
      </c>
      <c r="BP27" s="142">
        <f t="shared" si="33"/>
        <v>0</v>
      </c>
      <c r="BS27" s="4">
        <f t="shared" si="34"/>
        <v>0</v>
      </c>
      <c r="BT27" s="4">
        <f t="shared" si="35"/>
        <v>0</v>
      </c>
      <c r="BU27" s="4">
        <f t="shared" si="36"/>
        <v>0</v>
      </c>
      <c r="BV27" s="4">
        <f>25*SUM(AA27:AB27)-14*SUM(Q27:W27)</f>
        <v>8</v>
      </c>
      <c r="BX27" s="10"/>
      <c r="BY27" s="10"/>
    </row>
    <row r="28" spans="1:79" ht="13.5" thickBot="1">
      <c r="A28" s="290">
        <f t="shared" si="27"/>
        <v>11</v>
      </c>
      <c r="B28" s="305" t="s">
        <v>186</v>
      </c>
      <c r="C28" s="290" t="s">
        <v>369</v>
      </c>
      <c r="D28" s="307" t="str">
        <f t="shared" si="32"/>
        <v>DF.04.11</v>
      </c>
      <c r="E28" s="312"/>
      <c r="F28" s="313"/>
      <c r="G28" s="313"/>
      <c r="H28" s="313"/>
      <c r="I28" s="202"/>
      <c r="J28" s="202"/>
      <c r="K28" s="202"/>
      <c r="L28" s="202">
        <f>IF(O28=0,0,(O28+P28)*25-SUM(E28:K28)*14-#REF!-M28)</f>
        <v>0</v>
      </c>
      <c r="M28" s="202">
        <f>IF(P28&lt;&gt;0,IF(SUM(E28:G28,I28)=0, (P28)*25-(H28+J28+K28)*14-#REF!, (P28)*25-(H28+J28+K28)*14),0)</f>
        <v>0</v>
      </c>
      <c r="N28" s="202"/>
      <c r="O28" s="202"/>
      <c r="P28" s="219"/>
      <c r="Q28" s="308">
        <v>2</v>
      </c>
      <c r="R28" s="202"/>
      <c r="S28" s="202">
        <v>1</v>
      </c>
      <c r="T28" s="202"/>
      <c r="U28" s="202"/>
      <c r="V28" s="202"/>
      <c r="W28" s="287"/>
      <c r="X28" s="202">
        <f>IF(AA28=0,0,(AA28+AB28)*25-SUM(Q28:W28)*14-Y28)</f>
        <v>8</v>
      </c>
      <c r="Y28" s="202">
        <f>IF(AB28&lt;&gt;0,IF(SUM(Q28:S28,U28)=0, (AB28)*25-(T28+V28+W28)*14, (AB28)*25-(T28+V28+W28)*14),0)</f>
        <v>0</v>
      </c>
      <c r="Z28" s="202" t="s">
        <v>242</v>
      </c>
      <c r="AA28" s="286">
        <v>2</v>
      </c>
      <c r="AB28" s="219"/>
      <c r="AC28" s="141">
        <f t="shared" si="38"/>
        <v>3</v>
      </c>
      <c r="AD28" s="374">
        <f t="shared" si="38"/>
        <v>0</v>
      </c>
      <c r="AE28" s="374">
        <f t="shared" si="38"/>
        <v>0</v>
      </c>
      <c r="AF28" s="375">
        <f t="shared" si="38"/>
        <v>0</v>
      </c>
      <c r="AG28" s="141">
        <f t="shared" si="20"/>
        <v>2</v>
      </c>
      <c r="AH28" s="374">
        <f t="shared" si="20"/>
        <v>0</v>
      </c>
      <c r="AI28" s="374">
        <f t="shared" si="20"/>
        <v>0</v>
      </c>
      <c r="AJ28" s="375">
        <f t="shared" si="20"/>
        <v>0</v>
      </c>
      <c r="AK28" s="20">
        <f t="shared" si="30"/>
        <v>3</v>
      </c>
      <c r="AL28" s="139">
        <f t="shared" si="39"/>
        <v>0</v>
      </c>
      <c r="AM28" s="140">
        <f t="shared" si="39"/>
        <v>0</v>
      </c>
      <c r="AN28" s="141">
        <f t="shared" si="21"/>
        <v>0</v>
      </c>
      <c r="AO28" s="130">
        <f t="shared" si="8"/>
        <v>0</v>
      </c>
      <c r="AP28" s="142">
        <f t="shared" si="8"/>
        <v>0</v>
      </c>
      <c r="AQ28" s="141">
        <f t="shared" si="40"/>
        <v>2</v>
      </c>
      <c r="AR28" s="374">
        <f t="shared" si="40"/>
        <v>0</v>
      </c>
      <c r="AS28" s="374">
        <f t="shared" si="40"/>
        <v>0</v>
      </c>
      <c r="AT28" s="375">
        <f t="shared" si="40"/>
        <v>0</v>
      </c>
      <c r="AU28" s="141">
        <f t="shared" si="41"/>
        <v>1</v>
      </c>
      <c r="AV28" s="374">
        <f t="shared" si="41"/>
        <v>0</v>
      </c>
      <c r="AW28" s="374">
        <f t="shared" si="41"/>
        <v>0</v>
      </c>
      <c r="AX28" s="375">
        <f t="shared" si="41"/>
        <v>0</v>
      </c>
      <c r="AY28" s="141">
        <f t="shared" si="9"/>
        <v>0</v>
      </c>
      <c r="AZ28" s="130">
        <f t="shared" si="10"/>
        <v>0</v>
      </c>
      <c r="BA28" s="142">
        <f t="shared" si="11"/>
        <v>0</v>
      </c>
      <c r="BB28" s="141">
        <f t="shared" si="12"/>
        <v>0</v>
      </c>
      <c r="BC28" s="130">
        <f t="shared" si="13"/>
        <v>1</v>
      </c>
      <c r="BD28" s="142">
        <f t="shared" si="24"/>
        <v>0</v>
      </c>
      <c r="BE28" s="86"/>
      <c r="BF28" s="141">
        <f t="shared" si="42"/>
        <v>0</v>
      </c>
      <c r="BG28" s="374">
        <f t="shared" si="42"/>
        <v>0</v>
      </c>
      <c r="BH28" s="374">
        <f t="shared" si="42"/>
        <v>0</v>
      </c>
      <c r="BI28" s="375">
        <f t="shared" si="42"/>
        <v>0</v>
      </c>
      <c r="BJ28" s="141">
        <f t="shared" si="26"/>
        <v>0</v>
      </c>
      <c r="BK28" s="374">
        <f t="shared" si="26"/>
        <v>0</v>
      </c>
      <c r="BL28" s="374">
        <f t="shared" si="26"/>
        <v>0</v>
      </c>
      <c r="BM28" s="375">
        <f t="shared" si="26"/>
        <v>0</v>
      </c>
      <c r="BN28" s="141">
        <f t="shared" si="33"/>
        <v>0</v>
      </c>
      <c r="BO28" s="130">
        <f t="shared" si="33"/>
        <v>0</v>
      </c>
      <c r="BP28" s="142">
        <f t="shared" si="33"/>
        <v>0</v>
      </c>
      <c r="BS28" s="4">
        <f t="shared" si="34"/>
        <v>0</v>
      </c>
      <c r="BT28" s="4">
        <f t="shared" si="35"/>
        <v>0</v>
      </c>
      <c r="BU28" s="4">
        <f t="shared" si="36"/>
        <v>0</v>
      </c>
      <c r="BV28" s="4">
        <f>25*SUM(AA28:AB28)-14*SUM(Q28:W28)</f>
        <v>8</v>
      </c>
      <c r="BX28" s="10"/>
      <c r="BY28" s="10"/>
    </row>
    <row r="29" spans="1:79" ht="13.5" thickBot="1">
      <c r="A29" s="290">
        <f t="shared" si="27"/>
        <v>12</v>
      </c>
      <c r="B29" s="305" t="s">
        <v>178</v>
      </c>
      <c r="C29" s="290" t="s">
        <v>369</v>
      </c>
      <c r="D29" s="307" t="str">
        <f t="shared" si="32"/>
        <v>DF.04.12</v>
      </c>
      <c r="E29" s="312"/>
      <c r="F29" s="313"/>
      <c r="G29" s="313"/>
      <c r="H29" s="313"/>
      <c r="I29" s="202"/>
      <c r="J29" s="202"/>
      <c r="K29" s="202"/>
      <c r="L29" s="202">
        <f>IF(O29=0,0,(O29+P29)*25-SUM(E29:K29)*14-#REF!-M29)</f>
        <v>0</v>
      </c>
      <c r="M29" s="202">
        <f>IF(P29&lt;&gt;0,IF(SUM(E29:G29,I29)=0, (P29)*25-(H29+J29+K29)*14-#REF!, (P29)*25-(H29+J29+K29)*14),0)</f>
        <v>0</v>
      </c>
      <c r="N29" s="202"/>
      <c r="O29" s="202"/>
      <c r="P29" s="219"/>
      <c r="Q29" s="308">
        <v>2</v>
      </c>
      <c r="R29" s="202">
        <v>1</v>
      </c>
      <c r="S29" s="202">
        <v>1</v>
      </c>
      <c r="T29" s="202"/>
      <c r="U29" s="202"/>
      <c r="V29" s="202"/>
      <c r="W29" s="287"/>
      <c r="X29" s="202">
        <f>IF(AA29=0,0,(AA29+AB29)*25-SUM(Q29:W29)*14-Y29)</f>
        <v>19</v>
      </c>
      <c r="Y29" s="202">
        <f>IF(AB29&lt;&gt;0,IF(SUM(Q29:S29,U29)=0, (AB29)*25-(T29+V29+W29)*14, (AB29)*25-(T29+V29+W29)*14),0)</f>
        <v>0</v>
      </c>
      <c r="Z29" s="202" t="s">
        <v>22</v>
      </c>
      <c r="AA29" s="286">
        <v>3</v>
      </c>
      <c r="AB29" s="219"/>
      <c r="AC29" s="141">
        <f t="shared" si="38"/>
        <v>4</v>
      </c>
      <c r="AD29" s="374">
        <f t="shared" si="38"/>
        <v>0</v>
      </c>
      <c r="AE29" s="374">
        <f t="shared" si="38"/>
        <v>0</v>
      </c>
      <c r="AF29" s="375">
        <f t="shared" si="38"/>
        <v>0</v>
      </c>
      <c r="AG29" s="141">
        <f t="shared" si="20"/>
        <v>3</v>
      </c>
      <c r="AH29" s="374">
        <f t="shared" si="20"/>
        <v>0</v>
      </c>
      <c r="AI29" s="374">
        <f t="shared" si="20"/>
        <v>0</v>
      </c>
      <c r="AJ29" s="375">
        <f t="shared" si="20"/>
        <v>0</v>
      </c>
      <c r="AK29" s="20">
        <f t="shared" si="30"/>
        <v>4</v>
      </c>
      <c r="AL29" s="139">
        <f t="shared" si="39"/>
        <v>0</v>
      </c>
      <c r="AM29" s="140">
        <f t="shared" si="39"/>
        <v>0</v>
      </c>
      <c r="AN29" s="141">
        <f t="shared" si="21"/>
        <v>0</v>
      </c>
      <c r="AO29" s="130">
        <f t="shared" si="8"/>
        <v>0</v>
      </c>
      <c r="AP29" s="142">
        <f t="shared" si="8"/>
        <v>0</v>
      </c>
      <c r="AQ29" s="141">
        <f t="shared" si="40"/>
        <v>2</v>
      </c>
      <c r="AR29" s="374">
        <f t="shared" si="40"/>
        <v>0</v>
      </c>
      <c r="AS29" s="374">
        <f t="shared" si="40"/>
        <v>0</v>
      </c>
      <c r="AT29" s="375">
        <f t="shared" si="40"/>
        <v>0</v>
      </c>
      <c r="AU29" s="141">
        <f t="shared" si="41"/>
        <v>2</v>
      </c>
      <c r="AV29" s="374">
        <f t="shared" si="41"/>
        <v>0</v>
      </c>
      <c r="AW29" s="374">
        <f t="shared" si="41"/>
        <v>0</v>
      </c>
      <c r="AX29" s="375">
        <f t="shared" si="41"/>
        <v>0</v>
      </c>
      <c r="AY29" s="141">
        <f t="shared" si="9"/>
        <v>0</v>
      </c>
      <c r="AZ29" s="130">
        <f t="shared" si="10"/>
        <v>0</v>
      </c>
      <c r="BA29" s="142">
        <f t="shared" si="11"/>
        <v>0</v>
      </c>
      <c r="BB29" s="141">
        <f t="shared" si="12"/>
        <v>1</v>
      </c>
      <c r="BC29" s="130">
        <f t="shared" si="13"/>
        <v>0</v>
      </c>
      <c r="BD29" s="142">
        <f t="shared" si="24"/>
        <v>0</v>
      </c>
      <c r="BE29" s="86"/>
      <c r="BF29" s="141">
        <f t="shared" si="42"/>
        <v>0</v>
      </c>
      <c r="BG29" s="374">
        <f t="shared" si="42"/>
        <v>0</v>
      </c>
      <c r="BH29" s="374">
        <f t="shared" si="42"/>
        <v>0</v>
      </c>
      <c r="BI29" s="375">
        <f t="shared" si="42"/>
        <v>0</v>
      </c>
      <c r="BJ29" s="141">
        <f t="shared" si="26"/>
        <v>0</v>
      </c>
      <c r="BK29" s="374">
        <f t="shared" si="26"/>
        <v>0</v>
      </c>
      <c r="BL29" s="374">
        <f t="shared" si="26"/>
        <v>0</v>
      </c>
      <c r="BM29" s="375">
        <f t="shared" si="26"/>
        <v>0</v>
      </c>
      <c r="BN29" s="141">
        <f t="shared" si="33"/>
        <v>0</v>
      </c>
      <c r="BO29" s="130">
        <f t="shared" si="33"/>
        <v>0</v>
      </c>
      <c r="BP29" s="142">
        <f t="shared" si="33"/>
        <v>0</v>
      </c>
      <c r="BS29" s="4">
        <f t="shared" si="34"/>
        <v>0</v>
      </c>
      <c r="BT29" s="4">
        <f t="shared" si="35"/>
        <v>0</v>
      </c>
      <c r="BU29" s="4">
        <f t="shared" si="36"/>
        <v>0</v>
      </c>
      <c r="BV29" s="4">
        <f>25*SUM(AA29:AB29)-14*SUM(Q29:W29)</f>
        <v>19</v>
      </c>
      <c r="BX29" s="10"/>
      <c r="BY29" s="10"/>
    </row>
    <row r="30" spans="1:79" ht="13.5" thickBot="1">
      <c r="A30" s="290">
        <f t="shared" si="27"/>
        <v>13</v>
      </c>
      <c r="B30" s="314" t="s">
        <v>63</v>
      </c>
      <c r="C30" s="290" t="s">
        <v>369</v>
      </c>
      <c r="D30" s="307" t="str">
        <f t="shared" si="32"/>
        <v>DF.04.13</v>
      </c>
      <c r="E30" s="312"/>
      <c r="F30" s="313"/>
      <c r="G30" s="313"/>
      <c r="H30" s="313"/>
      <c r="I30" s="202"/>
      <c r="J30" s="202"/>
      <c r="K30" s="202"/>
      <c r="L30" s="202">
        <f>IF(O30=0,0,(O30+P30)*25-SUM(E30:K30)*14-#REF!-M30)</f>
        <v>0</v>
      </c>
      <c r="M30" s="202">
        <f>IF(P30&lt;&gt;0,IF(SUM(E30:G30,I30)=0, (P30)*25-(H30+J30+K30)*14-#REF!, (P30)*25-(H30+J30+K30)*14),0)</f>
        <v>0</v>
      </c>
      <c r="N30" s="202"/>
      <c r="O30" s="202"/>
      <c r="P30" s="219"/>
      <c r="Q30" s="308">
        <v>2</v>
      </c>
      <c r="R30" s="202"/>
      <c r="S30" s="202">
        <v>1</v>
      </c>
      <c r="T30" s="202"/>
      <c r="U30" s="202"/>
      <c r="V30" s="202"/>
      <c r="W30" s="315"/>
      <c r="X30" s="202">
        <f t="shared" ref="X30:X32" si="43">IF(AA30=0,0,(AA30+AB30)*25-SUM(Q30:W30)*14-Y30)</f>
        <v>8</v>
      </c>
      <c r="Y30" s="202">
        <f t="shared" ref="Y30:Y31" si="44">IF(AB30&lt;&gt;0,IF(SUM(Q30:S30,U30)=0, (AB30)*25-(T30+V30+W30)*14, (AB30)*25-(T30+V30+W30)*14),0)</f>
        <v>0</v>
      </c>
      <c r="Z30" s="202" t="s">
        <v>22</v>
      </c>
      <c r="AA30" s="286">
        <v>2</v>
      </c>
      <c r="AB30" s="219"/>
      <c r="AC30" s="141">
        <f t="shared" si="19"/>
        <v>3</v>
      </c>
      <c r="AD30" s="374">
        <f t="shared" si="19"/>
        <v>0</v>
      </c>
      <c r="AE30" s="374">
        <f t="shared" si="19"/>
        <v>0</v>
      </c>
      <c r="AF30" s="375">
        <f t="shared" si="19"/>
        <v>0</v>
      </c>
      <c r="AG30" s="141">
        <f t="shared" si="20"/>
        <v>2</v>
      </c>
      <c r="AH30" s="374">
        <f t="shared" si="20"/>
        <v>0</v>
      </c>
      <c r="AI30" s="374">
        <f t="shared" si="20"/>
        <v>0</v>
      </c>
      <c r="AJ30" s="375">
        <f t="shared" si="20"/>
        <v>0</v>
      </c>
      <c r="AK30" s="20">
        <f t="shared" si="30"/>
        <v>3</v>
      </c>
      <c r="AL30" s="139">
        <f t="shared" si="7"/>
        <v>0</v>
      </c>
      <c r="AM30" s="140">
        <f t="shared" si="7"/>
        <v>0</v>
      </c>
      <c r="AN30" s="141">
        <f t="shared" si="21"/>
        <v>0</v>
      </c>
      <c r="AO30" s="130">
        <f t="shared" si="8"/>
        <v>0</v>
      </c>
      <c r="AP30" s="142">
        <f t="shared" si="8"/>
        <v>0</v>
      </c>
      <c r="AQ30" s="141">
        <f t="shared" si="22"/>
        <v>2</v>
      </c>
      <c r="AR30" s="374">
        <f t="shared" si="22"/>
        <v>0</v>
      </c>
      <c r="AS30" s="374">
        <f t="shared" si="22"/>
        <v>0</v>
      </c>
      <c r="AT30" s="375">
        <f t="shared" si="22"/>
        <v>0</v>
      </c>
      <c r="AU30" s="141">
        <f t="shared" si="23"/>
        <v>1</v>
      </c>
      <c r="AV30" s="374">
        <f t="shared" si="23"/>
        <v>0</v>
      </c>
      <c r="AW30" s="374">
        <f t="shared" si="23"/>
        <v>0</v>
      </c>
      <c r="AX30" s="375">
        <f t="shared" si="23"/>
        <v>0</v>
      </c>
      <c r="AY30" s="141">
        <f t="shared" si="9"/>
        <v>0</v>
      </c>
      <c r="AZ30" s="130">
        <f t="shared" si="10"/>
        <v>0</v>
      </c>
      <c r="BA30" s="142">
        <f t="shared" si="11"/>
        <v>0</v>
      </c>
      <c r="BB30" s="141">
        <f t="shared" si="12"/>
        <v>1</v>
      </c>
      <c r="BC30" s="130">
        <f t="shared" si="13"/>
        <v>0</v>
      </c>
      <c r="BD30" s="142">
        <f t="shared" si="24"/>
        <v>0</v>
      </c>
      <c r="BE30" s="86"/>
      <c r="BF30" s="141">
        <f t="shared" si="25"/>
        <v>0</v>
      </c>
      <c r="BG30" s="374">
        <f t="shared" si="25"/>
        <v>0</v>
      </c>
      <c r="BH30" s="374">
        <f t="shared" si="25"/>
        <v>0</v>
      </c>
      <c r="BI30" s="375">
        <f t="shared" si="25"/>
        <v>0</v>
      </c>
      <c r="BJ30" s="141">
        <f t="shared" si="26"/>
        <v>0</v>
      </c>
      <c r="BK30" s="374">
        <f t="shared" si="26"/>
        <v>0</v>
      </c>
      <c r="BL30" s="374">
        <f t="shared" si="26"/>
        <v>0</v>
      </c>
      <c r="BM30" s="375">
        <f t="shared" si="26"/>
        <v>0</v>
      </c>
      <c r="BN30" s="141">
        <f t="shared" si="33"/>
        <v>0</v>
      </c>
      <c r="BO30" s="130">
        <f t="shared" si="33"/>
        <v>0</v>
      </c>
      <c r="BP30" s="142">
        <f t="shared" si="33"/>
        <v>0</v>
      </c>
      <c r="BS30" s="4">
        <f t="shared" ref="BS30" si="45">25*SUM(O30:P30)-L30</f>
        <v>0</v>
      </c>
      <c r="BT30" s="4">
        <f t="shared" ref="BT30" si="46">25*SUM(O30:P30)</f>
        <v>0</v>
      </c>
      <c r="BU30" s="4">
        <f t="shared" ref="BU30" si="47">BV30-X30-Y$1</f>
        <v>0</v>
      </c>
      <c r="BV30" s="4">
        <f t="shared" ref="BV30" si="48">25*SUM(AA30:AB30)-14*SUM(Q30:W30)</f>
        <v>8</v>
      </c>
      <c r="BX30" s="10"/>
      <c r="BY30" s="10"/>
    </row>
    <row r="31" spans="1:79" ht="13.5" thickBot="1">
      <c r="A31" s="290">
        <f t="shared" si="27"/>
        <v>14</v>
      </c>
      <c r="B31" s="314" t="s">
        <v>429</v>
      </c>
      <c r="C31" s="290" t="s">
        <v>369</v>
      </c>
      <c r="D31" s="307" t="str">
        <f t="shared" si="32"/>
        <v>DF.04.14</v>
      </c>
      <c r="E31" s="312"/>
      <c r="F31" s="313"/>
      <c r="G31" s="313"/>
      <c r="H31" s="313"/>
      <c r="I31" s="202"/>
      <c r="J31" s="202"/>
      <c r="K31" s="202"/>
      <c r="L31" s="202">
        <f>IF(O31=0,0,(O31+P31)*25-SUM(E31:K31)*14-#REF!-M31)</f>
        <v>0</v>
      </c>
      <c r="M31" s="202">
        <f>IF(P31&lt;&gt;0,IF(SUM(E31:G31,I31)=0, (P31)*25-(H31+J31+K31)*14-#REF!, (P31)*25-(H31+J31+K31)*14),0)</f>
        <v>0</v>
      </c>
      <c r="N31" s="202"/>
      <c r="O31" s="202"/>
      <c r="P31" s="219"/>
      <c r="Q31" s="308"/>
      <c r="R31" s="202"/>
      <c r="S31" s="202"/>
      <c r="T31" s="202"/>
      <c r="U31" s="202"/>
      <c r="V31" s="202">
        <v>5</v>
      </c>
      <c r="W31" s="315"/>
      <c r="X31" s="202">
        <f t="shared" si="43"/>
        <v>0</v>
      </c>
      <c r="Y31" s="202">
        <f t="shared" si="44"/>
        <v>180</v>
      </c>
      <c r="Z31" s="202" t="s">
        <v>242</v>
      </c>
      <c r="AA31" s="286"/>
      <c r="AB31" s="219">
        <v>10</v>
      </c>
      <c r="AC31" s="141">
        <f t="shared" si="19"/>
        <v>5</v>
      </c>
      <c r="AD31" s="374">
        <f t="shared" si="19"/>
        <v>0</v>
      </c>
      <c r="AE31" s="374">
        <f t="shared" si="19"/>
        <v>0</v>
      </c>
      <c r="AF31" s="375">
        <f t="shared" si="19"/>
        <v>0</v>
      </c>
      <c r="AG31" s="141">
        <f t="shared" si="20"/>
        <v>10</v>
      </c>
      <c r="AH31" s="374">
        <f t="shared" si="20"/>
        <v>0</v>
      </c>
      <c r="AI31" s="374">
        <f t="shared" si="20"/>
        <v>0</v>
      </c>
      <c r="AJ31" s="375">
        <f t="shared" si="20"/>
        <v>0</v>
      </c>
      <c r="AK31" s="20">
        <f t="shared" si="30"/>
        <v>5</v>
      </c>
      <c r="AL31" s="139">
        <f t="shared" si="7"/>
        <v>0</v>
      </c>
      <c r="AM31" s="140">
        <f t="shared" si="7"/>
        <v>0</v>
      </c>
      <c r="AN31" s="141">
        <f t="shared" si="21"/>
        <v>0</v>
      </c>
      <c r="AO31" s="130">
        <f t="shared" si="8"/>
        <v>0</v>
      </c>
      <c r="AP31" s="142">
        <f t="shared" si="8"/>
        <v>0</v>
      </c>
      <c r="AQ31" s="141">
        <f t="shared" si="22"/>
        <v>0</v>
      </c>
      <c r="AR31" s="374">
        <f t="shared" si="22"/>
        <v>0</v>
      </c>
      <c r="AS31" s="374">
        <f t="shared" si="22"/>
        <v>0</v>
      </c>
      <c r="AT31" s="375">
        <f t="shared" si="22"/>
        <v>0</v>
      </c>
      <c r="AU31" s="141">
        <f t="shared" si="23"/>
        <v>0</v>
      </c>
      <c r="AV31" s="374">
        <f t="shared" si="23"/>
        <v>0</v>
      </c>
      <c r="AW31" s="374">
        <f t="shared" si="23"/>
        <v>0</v>
      </c>
      <c r="AX31" s="375">
        <f t="shared" si="23"/>
        <v>0</v>
      </c>
      <c r="AY31" s="141">
        <f t="shared" si="9"/>
        <v>0</v>
      </c>
      <c r="AZ31" s="130">
        <f t="shared" si="10"/>
        <v>0</v>
      </c>
      <c r="BA31" s="142">
        <f t="shared" si="11"/>
        <v>0</v>
      </c>
      <c r="BB31" s="141">
        <f t="shared" si="12"/>
        <v>0</v>
      </c>
      <c r="BC31" s="130">
        <f t="shared" si="13"/>
        <v>1</v>
      </c>
      <c r="BD31" s="142">
        <f t="shared" si="24"/>
        <v>0</v>
      </c>
      <c r="BE31" s="86"/>
      <c r="BF31" s="141">
        <f t="shared" si="25"/>
        <v>5</v>
      </c>
      <c r="BG31" s="374">
        <f t="shared" si="25"/>
        <v>0</v>
      </c>
      <c r="BH31" s="374">
        <f t="shared" si="25"/>
        <v>0</v>
      </c>
      <c r="BI31" s="375">
        <f t="shared" si="25"/>
        <v>0</v>
      </c>
      <c r="BJ31" s="141">
        <f t="shared" si="26"/>
        <v>10</v>
      </c>
      <c r="BK31" s="374">
        <f t="shared" si="26"/>
        <v>0</v>
      </c>
      <c r="BL31" s="374">
        <f t="shared" si="26"/>
        <v>0</v>
      </c>
      <c r="BM31" s="375">
        <f t="shared" si="26"/>
        <v>0</v>
      </c>
      <c r="BN31" s="141">
        <f t="shared" si="33"/>
        <v>0</v>
      </c>
      <c r="BO31" s="130">
        <f t="shared" si="33"/>
        <v>0</v>
      </c>
      <c r="BP31" s="142">
        <f t="shared" si="33"/>
        <v>0</v>
      </c>
      <c r="BS31" s="4">
        <f t="shared" si="34"/>
        <v>0</v>
      </c>
      <c r="BT31" s="4">
        <f t="shared" si="35"/>
        <v>0</v>
      </c>
      <c r="BU31" s="4">
        <f t="shared" si="36"/>
        <v>180</v>
      </c>
      <c r="BV31" s="4">
        <f t="shared" si="37"/>
        <v>180</v>
      </c>
      <c r="BY31" s="10"/>
    </row>
    <row r="32" spans="1:79" ht="13.5" thickBot="1">
      <c r="A32" s="290">
        <f t="shared" si="27"/>
        <v>15</v>
      </c>
      <c r="B32" s="305" t="s">
        <v>359</v>
      </c>
      <c r="C32" s="290" t="s">
        <v>370</v>
      </c>
      <c r="D32" s="307" t="str">
        <f t="shared" si="32"/>
        <v>DS.04.15</v>
      </c>
      <c r="E32" s="204"/>
      <c r="F32" s="203"/>
      <c r="G32" s="203"/>
      <c r="H32" s="203"/>
      <c r="I32" s="203"/>
      <c r="J32" s="203"/>
      <c r="K32" s="302"/>
      <c r="L32" s="302">
        <f>IF(O32=0,0,(O32+P32)*25-SUM(E32:K32)*14-#REF!-M32)</f>
        <v>0</v>
      </c>
      <c r="M32" s="202">
        <f>IF(P32&lt;&gt;0,IF(SUM(E32:G32,I32)=0, (P32)*25-(H32+J32+K32)*14-#REF!, (P32)*25-(H32+J32+K32)*14),0)</f>
        <v>0</v>
      </c>
      <c r="N32" s="302"/>
      <c r="O32" s="302"/>
      <c r="P32" s="304"/>
      <c r="Q32" s="316"/>
      <c r="R32" s="311"/>
      <c r="S32" s="311"/>
      <c r="T32" s="311"/>
      <c r="U32" s="311"/>
      <c r="V32" s="202"/>
      <c r="W32" s="287"/>
      <c r="X32" s="202">
        <f t="shared" si="43"/>
        <v>0</v>
      </c>
      <c r="Y32" s="202">
        <f>IF(AB32&lt;&gt;0,IF(SUM(Q32:S32,U32)=0, (AB32)*25-(T32+V32+W32)*14, (AB32)*25-(T32+V32+W32)*14),0) - 90</f>
        <v>35</v>
      </c>
      <c r="Z32" s="202" t="s">
        <v>19</v>
      </c>
      <c r="AA32" s="317"/>
      <c r="AB32" s="219">
        <v>5</v>
      </c>
      <c r="AC32" s="141">
        <f t="shared" si="19"/>
        <v>0</v>
      </c>
      <c r="AD32" s="374">
        <f t="shared" si="19"/>
        <v>0</v>
      </c>
      <c r="AE32" s="374">
        <f t="shared" si="19"/>
        <v>0</v>
      </c>
      <c r="AF32" s="375">
        <f t="shared" si="19"/>
        <v>0</v>
      </c>
      <c r="AG32" s="141">
        <f t="shared" si="20"/>
        <v>0</v>
      </c>
      <c r="AH32" s="374">
        <f t="shared" si="20"/>
        <v>0</v>
      </c>
      <c r="AI32" s="374">
        <f t="shared" si="20"/>
        <v>5</v>
      </c>
      <c r="AJ32" s="375">
        <f t="shared" si="20"/>
        <v>0</v>
      </c>
      <c r="AK32" s="20">
        <f t="shared" si="30"/>
        <v>0</v>
      </c>
      <c r="AL32" s="148">
        <f t="shared" si="7"/>
        <v>0</v>
      </c>
      <c r="AM32" s="153">
        <f t="shared" si="7"/>
        <v>0</v>
      </c>
      <c r="AN32" s="133">
        <f t="shared" si="21"/>
        <v>0</v>
      </c>
      <c r="AO32" s="146">
        <f t="shared" si="8"/>
        <v>0</v>
      </c>
      <c r="AP32" s="147">
        <f t="shared" si="8"/>
        <v>0</v>
      </c>
      <c r="AQ32" s="141">
        <f t="shared" si="22"/>
        <v>0</v>
      </c>
      <c r="AR32" s="374">
        <f t="shared" si="22"/>
        <v>0</v>
      </c>
      <c r="AS32" s="374">
        <f t="shared" si="22"/>
        <v>0</v>
      </c>
      <c r="AT32" s="375">
        <f t="shared" si="22"/>
        <v>0</v>
      </c>
      <c r="AU32" s="141">
        <f t="shared" si="23"/>
        <v>0</v>
      </c>
      <c r="AV32" s="374">
        <f t="shared" si="23"/>
        <v>0</v>
      </c>
      <c r="AW32" s="374">
        <f t="shared" si="23"/>
        <v>0</v>
      </c>
      <c r="AX32" s="375">
        <f t="shared" si="23"/>
        <v>0</v>
      </c>
      <c r="AY32" s="133">
        <f t="shared" si="9"/>
        <v>0</v>
      </c>
      <c r="AZ32" s="146">
        <f t="shared" si="10"/>
        <v>0</v>
      </c>
      <c r="BA32" s="147">
        <f t="shared" si="11"/>
        <v>0</v>
      </c>
      <c r="BB32" s="133">
        <f t="shared" si="12"/>
        <v>0</v>
      </c>
      <c r="BC32" s="146">
        <f t="shared" si="13"/>
        <v>0</v>
      </c>
      <c r="BD32" s="147">
        <f t="shared" si="24"/>
        <v>0</v>
      </c>
      <c r="BE32" s="86"/>
      <c r="BF32" s="141">
        <f t="shared" si="25"/>
        <v>0</v>
      </c>
      <c r="BG32" s="374">
        <f t="shared" si="25"/>
        <v>0</v>
      </c>
      <c r="BH32" s="374">
        <f t="shared" si="25"/>
        <v>0</v>
      </c>
      <c r="BI32" s="375">
        <f t="shared" si="25"/>
        <v>0</v>
      </c>
      <c r="BJ32" s="141">
        <f t="shared" si="26"/>
        <v>0</v>
      </c>
      <c r="BK32" s="374">
        <f t="shared" si="26"/>
        <v>0</v>
      </c>
      <c r="BL32" s="374">
        <f t="shared" si="26"/>
        <v>5</v>
      </c>
      <c r="BM32" s="375">
        <f t="shared" si="26"/>
        <v>0</v>
      </c>
      <c r="BN32" s="133">
        <f t="shared" si="33"/>
        <v>0</v>
      </c>
      <c r="BO32" s="146">
        <f t="shared" si="33"/>
        <v>0</v>
      </c>
      <c r="BP32" s="147">
        <f t="shared" si="33"/>
        <v>0</v>
      </c>
      <c r="BS32" s="4">
        <f t="shared" si="34"/>
        <v>0</v>
      </c>
      <c r="BT32" s="4">
        <f t="shared" si="35"/>
        <v>0</v>
      </c>
      <c r="BU32" s="4">
        <f t="shared" si="36"/>
        <v>125</v>
      </c>
      <c r="BV32" s="4">
        <f t="shared" si="37"/>
        <v>125</v>
      </c>
      <c r="BY32" s="10"/>
    </row>
    <row r="33" spans="1:83" ht="13.5" hidden="1" thickBot="1">
      <c r="A33" s="289"/>
      <c r="B33" s="2"/>
      <c r="C33" s="8"/>
      <c r="D33" s="292"/>
      <c r="E33" s="167"/>
      <c r="F33" s="31"/>
      <c r="G33" s="31"/>
      <c r="H33" s="31"/>
      <c r="I33" s="31"/>
      <c r="J33" s="31"/>
      <c r="K33" s="31"/>
      <c r="L33" s="31"/>
      <c r="M33" s="318"/>
      <c r="N33" s="31"/>
      <c r="O33" s="319"/>
      <c r="P33" s="319"/>
      <c r="Q33" s="320"/>
      <c r="R33" s="321"/>
      <c r="S33" s="321"/>
      <c r="T33" s="321"/>
      <c r="U33" s="321"/>
      <c r="V33" s="321"/>
      <c r="W33" s="321"/>
      <c r="X33" s="321"/>
      <c r="Y33" s="321"/>
      <c r="Z33" s="321"/>
      <c r="AA33" s="322"/>
      <c r="AB33" s="323"/>
      <c r="AC33" s="141">
        <f t="shared" si="19"/>
        <v>0</v>
      </c>
      <c r="AD33" s="374">
        <f t="shared" si="19"/>
        <v>0</v>
      </c>
      <c r="AE33" s="374">
        <f t="shared" si="19"/>
        <v>0</v>
      </c>
      <c r="AF33" s="375">
        <f t="shared" si="19"/>
        <v>0</v>
      </c>
      <c r="AG33" s="141">
        <f t="shared" si="20"/>
        <v>0</v>
      </c>
      <c r="AH33" s="374">
        <f t="shared" si="20"/>
        <v>0</v>
      </c>
      <c r="AI33" s="374">
        <f t="shared" si="20"/>
        <v>0</v>
      </c>
      <c r="AJ33" s="375">
        <f t="shared" si="20"/>
        <v>0</v>
      </c>
      <c r="AK33" s="148">
        <f t="shared" ref="AK33:AM33" si="49">IF(MID($D33,6,1)=AK$15,SUM($E33:$J33)+SUM($Q33:$U33),0)</f>
        <v>0</v>
      </c>
      <c r="AL33" s="136">
        <f t="shared" si="49"/>
        <v>0</v>
      </c>
      <c r="AM33" s="138">
        <f t="shared" si="49"/>
        <v>0</v>
      </c>
      <c r="AN33" s="135">
        <f t="shared" ref="AN33:AP33" si="50">IF(MID($D33,6,1)=AN$15,$P33+$AB33,0)</f>
        <v>0</v>
      </c>
      <c r="AO33" s="148">
        <f t="shared" si="50"/>
        <v>0</v>
      </c>
      <c r="AP33" s="153">
        <f t="shared" si="50"/>
        <v>0</v>
      </c>
      <c r="AQ33" s="133">
        <f t="shared" ref="AQ33:AT33" si="51">IF(LEFT($D33)=AQ$15,$E33+$Q33,0)</f>
        <v>0</v>
      </c>
      <c r="AR33" s="146">
        <f t="shared" si="51"/>
        <v>0</v>
      </c>
      <c r="AS33" s="146">
        <f t="shared" si="51"/>
        <v>0</v>
      </c>
      <c r="AT33" s="147">
        <f t="shared" si="51"/>
        <v>0</v>
      </c>
      <c r="AU33" s="65">
        <f t="shared" ref="AU33" si="52">IF(LEFT($D33)=AU$15,SUM($F33, $G33, $I33)+SUM($R33, $S33, $U33),0)</f>
        <v>0</v>
      </c>
      <c r="AV33" s="65">
        <f t="shared" ref="AV33:AX33" si="53">IF(LEFT($D33)=AV$15,SUM($F33, $G33, $I33)+SUM($R33, $S33, $U33),0)</f>
        <v>0</v>
      </c>
      <c r="AW33" s="65">
        <f t="shared" si="53"/>
        <v>0</v>
      </c>
      <c r="AX33" s="65">
        <f t="shared" si="53"/>
        <v>0</v>
      </c>
      <c r="AY33" s="135">
        <f t="shared" si="9"/>
        <v>0</v>
      </c>
      <c r="AZ33" s="136">
        <f t="shared" si="10"/>
        <v>0</v>
      </c>
      <c r="BA33" s="138"/>
      <c r="BB33" s="133">
        <f t="shared" si="12"/>
        <v>0</v>
      </c>
      <c r="BC33" s="146">
        <f t="shared" si="13"/>
        <v>0</v>
      </c>
      <c r="BD33" s="138">
        <f t="shared" si="24"/>
        <v>0</v>
      </c>
      <c r="BE33" s="86"/>
      <c r="BF33" s="65">
        <f t="shared" ref="BF33" si="54">IF(LEFT($D33)=BF$15,SUM($H33,$J33)+SUM($T33,$V33),0)</f>
        <v>0</v>
      </c>
      <c r="BG33" s="65">
        <f t="shared" ref="BG33:BI33" si="55">IF(LEFT($D33)=BG$15,SUM($H33,$J33)+SUM($T33,$V33),0)</f>
        <v>0</v>
      </c>
      <c r="BH33" s="65">
        <f t="shared" si="55"/>
        <v>0</v>
      </c>
      <c r="BI33" s="65">
        <f t="shared" si="55"/>
        <v>0</v>
      </c>
      <c r="BJ33" s="133">
        <f t="shared" ref="BJ33:BM33" si="56">IF(LEFT($D33)=BJ$15,$P33+$AB33,0)</f>
        <v>0</v>
      </c>
      <c r="BK33" s="146">
        <f t="shared" si="56"/>
        <v>0</v>
      </c>
      <c r="BL33" s="146">
        <f t="shared" si="56"/>
        <v>0</v>
      </c>
      <c r="BM33" s="147">
        <f t="shared" si="56"/>
        <v>0</v>
      </c>
      <c r="BN33" s="135">
        <f t="shared" si="33"/>
        <v>0</v>
      </c>
      <c r="BO33" s="148">
        <f t="shared" si="33"/>
        <v>0</v>
      </c>
      <c r="BP33" s="153">
        <f t="shared" si="33"/>
        <v>0</v>
      </c>
    </row>
    <row r="34" spans="1:83" ht="11.25" customHeight="1">
      <c r="A34" s="566" t="s">
        <v>346</v>
      </c>
      <c r="B34" s="518"/>
      <c r="C34" s="518"/>
      <c r="D34" s="518"/>
      <c r="E34" s="34">
        <f t="shared" ref="E34:M34" si="57">SUM(E18:E33)</f>
        <v>12</v>
      </c>
      <c r="F34" s="35">
        <f t="shared" si="57"/>
        <v>1</v>
      </c>
      <c r="G34" s="35">
        <f t="shared" si="57"/>
        <v>9</v>
      </c>
      <c r="H34" s="35">
        <f t="shared" si="57"/>
        <v>5</v>
      </c>
      <c r="I34" s="35">
        <f t="shared" si="57"/>
        <v>0</v>
      </c>
      <c r="J34" s="35">
        <f t="shared" si="57"/>
        <v>0</v>
      </c>
      <c r="K34" s="35">
        <f t="shared" si="57"/>
        <v>0</v>
      </c>
      <c r="L34" s="477">
        <f t="shared" si="57"/>
        <v>192</v>
      </c>
      <c r="M34" s="477">
        <f t="shared" si="57"/>
        <v>180</v>
      </c>
      <c r="N34" s="510" t="str">
        <f>IF(AY17&lt;&gt;0,AY17 &amp;"E","") &amp; IF(AZ17&lt;&gt;0,CHAR(10)&amp;AZ17 &amp; "V","")&amp; IF(BA17&lt;&gt;0,CHAR(10)&amp;BA17 &amp; "P","")</f>
        <v>5E
1V</v>
      </c>
      <c r="O34" s="510">
        <f>+SUM(O18:O32)</f>
        <v>20</v>
      </c>
      <c r="P34" s="510">
        <f>+SUM(P18:P32)</f>
        <v>10</v>
      </c>
      <c r="Q34" s="34">
        <f t="shared" ref="Q34:Y34" si="58">SUM(Q18:Q33)</f>
        <v>10</v>
      </c>
      <c r="R34" s="35">
        <f t="shared" si="58"/>
        <v>1</v>
      </c>
      <c r="S34" s="35">
        <f t="shared" si="58"/>
        <v>8</v>
      </c>
      <c r="T34" s="35">
        <f t="shared" si="58"/>
        <v>0</v>
      </c>
      <c r="U34" s="35">
        <f t="shared" si="58"/>
        <v>0</v>
      </c>
      <c r="V34" s="35">
        <f t="shared" si="58"/>
        <v>5</v>
      </c>
      <c r="W34" s="35">
        <f t="shared" si="58"/>
        <v>0</v>
      </c>
      <c r="X34" s="477">
        <f t="shared" si="58"/>
        <v>59</v>
      </c>
      <c r="Y34" s="477">
        <f t="shared" si="58"/>
        <v>215</v>
      </c>
      <c r="Z34" s="510" t="str">
        <f>IF(BB17&lt;&gt;0,BB17 &amp;"E","") &amp; IF(BC17&lt;&gt;0,CHAR(10)&amp;BC17 &amp; "V","")&amp; IF(BD17&lt;&gt;0,CHAR(10)&amp;BD17 &amp; "P","") &amp; " 1C"</f>
        <v>5E
2V 1C</v>
      </c>
      <c r="AA34" s="510">
        <f>SUM(AA18:AA33)</f>
        <v>13</v>
      </c>
      <c r="AB34" s="519">
        <f>SUM(AB18:AB33)</f>
        <v>15</v>
      </c>
      <c r="AC34" s="86"/>
      <c r="AD34" s="86"/>
      <c r="AE34" s="86"/>
      <c r="AF34" s="86"/>
      <c r="AG34" s="86"/>
      <c r="AH34" s="86"/>
      <c r="AI34" s="86"/>
      <c r="AJ34" s="86"/>
      <c r="AK34" s="86"/>
      <c r="AL34" s="86"/>
      <c r="AM34" s="86"/>
      <c r="AN34" s="86"/>
      <c r="AO34" s="86"/>
      <c r="AP34" s="86"/>
      <c r="AQ34" s="86"/>
      <c r="AR34" s="86"/>
      <c r="AS34" s="86"/>
      <c r="AT34" s="86"/>
      <c r="AU34" s="86"/>
      <c r="AV34" s="86"/>
      <c r="AW34" s="86"/>
      <c r="AX34" s="86"/>
      <c r="AY34" s="86">
        <f>SUM(AY18:AY33)</f>
        <v>5</v>
      </c>
      <c r="AZ34" s="86">
        <f>SUM(AZ18:AZ33)</f>
        <v>1</v>
      </c>
      <c r="BA34" s="86"/>
      <c r="BB34" s="86">
        <f>SUM(BB18:BB33)</f>
        <v>5</v>
      </c>
      <c r="BC34" s="86">
        <f>SUM(BC18:BC33)</f>
        <v>2</v>
      </c>
      <c r="BD34" s="86"/>
      <c r="BE34" s="86"/>
      <c r="BF34" s="86"/>
      <c r="BG34" s="86"/>
      <c r="BH34" s="86"/>
      <c r="BI34" s="86"/>
      <c r="BJ34" s="86"/>
      <c r="BK34" s="86"/>
      <c r="BL34" s="86"/>
      <c r="BM34" s="86"/>
      <c r="BN34" s="86"/>
      <c r="BO34" s="86"/>
      <c r="BP34" s="86"/>
    </row>
    <row r="35" spans="1:83" ht="19.899999999999999" customHeight="1" thickBot="1">
      <c r="A35" s="569"/>
      <c r="B35" s="570"/>
      <c r="C35" s="570"/>
      <c r="D35" s="570"/>
      <c r="E35" s="479">
        <f>SUM(E34:K34)</f>
        <v>27</v>
      </c>
      <c r="F35" s="480"/>
      <c r="G35" s="480"/>
      <c r="H35" s="480"/>
      <c r="I35" s="480"/>
      <c r="J35" s="480"/>
      <c r="K35" s="481"/>
      <c r="L35" s="478"/>
      <c r="M35" s="478"/>
      <c r="N35" s="488"/>
      <c r="O35" s="488"/>
      <c r="P35" s="488"/>
      <c r="Q35" s="479">
        <f>SUM(Q34:W34)</f>
        <v>24</v>
      </c>
      <c r="R35" s="480"/>
      <c r="S35" s="480"/>
      <c r="T35" s="480"/>
      <c r="U35" s="480"/>
      <c r="V35" s="480"/>
      <c r="W35" s="481"/>
      <c r="X35" s="478"/>
      <c r="Y35" s="478"/>
      <c r="Z35" s="488"/>
      <c r="AA35" s="488"/>
      <c r="AB35" s="520"/>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row>
    <row r="36" spans="1:83" ht="13.5" customHeight="1" thickBot="1">
      <c r="A36" s="36"/>
      <c r="B36" s="36"/>
      <c r="C36" s="292"/>
      <c r="D36" s="36"/>
      <c r="E36" s="16"/>
      <c r="F36" s="16"/>
      <c r="G36" s="16"/>
      <c r="H36" s="16"/>
      <c r="I36" s="16"/>
      <c r="J36" s="16"/>
      <c r="K36" s="16"/>
      <c r="L36" s="16"/>
      <c r="M36" s="16"/>
      <c r="N36" s="16"/>
      <c r="O36" s="16"/>
      <c r="P36" s="16"/>
      <c r="Q36" s="16"/>
      <c r="R36" s="16"/>
      <c r="S36" s="16"/>
      <c r="T36" s="16"/>
      <c r="U36" s="16"/>
      <c r="V36" s="16"/>
      <c r="W36" s="16"/>
      <c r="X36" s="16"/>
      <c r="Y36" s="16"/>
      <c r="Z36" s="16"/>
      <c r="AA36" s="16"/>
      <c r="AB36" s="1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row>
    <row r="37" spans="1:83" ht="12.75" customHeight="1">
      <c r="A37" s="495" t="s">
        <v>13</v>
      </c>
      <c r="B37" s="523" t="s">
        <v>127</v>
      </c>
      <c r="C37" s="495"/>
      <c r="D37" s="495" t="s">
        <v>14</v>
      </c>
      <c r="E37" s="568" t="s">
        <v>353</v>
      </c>
      <c r="F37" s="506"/>
      <c r="G37" s="506"/>
      <c r="H37" s="506"/>
      <c r="I37" s="506"/>
      <c r="J37" s="506"/>
      <c r="K37" s="506"/>
      <c r="L37" s="506"/>
      <c r="M37" s="506"/>
      <c r="N37" s="506"/>
      <c r="O37" s="506"/>
      <c r="P37" s="506"/>
      <c r="Q37" s="568" t="s">
        <v>354</v>
      </c>
      <c r="R37" s="506"/>
      <c r="S37" s="506"/>
      <c r="T37" s="506"/>
      <c r="U37" s="506"/>
      <c r="V37" s="506"/>
      <c r="W37" s="506"/>
      <c r="X37" s="506"/>
      <c r="Y37" s="506"/>
      <c r="Z37" s="506"/>
      <c r="AA37" s="506"/>
      <c r="AB37" s="507"/>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row>
    <row r="38" spans="1:83" ht="12.75" customHeight="1" thickBot="1">
      <c r="A38" s="496"/>
      <c r="B38" s="524"/>
      <c r="C38" s="496"/>
      <c r="D38" s="496"/>
      <c r="E38" s="485" t="s">
        <v>19</v>
      </c>
      <c r="F38" s="487" t="s">
        <v>18</v>
      </c>
      <c r="G38" s="487" t="s">
        <v>23</v>
      </c>
      <c r="H38" s="487" t="s">
        <v>130</v>
      </c>
      <c r="I38" s="487" t="s">
        <v>24</v>
      </c>
      <c r="J38" s="487" t="s">
        <v>131</v>
      </c>
      <c r="K38" s="508" t="s">
        <v>133</v>
      </c>
      <c r="L38" s="508" t="s">
        <v>25</v>
      </c>
      <c r="M38" s="508" t="s">
        <v>132</v>
      </c>
      <c r="N38" s="509" t="s">
        <v>26</v>
      </c>
      <c r="O38" s="475" t="s">
        <v>27</v>
      </c>
      <c r="P38" s="476"/>
      <c r="Q38" s="485" t="s">
        <v>19</v>
      </c>
      <c r="R38" s="487" t="s">
        <v>18</v>
      </c>
      <c r="S38" s="487" t="s">
        <v>23</v>
      </c>
      <c r="T38" s="487" t="s">
        <v>130</v>
      </c>
      <c r="U38" s="487" t="s">
        <v>24</v>
      </c>
      <c r="V38" s="487" t="s">
        <v>131</v>
      </c>
      <c r="W38" s="508" t="s">
        <v>133</v>
      </c>
      <c r="X38" s="508" t="s">
        <v>25</v>
      </c>
      <c r="Y38" s="508" t="s">
        <v>132</v>
      </c>
      <c r="Z38" s="509" t="s">
        <v>26</v>
      </c>
      <c r="AA38" s="475" t="s">
        <v>27</v>
      </c>
      <c r="AB38" s="47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row>
    <row r="39" spans="1:83" ht="12" customHeight="1" thickBot="1">
      <c r="A39" s="497"/>
      <c r="B39" s="525"/>
      <c r="C39" s="206"/>
      <c r="D39" s="87" t="s">
        <v>166</v>
      </c>
      <c r="E39" s="486"/>
      <c r="F39" s="488"/>
      <c r="G39" s="488"/>
      <c r="H39" s="488"/>
      <c r="I39" s="488"/>
      <c r="J39" s="488"/>
      <c r="K39" s="488"/>
      <c r="L39" s="488"/>
      <c r="M39" s="488"/>
      <c r="N39" s="511"/>
      <c r="O39" s="129" t="s">
        <v>158</v>
      </c>
      <c r="P39" s="129" t="s">
        <v>135</v>
      </c>
      <c r="Q39" s="486"/>
      <c r="R39" s="488"/>
      <c r="S39" s="488"/>
      <c r="T39" s="488"/>
      <c r="U39" s="488"/>
      <c r="V39" s="488"/>
      <c r="W39" s="488"/>
      <c r="X39" s="488"/>
      <c r="Y39" s="488"/>
      <c r="Z39" s="511"/>
      <c r="AA39" s="129" t="s">
        <v>158</v>
      </c>
      <c r="AB39" s="128" t="s">
        <v>135</v>
      </c>
      <c r="AC39" s="125">
        <f t="shared" ref="AC39:AE39" si="59">SUM(AC40:AC44)</f>
        <v>0</v>
      </c>
      <c r="AD39" s="125">
        <f t="shared" si="59"/>
        <v>0</v>
      </c>
      <c r="AE39" s="125">
        <f t="shared" si="59"/>
        <v>0</v>
      </c>
      <c r="AF39" s="125">
        <f>SUM(AF40:AF44)</f>
        <v>2</v>
      </c>
      <c r="AG39" s="125">
        <f t="shared" ref="AG39:BD39" si="60">SUM(AG40:AG44)</f>
        <v>0</v>
      </c>
      <c r="AH39" s="125">
        <f t="shared" si="60"/>
        <v>0</v>
      </c>
      <c r="AI39" s="125">
        <f t="shared" si="60"/>
        <v>0</v>
      </c>
      <c r="AJ39" s="125">
        <f t="shared" si="60"/>
        <v>2</v>
      </c>
      <c r="AK39" s="125">
        <f t="shared" si="60"/>
        <v>0</v>
      </c>
      <c r="AL39" s="125">
        <f t="shared" si="60"/>
        <v>2</v>
      </c>
      <c r="AM39" s="125">
        <f t="shared" si="60"/>
        <v>0</v>
      </c>
      <c r="AN39" s="125">
        <f t="shared" si="60"/>
        <v>0</v>
      </c>
      <c r="AO39" s="125">
        <f t="shared" si="60"/>
        <v>0</v>
      </c>
      <c r="AP39" s="125">
        <f t="shared" si="60"/>
        <v>0</v>
      </c>
      <c r="AQ39" s="125">
        <f t="shared" si="60"/>
        <v>0</v>
      </c>
      <c r="AR39" s="125">
        <f t="shared" si="60"/>
        <v>0</v>
      </c>
      <c r="AS39" s="125">
        <f t="shared" si="60"/>
        <v>0</v>
      </c>
      <c r="AT39" s="125">
        <f t="shared" si="60"/>
        <v>0</v>
      </c>
      <c r="AU39" s="125">
        <f t="shared" si="60"/>
        <v>0</v>
      </c>
      <c r="AV39" s="125">
        <f t="shared" si="60"/>
        <v>0</v>
      </c>
      <c r="AW39" s="125">
        <f t="shared" si="60"/>
        <v>0</v>
      </c>
      <c r="AX39" s="125">
        <f t="shared" si="60"/>
        <v>2</v>
      </c>
      <c r="AY39" s="125">
        <f t="shared" si="60"/>
        <v>0</v>
      </c>
      <c r="AZ39" s="125">
        <f t="shared" si="60"/>
        <v>0</v>
      </c>
      <c r="BA39" s="125">
        <f t="shared" si="60"/>
        <v>0</v>
      </c>
      <c r="BB39" s="125">
        <f t="shared" si="60"/>
        <v>0</v>
      </c>
      <c r="BC39" s="125">
        <f t="shared" si="60"/>
        <v>1</v>
      </c>
      <c r="BD39" s="125">
        <f t="shared" si="60"/>
        <v>4</v>
      </c>
      <c r="BE39" s="86"/>
      <c r="BF39" s="135">
        <f t="shared" ref="BF39:BP39" si="61">SUM(BF45:BF56)</f>
        <v>0</v>
      </c>
      <c r="BG39" s="136">
        <f t="shared" si="61"/>
        <v>0</v>
      </c>
      <c r="BH39" s="136">
        <f t="shared" si="61"/>
        <v>0</v>
      </c>
      <c r="BI39" s="137">
        <f t="shared" si="61"/>
        <v>0</v>
      </c>
      <c r="BJ39" s="135">
        <f t="shared" si="61"/>
        <v>0</v>
      </c>
      <c r="BK39" s="136">
        <f t="shared" si="61"/>
        <v>0</v>
      </c>
      <c r="BL39" s="136">
        <f t="shared" si="61"/>
        <v>0</v>
      </c>
      <c r="BM39" s="138">
        <f t="shared" si="61"/>
        <v>0</v>
      </c>
      <c r="BN39" s="123">
        <f t="shared" si="61"/>
        <v>0</v>
      </c>
      <c r="BO39" s="134">
        <f t="shared" si="61"/>
        <v>0</v>
      </c>
      <c r="BP39" s="160">
        <f t="shared" si="61"/>
        <v>0</v>
      </c>
      <c r="BQ39" s="124" t="e">
        <f>SUM(#REF!)</f>
        <v>#REF!</v>
      </c>
      <c r="BR39" s="125" t="e">
        <f>SUM(#REF!)</f>
        <v>#REF!</v>
      </c>
      <c r="BY39" s="266"/>
      <c r="CB39" s="267"/>
    </row>
    <row r="40" spans="1:83" ht="11.45" customHeight="1">
      <c r="A40" s="290">
        <f>A32+1</f>
        <v>16</v>
      </c>
      <c r="B40" s="295" t="s">
        <v>376</v>
      </c>
      <c r="C40" s="290" t="s">
        <v>381</v>
      </c>
      <c r="D40" s="290" t="str">
        <f t="shared" ref="D40:D44" si="62">C40&amp;"."&amp;TEXT(A40,"00")</f>
        <v>DC.04.16</v>
      </c>
      <c r="E40" s="553"/>
      <c r="F40" s="545"/>
      <c r="G40" s="545"/>
      <c r="H40" s="545"/>
      <c r="I40" s="545"/>
      <c r="J40" s="545"/>
      <c r="K40" s="545"/>
      <c r="L40" s="545"/>
      <c r="M40" s="545"/>
      <c r="N40" s="545"/>
      <c r="O40" s="545"/>
      <c r="P40" s="545"/>
      <c r="Q40" s="553"/>
      <c r="R40" s="545">
        <v>2</v>
      </c>
      <c r="S40" s="545"/>
      <c r="T40" s="545"/>
      <c r="U40" s="545"/>
      <c r="V40" s="545"/>
      <c r="W40" s="545"/>
      <c r="X40" s="545">
        <f>AA40*25-14*R40</f>
        <v>22</v>
      </c>
      <c r="Y40" s="545"/>
      <c r="Z40" s="545" t="s">
        <v>242</v>
      </c>
      <c r="AA40" s="545">
        <v>2</v>
      </c>
      <c r="AB40" s="561"/>
      <c r="AC40" s="374">
        <f>IF(LEFT($D40,2)=AC$15,SUM($E40:$J40)+SUM($Q40:$V40),0)</f>
        <v>0</v>
      </c>
      <c r="AD40" s="65">
        <f t="shared" ref="AD40:AE43" si="63">IF(LEFT($D40)=AD$15,SUM($E40:$J40)+SUM($Q40:$V40),0)</f>
        <v>0</v>
      </c>
      <c r="AE40" s="65">
        <f t="shared" si="63"/>
        <v>0</v>
      </c>
      <c r="AF40" s="65">
        <f>IF(LEFT($D40,2)=AF$15,SUM($E40:$J40)+SUM($Q40:$V40),0)</f>
        <v>2</v>
      </c>
      <c r="AG40" s="65">
        <f t="shared" ref="AG40:AJ44" si="64">IF(LEFT($D40)=AG$15,SUM($O40:$P40)+SUM($AA40:$AB40),0)</f>
        <v>0</v>
      </c>
      <c r="AH40" s="139">
        <f t="shared" si="64"/>
        <v>0</v>
      </c>
      <c r="AI40" s="139">
        <f t="shared" si="64"/>
        <v>0</v>
      </c>
      <c r="AJ40" s="140">
        <f>IF(LEFT($D40,2)=AJ$15,SUM($O40:$P40)+SUM($AA40:$AB40),0)</f>
        <v>2</v>
      </c>
      <c r="AK40" s="65">
        <f t="shared" ref="AK40:AM44" si="65">IF(MID($D40,6,1)=AK$15,SUM($E40:$J40)+SUM($Q40:$V40),0)</f>
        <v>0</v>
      </c>
      <c r="AL40" s="139">
        <f>AC40+AD40+AE40+AF40</f>
        <v>2</v>
      </c>
      <c r="AM40" s="140">
        <f t="shared" si="65"/>
        <v>0</v>
      </c>
      <c r="AN40" s="65">
        <f t="shared" ref="AN40:AP44" si="66">IF(MID($D40,6,1)=AN$15,SUM($O40:$P40)+SUM($AA40:$AB40),0)</f>
        <v>0</v>
      </c>
      <c r="AO40" s="139">
        <f t="shared" si="66"/>
        <v>0</v>
      </c>
      <c r="AP40" s="140">
        <f t="shared" si="66"/>
        <v>0</v>
      </c>
      <c r="AQ40" s="65">
        <f t="shared" ref="AQ40:AT44" si="67">IF(LEFT($D40)=AQ$15,$E40+$Q40,0)</f>
        <v>0</v>
      </c>
      <c r="AR40" s="139">
        <f t="shared" si="67"/>
        <v>0</v>
      </c>
      <c r="AS40" s="139">
        <f t="shared" si="67"/>
        <v>0</v>
      </c>
      <c r="AT40" s="269">
        <f>IF(LEFT($D40,2)=AT$15,$E40+$Q40,0)</f>
        <v>0</v>
      </c>
      <c r="AU40" s="65">
        <f t="shared" ref="AU40:AX44" si="68">IF(LEFT($D40)=AU$15,SUM($F40, $G40, $I40)+SUM($R40, $S40, $U40),0)</f>
        <v>0</v>
      </c>
      <c r="AV40" s="139">
        <f t="shared" si="68"/>
        <v>0</v>
      </c>
      <c r="AW40" s="139">
        <f t="shared" si="68"/>
        <v>0</v>
      </c>
      <c r="AX40" s="269">
        <f>IF(LEFT($D40,2)=AX$15,SUM($F40, $G40, $I40)+SUM($R40, $S40, $U40),0)</f>
        <v>2</v>
      </c>
      <c r="AY40" s="65">
        <f t="shared" ref="AY40:AY44" si="69">IF(LEFT($N40,1)=$AY$15,1,0)</f>
        <v>0</v>
      </c>
      <c r="AZ40" s="139"/>
      <c r="BA40" s="139">
        <f t="shared" ref="AZ40:BA44" si="70">IF(LEFT($N40,1)=$BA$15,1,0)</f>
        <v>0</v>
      </c>
      <c r="BB40" s="140">
        <f t="shared" ref="BB40:BB44" si="71">IF(LEFT($N40,1)=$BB$15,1,0)</f>
        <v>0</v>
      </c>
      <c r="BC40" s="65">
        <f t="shared" ref="BC40:BC44" si="72">IF(LEFT($Z40,1)=$BC$15,1,0)</f>
        <v>1</v>
      </c>
      <c r="BD40" s="139">
        <f t="shared" ref="BD40:BE44" si="73">IF(LEFT($Z40,1)=$BE$15,1,0)</f>
        <v>0</v>
      </c>
      <c r="BE40" s="139">
        <f t="shared" si="73"/>
        <v>0</v>
      </c>
      <c r="BF40" s="140">
        <f t="shared" ref="BF40:BF44" si="74">IF(LEFT($Z40,1)=$BF$15,1,0)</f>
        <v>0</v>
      </c>
      <c r="BG40" s="86"/>
      <c r="BH40" s="65">
        <f t="shared" ref="BH40:BK44" si="75">IF(LEFT($D40)=BH$15,SUM($H40,$J40)+SUM($T40,$V40),0)</f>
        <v>0</v>
      </c>
      <c r="BI40" s="139">
        <f t="shared" si="75"/>
        <v>0</v>
      </c>
      <c r="BJ40" s="139">
        <f t="shared" si="75"/>
        <v>0</v>
      </c>
      <c r="BK40" s="140">
        <f t="shared" si="75"/>
        <v>0</v>
      </c>
      <c r="BL40" s="65">
        <f t="shared" ref="BL40:BO44" si="76">IF(BH40&gt;0,$P40+$AB40,0)</f>
        <v>0</v>
      </c>
      <c r="BM40" s="139">
        <f t="shared" si="76"/>
        <v>0</v>
      </c>
      <c r="BN40" s="139">
        <f t="shared" si="76"/>
        <v>0</v>
      </c>
      <c r="BO40" s="140">
        <f t="shared" si="76"/>
        <v>0</v>
      </c>
      <c r="BP40" s="65">
        <f t="shared" ref="BP40:BR44" si="77">IF(MID($D40,6,1)=BP$15,$P40+$AB40,0)</f>
        <v>0</v>
      </c>
      <c r="BQ40" s="139">
        <f t="shared" si="77"/>
        <v>0</v>
      </c>
      <c r="BR40" s="140">
        <f t="shared" si="77"/>
        <v>0</v>
      </c>
      <c r="CA40" s="10"/>
      <c r="CB40" s="10"/>
    </row>
    <row r="41" spans="1:83" ht="12" customHeight="1">
      <c r="A41" s="290">
        <f t="shared" ref="A41:A44" si="78">A40+1</f>
        <v>17</v>
      </c>
      <c r="B41" s="295" t="s">
        <v>377</v>
      </c>
      <c r="C41" s="290" t="s">
        <v>381</v>
      </c>
      <c r="D41" s="290" t="str">
        <f t="shared" si="62"/>
        <v>DC.04.17</v>
      </c>
      <c r="E41" s="554"/>
      <c r="F41" s="546"/>
      <c r="G41" s="546"/>
      <c r="H41" s="546"/>
      <c r="I41" s="546"/>
      <c r="J41" s="546"/>
      <c r="K41" s="560"/>
      <c r="L41" s="546"/>
      <c r="M41" s="546"/>
      <c r="N41" s="546"/>
      <c r="O41" s="546"/>
      <c r="P41" s="546"/>
      <c r="Q41" s="554"/>
      <c r="R41" s="546"/>
      <c r="S41" s="546"/>
      <c r="T41" s="546"/>
      <c r="U41" s="546"/>
      <c r="V41" s="546"/>
      <c r="W41" s="560"/>
      <c r="X41" s="546"/>
      <c r="Y41" s="546"/>
      <c r="Z41" s="546"/>
      <c r="AA41" s="546"/>
      <c r="AB41" s="550"/>
      <c r="AC41" s="139">
        <f t="shared" ref="AC41:AC44" si="79">IF(LEFT($D41)=AC$15,SUM($E41:$J41)+SUM($Q41:$V41),0)</f>
        <v>0</v>
      </c>
      <c r="AD41" s="139">
        <f t="shared" ref="AD41:AF44" si="80">IF(LEFT($D41)=AD$15,SUM($E41:$J41)+SUM($Q41:$V41),0)</f>
        <v>0</v>
      </c>
      <c r="AE41" s="139">
        <f t="shared" si="80"/>
        <v>0</v>
      </c>
      <c r="AF41" s="140">
        <f t="shared" si="80"/>
        <v>0</v>
      </c>
      <c r="AG41" s="65">
        <f t="shared" si="64"/>
        <v>0</v>
      </c>
      <c r="AH41" s="139">
        <f t="shared" si="64"/>
        <v>0</v>
      </c>
      <c r="AI41" s="139">
        <f t="shared" si="64"/>
        <v>0</v>
      </c>
      <c r="AJ41" s="140">
        <f t="shared" si="64"/>
        <v>0</v>
      </c>
      <c r="AK41" s="65">
        <f t="shared" si="65"/>
        <v>0</v>
      </c>
      <c r="AL41" s="139">
        <f t="shared" si="65"/>
        <v>0</v>
      </c>
      <c r="AM41" s="140">
        <f t="shared" si="65"/>
        <v>0</v>
      </c>
      <c r="AN41" s="65">
        <f t="shared" si="66"/>
        <v>0</v>
      </c>
      <c r="AO41" s="139">
        <f t="shared" si="66"/>
        <v>0</v>
      </c>
      <c r="AP41" s="140">
        <f t="shared" si="66"/>
        <v>0</v>
      </c>
      <c r="AQ41" s="65">
        <f t="shared" si="67"/>
        <v>0</v>
      </c>
      <c r="AR41" s="139">
        <f t="shared" si="67"/>
        <v>0</v>
      </c>
      <c r="AS41" s="139">
        <f t="shared" si="67"/>
        <v>0</v>
      </c>
      <c r="AT41" s="140">
        <f t="shared" si="67"/>
        <v>0</v>
      </c>
      <c r="AU41" s="65">
        <f t="shared" si="68"/>
        <v>0</v>
      </c>
      <c r="AV41" s="139">
        <f t="shared" si="68"/>
        <v>0</v>
      </c>
      <c r="AW41" s="139">
        <f t="shared" si="68"/>
        <v>0</v>
      </c>
      <c r="AX41" s="140">
        <f t="shared" si="68"/>
        <v>0</v>
      </c>
      <c r="AY41" s="65">
        <f t="shared" si="69"/>
        <v>0</v>
      </c>
      <c r="AZ41" s="139">
        <f t="shared" si="70"/>
        <v>0</v>
      </c>
      <c r="BA41" s="139">
        <f t="shared" si="70"/>
        <v>0</v>
      </c>
      <c r="BB41" s="140">
        <f t="shared" si="71"/>
        <v>0</v>
      </c>
      <c r="BC41" s="65">
        <f t="shared" si="72"/>
        <v>0</v>
      </c>
      <c r="BD41" s="139">
        <f t="shared" si="73"/>
        <v>1</v>
      </c>
      <c r="BE41" s="139">
        <f t="shared" si="73"/>
        <v>1</v>
      </c>
      <c r="BF41" s="140">
        <f t="shared" si="74"/>
        <v>0</v>
      </c>
      <c r="BG41" s="86"/>
      <c r="BH41" s="65">
        <f t="shared" si="75"/>
        <v>0</v>
      </c>
      <c r="BI41" s="139">
        <f t="shared" si="75"/>
        <v>0</v>
      </c>
      <c r="BJ41" s="139">
        <f t="shared" si="75"/>
        <v>0</v>
      </c>
      <c r="BK41" s="140">
        <f t="shared" si="75"/>
        <v>0</v>
      </c>
      <c r="BL41" s="65">
        <f t="shared" si="76"/>
        <v>0</v>
      </c>
      <c r="BM41" s="139">
        <f t="shared" si="76"/>
        <v>0</v>
      </c>
      <c r="BN41" s="139">
        <f t="shared" si="76"/>
        <v>0</v>
      </c>
      <c r="BO41" s="140">
        <f t="shared" si="76"/>
        <v>0</v>
      </c>
      <c r="BP41" s="65">
        <f t="shared" si="77"/>
        <v>0</v>
      </c>
      <c r="BQ41" s="139">
        <f t="shared" si="77"/>
        <v>0</v>
      </c>
      <c r="BR41" s="140">
        <f t="shared" si="77"/>
        <v>0</v>
      </c>
      <c r="CA41" s="10"/>
      <c r="CB41" s="10"/>
      <c r="CE41" s="265"/>
    </row>
    <row r="42" spans="1:83" ht="12" customHeight="1">
      <c r="A42" s="290">
        <f t="shared" si="78"/>
        <v>18</v>
      </c>
      <c r="B42" s="295" t="s">
        <v>378</v>
      </c>
      <c r="C42" s="290" t="s">
        <v>381</v>
      </c>
      <c r="D42" s="290" t="str">
        <f t="shared" si="62"/>
        <v>DC.04.18</v>
      </c>
      <c r="E42" s="555"/>
      <c r="F42" s="547"/>
      <c r="G42" s="547"/>
      <c r="H42" s="547"/>
      <c r="I42" s="547"/>
      <c r="J42" s="547"/>
      <c r="K42" s="350"/>
      <c r="L42" s="547"/>
      <c r="M42" s="547"/>
      <c r="N42" s="547"/>
      <c r="O42" s="547"/>
      <c r="P42" s="547"/>
      <c r="Q42" s="555"/>
      <c r="R42" s="547"/>
      <c r="S42" s="547"/>
      <c r="T42" s="547"/>
      <c r="U42" s="547"/>
      <c r="V42" s="547"/>
      <c r="W42" s="350"/>
      <c r="X42" s="547"/>
      <c r="Y42" s="547"/>
      <c r="Z42" s="547"/>
      <c r="AA42" s="547"/>
      <c r="AB42" s="551"/>
      <c r="AC42" s="374">
        <f>IF(LEFT($D42,2)=AC$15,SUM($E42:$J42)+SUM($Q42:$V42),0)</f>
        <v>0</v>
      </c>
      <c r="AD42" s="65">
        <f t="shared" si="63"/>
        <v>0</v>
      </c>
      <c r="AE42" s="65">
        <f t="shared" si="63"/>
        <v>0</v>
      </c>
      <c r="AF42" s="65">
        <f>IF(LEFT($D42,2)=AF$15,SUM($E42:$J42)+SUM($Q42:$V42),0)</f>
        <v>0</v>
      </c>
      <c r="AG42" s="65">
        <f t="shared" si="64"/>
        <v>0</v>
      </c>
      <c r="AH42" s="139">
        <f t="shared" si="64"/>
        <v>0</v>
      </c>
      <c r="AI42" s="139">
        <f t="shared" si="64"/>
        <v>0</v>
      </c>
      <c r="AJ42" s="140">
        <f>IF(LEFT($D42,2)=AJ$15,SUM($O42:$P42)+SUM($AA42:$AB42),0)</f>
        <v>0</v>
      </c>
      <c r="AK42" s="65">
        <f t="shared" si="65"/>
        <v>0</v>
      </c>
      <c r="AL42" s="139">
        <f>AC42+AD42+AE42+AF42</f>
        <v>0</v>
      </c>
      <c r="AM42" s="140">
        <f t="shared" si="65"/>
        <v>0</v>
      </c>
      <c r="AN42" s="65">
        <f t="shared" si="66"/>
        <v>0</v>
      </c>
      <c r="AO42" s="139">
        <f t="shared" si="66"/>
        <v>0</v>
      </c>
      <c r="AP42" s="140">
        <f t="shared" si="66"/>
        <v>0</v>
      </c>
      <c r="AQ42" s="65">
        <f t="shared" si="67"/>
        <v>0</v>
      </c>
      <c r="AR42" s="139">
        <f t="shared" si="67"/>
        <v>0</v>
      </c>
      <c r="AS42" s="139">
        <f t="shared" si="67"/>
        <v>0</v>
      </c>
      <c r="AT42" s="269">
        <f>IF(LEFT($D42,2)=AT$15,$E42+$Q42,0)</f>
        <v>0</v>
      </c>
      <c r="AU42" s="65">
        <f t="shared" si="68"/>
        <v>0</v>
      </c>
      <c r="AV42" s="139">
        <f t="shared" si="68"/>
        <v>0</v>
      </c>
      <c r="AW42" s="139">
        <f t="shared" si="68"/>
        <v>0</v>
      </c>
      <c r="AX42" s="269">
        <f>IF(LEFT($D42,2)=AX$15,SUM($F42, $G42, $I42)+SUM($R42, $S42, $U42),0)</f>
        <v>0</v>
      </c>
      <c r="AY42" s="65">
        <f t="shared" si="69"/>
        <v>0</v>
      </c>
      <c r="AZ42" s="139"/>
      <c r="BA42" s="139">
        <f t="shared" si="70"/>
        <v>0</v>
      </c>
      <c r="BB42" s="140">
        <f t="shared" si="71"/>
        <v>0</v>
      </c>
      <c r="BC42" s="65">
        <f t="shared" si="72"/>
        <v>0</v>
      </c>
      <c r="BD42" s="139">
        <f t="shared" si="73"/>
        <v>1</v>
      </c>
      <c r="BE42" s="139">
        <f t="shared" si="73"/>
        <v>1</v>
      </c>
      <c r="BF42" s="140">
        <f t="shared" si="74"/>
        <v>0</v>
      </c>
      <c r="BG42" s="86"/>
      <c r="BH42" s="65">
        <f t="shared" si="75"/>
        <v>0</v>
      </c>
      <c r="BI42" s="139">
        <f t="shared" si="75"/>
        <v>0</v>
      </c>
      <c r="BJ42" s="139">
        <f t="shared" si="75"/>
        <v>0</v>
      </c>
      <c r="BK42" s="140">
        <f t="shared" si="75"/>
        <v>0</v>
      </c>
      <c r="BL42" s="65">
        <f t="shared" si="76"/>
        <v>0</v>
      </c>
      <c r="BM42" s="139">
        <f t="shared" si="76"/>
        <v>0</v>
      </c>
      <c r="BN42" s="139">
        <f t="shared" si="76"/>
        <v>0</v>
      </c>
      <c r="BO42" s="140">
        <f t="shared" si="76"/>
        <v>0</v>
      </c>
      <c r="BP42" s="65">
        <f t="shared" si="77"/>
        <v>0</v>
      </c>
      <c r="BQ42" s="139">
        <f t="shared" si="77"/>
        <v>0</v>
      </c>
      <c r="BR42" s="140">
        <f t="shared" si="77"/>
        <v>0</v>
      </c>
      <c r="CA42" s="10"/>
      <c r="CB42" s="10"/>
    </row>
    <row r="43" spans="1:83" ht="12" customHeight="1">
      <c r="A43" s="290">
        <f t="shared" si="78"/>
        <v>19</v>
      </c>
      <c r="B43" s="295" t="s">
        <v>379</v>
      </c>
      <c r="C43" s="290" t="s">
        <v>381</v>
      </c>
      <c r="D43" s="290" t="str">
        <f t="shared" si="62"/>
        <v>DC.04.19</v>
      </c>
      <c r="E43" s="555"/>
      <c r="F43" s="547"/>
      <c r="G43" s="547"/>
      <c r="H43" s="547"/>
      <c r="I43" s="547"/>
      <c r="J43" s="547"/>
      <c r="K43" s="545"/>
      <c r="L43" s="547"/>
      <c r="M43" s="547"/>
      <c r="N43" s="547"/>
      <c r="O43" s="547"/>
      <c r="P43" s="547"/>
      <c r="Q43" s="555"/>
      <c r="R43" s="547"/>
      <c r="S43" s="547"/>
      <c r="T43" s="547"/>
      <c r="U43" s="547"/>
      <c r="V43" s="547"/>
      <c r="W43" s="545"/>
      <c r="X43" s="547"/>
      <c r="Y43" s="547"/>
      <c r="Z43" s="547"/>
      <c r="AA43" s="547"/>
      <c r="AB43" s="551"/>
      <c r="AC43" s="374">
        <f>IF(LEFT($D43,2)=AC$15,SUM($E43:$J43)+SUM($Q43:$V43),0)</f>
        <v>0</v>
      </c>
      <c r="AD43" s="65">
        <f t="shared" si="63"/>
        <v>0</v>
      </c>
      <c r="AE43" s="65">
        <f t="shared" si="63"/>
        <v>0</v>
      </c>
      <c r="AF43" s="65">
        <f>IF(LEFT($D43,2)=AF$15,SUM($E43:$J43)+SUM($Q43:$V43),0)</f>
        <v>0</v>
      </c>
      <c r="AG43" s="65">
        <f t="shared" si="64"/>
        <v>0</v>
      </c>
      <c r="AH43" s="139">
        <f t="shared" si="64"/>
        <v>0</v>
      </c>
      <c r="AI43" s="139">
        <f t="shared" si="64"/>
        <v>0</v>
      </c>
      <c r="AJ43" s="140">
        <f>IF(LEFT($D43,2)=AJ$15,SUM($O43:$P43)+SUM($AA43:$AB43),0)</f>
        <v>0</v>
      </c>
      <c r="AK43" s="65">
        <f t="shared" si="65"/>
        <v>0</v>
      </c>
      <c r="AL43" s="139">
        <f>AC43+AD43+AE43+AF43</f>
        <v>0</v>
      </c>
      <c r="AM43" s="140">
        <f t="shared" si="65"/>
        <v>0</v>
      </c>
      <c r="AN43" s="65">
        <f t="shared" si="66"/>
        <v>0</v>
      </c>
      <c r="AO43" s="139">
        <f t="shared" si="66"/>
        <v>0</v>
      </c>
      <c r="AP43" s="140">
        <f t="shared" si="66"/>
        <v>0</v>
      </c>
      <c r="AQ43" s="65">
        <f t="shared" si="67"/>
        <v>0</v>
      </c>
      <c r="AR43" s="139">
        <f t="shared" si="67"/>
        <v>0</v>
      </c>
      <c r="AS43" s="139">
        <f t="shared" si="67"/>
        <v>0</v>
      </c>
      <c r="AT43" s="269">
        <f>IF(LEFT($D43,2)=AT$15,$E43+$Q43,0)</f>
        <v>0</v>
      </c>
      <c r="AU43" s="65">
        <f t="shared" si="68"/>
        <v>0</v>
      </c>
      <c r="AV43" s="139">
        <f t="shared" si="68"/>
        <v>0</v>
      </c>
      <c r="AW43" s="139">
        <f t="shared" si="68"/>
        <v>0</v>
      </c>
      <c r="AX43" s="269">
        <f>IF(LEFT($D43,2)=AX$15,SUM($F43, $G43, $I43)+SUM($R43, $S43, $U43),0)</f>
        <v>0</v>
      </c>
      <c r="AY43" s="65">
        <f t="shared" si="69"/>
        <v>0</v>
      </c>
      <c r="AZ43" s="139"/>
      <c r="BA43" s="139">
        <f t="shared" si="70"/>
        <v>0</v>
      </c>
      <c r="BB43" s="140">
        <f t="shared" si="71"/>
        <v>0</v>
      </c>
      <c r="BC43" s="65">
        <f t="shared" si="72"/>
        <v>0</v>
      </c>
      <c r="BD43" s="139">
        <f t="shared" si="73"/>
        <v>1</v>
      </c>
      <c r="BE43" s="139">
        <f t="shared" si="73"/>
        <v>1</v>
      </c>
      <c r="BF43" s="140">
        <f t="shared" si="74"/>
        <v>0</v>
      </c>
      <c r="BG43" s="86"/>
      <c r="BH43" s="65">
        <f t="shared" si="75"/>
        <v>0</v>
      </c>
      <c r="BI43" s="139">
        <f t="shared" si="75"/>
        <v>0</v>
      </c>
      <c r="BJ43" s="139">
        <f t="shared" si="75"/>
        <v>0</v>
      </c>
      <c r="BK43" s="140">
        <f t="shared" si="75"/>
        <v>0</v>
      </c>
      <c r="BL43" s="65">
        <f t="shared" si="76"/>
        <v>0</v>
      </c>
      <c r="BM43" s="139">
        <f t="shared" si="76"/>
        <v>0</v>
      </c>
      <c r="BN43" s="139">
        <f t="shared" si="76"/>
        <v>0</v>
      </c>
      <c r="BO43" s="140">
        <f t="shared" si="76"/>
        <v>0</v>
      </c>
      <c r="BP43" s="65">
        <f t="shared" si="77"/>
        <v>0</v>
      </c>
      <c r="BQ43" s="139">
        <f t="shared" si="77"/>
        <v>0</v>
      </c>
      <c r="BR43" s="140">
        <f t="shared" si="77"/>
        <v>0</v>
      </c>
      <c r="CA43" s="10"/>
      <c r="CB43" s="10"/>
    </row>
    <row r="44" spans="1:83" ht="12" customHeight="1" thickBot="1">
      <c r="A44" s="296">
        <f t="shared" si="78"/>
        <v>20</v>
      </c>
      <c r="B44" s="376" t="s">
        <v>380</v>
      </c>
      <c r="C44" s="290" t="s">
        <v>381</v>
      </c>
      <c r="D44" s="296" t="str">
        <f t="shared" si="62"/>
        <v>DC.04.20</v>
      </c>
      <c r="E44" s="556"/>
      <c r="F44" s="548"/>
      <c r="G44" s="548"/>
      <c r="H44" s="548"/>
      <c r="I44" s="548"/>
      <c r="J44" s="548"/>
      <c r="K44" s="478"/>
      <c r="L44" s="548"/>
      <c r="M44" s="548"/>
      <c r="N44" s="548"/>
      <c r="O44" s="548"/>
      <c r="P44" s="548"/>
      <c r="Q44" s="556"/>
      <c r="R44" s="548"/>
      <c r="S44" s="548"/>
      <c r="T44" s="548"/>
      <c r="U44" s="548"/>
      <c r="V44" s="548"/>
      <c r="W44" s="478"/>
      <c r="X44" s="567"/>
      <c r="Y44" s="548"/>
      <c r="Z44" s="548"/>
      <c r="AA44" s="548"/>
      <c r="AB44" s="552"/>
      <c r="AC44" s="139">
        <f t="shared" si="79"/>
        <v>0</v>
      </c>
      <c r="AD44" s="139">
        <f t="shared" si="80"/>
        <v>0</v>
      </c>
      <c r="AE44" s="139">
        <f t="shared" si="80"/>
        <v>0</v>
      </c>
      <c r="AF44" s="140">
        <f t="shared" si="80"/>
        <v>0</v>
      </c>
      <c r="AG44" s="65">
        <f t="shared" si="64"/>
        <v>0</v>
      </c>
      <c r="AH44" s="139">
        <f t="shared" si="64"/>
        <v>0</v>
      </c>
      <c r="AI44" s="139">
        <f t="shared" si="64"/>
        <v>0</v>
      </c>
      <c r="AJ44" s="140">
        <f t="shared" si="64"/>
        <v>0</v>
      </c>
      <c r="AK44" s="65">
        <f t="shared" si="65"/>
        <v>0</v>
      </c>
      <c r="AL44" s="139">
        <f t="shared" si="65"/>
        <v>0</v>
      </c>
      <c r="AM44" s="140">
        <f t="shared" si="65"/>
        <v>0</v>
      </c>
      <c r="AN44" s="65">
        <f t="shared" si="66"/>
        <v>0</v>
      </c>
      <c r="AO44" s="139">
        <f t="shared" si="66"/>
        <v>0</v>
      </c>
      <c r="AP44" s="140">
        <f t="shared" si="66"/>
        <v>0</v>
      </c>
      <c r="AQ44" s="65">
        <f t="shared" si="67"/>
        <v>0</v>
      </c>
      <c r="AR44" s="139">
        <f t="shared" si="67"/>
        <v>0</v>
      </c>
      <c r="AS44" s="139">
        <f t="shared" si="67"/>
        <v>0</v>
      </c>
      <c r="AT44" s="140">
        <f t="shared" si="67"/>
        <v>0</v>
      </c>
      <c r="AU44" s="65">
        <f t="shared" si="68"/>
        <v>0</v>
      </c>
      <c r="AV44" s="139">
        <f t="shared" si="68"/>
        <v>0</v>
      </c>
      <c r="AW44" s="139">
        <f t="shared" si="68"/>
        <v>0</v>
      </c>
      <c r="AX44" s="140">
        <f t="shared" si="68"/>
        <v>0</v>
      </c>
      <c r="AY44" s="65">
        <f t="shared" si="69"/>
        <v>0</v>
      </c>
      <c r="AZ44" s="139">
        <f t="shared" si="70"/>
        <v>0</v>
      </c>
      <c r="BA44" s="139">
        <f t="shared" si="70"/>
        <v>0</v>
      </c>
      <c r="BB44" s="140">
        <f t="shared" si="71"/>
        <v>0</v>
      </c>
      <c r="BC44" s="65">
        <f t="shared" si="72"/>
        <v>0</v>
      </c>
      <c r="BD44" s="139">
        <f t="shared" si="73"/>
        <v>1</v>
      </c>
      <c r="BE44" s="139">
        <f t="shared" si="73"/>
        <v>1</v>
      </c>
      <c r="BF44" s="140">
        <f t="shared" si="74"/>
        <v>0</v>
      </c>
      <c r="BG44" s="86"/>
      <c r="BH44" s="65">
        <f t="shared" si="75"/>
        <v>0</v>
      </c>
      <c r="BI44" s="139">
        <f t="shared" si="75"/>
        <v>0</v>
      </c>
      <c r="BJ44" s="139">
        <f t="shared" si="75"/>
        <v>0</v>
      </c>
      <c r="BK44" s="140">
        <f t="shared" si="75"/>
        <v>0</v>
      </c>
      <c r="BL44" s="65">
        <f t="shared" si="76"/>
        <v>0</v>
      </c>
      <c r="BM44" s="139">
        <f t="shared" si="76"/>
        <v>0</v>
      </c>
      <c r="BN44" s="139">
        <f t="shared" si="76"/>
        <v>0</v>
      </c>
      <c r="BO44" s="140">
        <f t="shared" si="76"/>
        <v>0</v>
      </c>
      <c r="BP44" s="65">
        <f t="shared" si="77"/>
        <v>0</v>
      </c>
      <c r="BQ44" s="139">
        <f t="shared" si="77"/>
        <v>0</v>
      </c>
      <c r="BR44" s="140">
        <f t="shared" si="77"/>
        <v>0</v>
      </c>
      <c r="CA44" s="10"/>
      <c r="CB44" s="10"/>
      <c r="CE44" s="265"/>
    </row>
    <row r="45" spans="1:83" ht="12.75" customHeight="1">
      <c r="A45" s="534" t="s">
        <v>128</v>
      </c>
      <c r="B45" s="535"/>
      <c r="C45" s="518"/>
      <c r="D45" s="518"/>
      <c r="E45" s="71"/>
      <c r="F45" s="35"/>
      <c r="G45" s="35"/>
      <c r="H45" s="35"/>
      <c r="I45" s="35"/>
      <c r="J45" s="35"/>
      <c r="K45" s="35"/>
      <c r="L45" s="477"/>
      <c r="M45" s="477"/>
      <c r="N45" s="477"/>
      <c r="O45" s="477"/>
      <c r="P45" s="477"/>
      <c r="Q45" s="34"/>
      <c r="R45" s="35">
        <f>R40</f>
        <v>2</v>
      </c>
      <c r="S45" s="35"/>
      <c r="T45" s="35"/>
      <c r="U45" s="35"/>
      <c r="V45" s="35"/>
      <c r="W45" s="35" t="e">
        <f>SUM(#REF!)</f>
        <v>#REF!</v>
      </c>
      <c r="X45" s="477">
        <f>X40</f>
        <v>22</v>
      </c>
      <c r="Y45" s="510"/>
      <c r="Z45" s="510" t="s">
        <v>344</v>
      </c>
      <c r="AA45" s="510">
        <f>AA40</f>
        <v>2</v>
      </c>
      <c r="AB45" s="519">
        <f>AB40</f>
        <v>0</v>
      </c>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row>
    <row r="46" spans="1:83" ht="15" customHeight="1" thickBot="1">
      <c r="A46" s="521" t="s">
        <v>30</v>
      </c>
      <c r="B46" s="522"/>
      <c r="C46" s="522"/>
      <c r="D46" s="522"/>
      <c r="E46" s="479"/>
      <c r="F46" s="480"/>
      <c r="G46" s="480"/>
      <c r="H46" s="480"/>
      <c r="I46" s="480"/>
      <c r="J46" s="480"/>
      <c r="K46" s="481"/>
      <c r="L46" s="478"/>
      <c r="M46" s="478"/>
      <c r="N46" s="478"/>
      <c r="O46" s="478"/>
      <c r="P46" s="478"/>
      <c r="Q46" s="479">
        <f>Q45+R45+S45+T45+U45+V45</f>
        <v>2</v>
      </c>
      <c r="R46" s="480"/>
      <c r="S46" s="480"/>
      <c r="T46" s="480"/>
      <c r="U46" s="480"/>
      <c r="V46" s="480"/>
      <c r="W46" s="481"/>
      <c r="X46" s="478"/>
      <c r="Y46" s="488"/>
      <c r="Z46" s="488"/>
      <c r="AA46" s="488"/>
      <c r="AB46" s="520"/>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86"/>
      <c r="BD46" s="86"/>
      <c r="BE46" s="86"/>
      <c r="BF46" s="86"/>
      <c r="BG46" s="86"/>
      <c r="BH46" s="86"/>
      <c r="BI46" s="86"/>
      <c r="BJ46" s="86"/>
      <c r="BK46" s="86"/>
      <c r="BL46" s="86"/>
      <c r="BM46" s="86"/>
      <c r="BN46" s="86"/>
      <c r="BO46" s="86"/>
      <c r="BP46" s="86"/>
      <c r="BQ46" s="86"/>
      <c r="BR46" s="86"/>
    </row>
    <row r="47" spans="1:83" ht="13.5" customHeight="1" thickBot="1">
      <c r="A47" s="36"/>
      <c r="B47" s="36"/>
      <c r="C47" s="292"/>
      <c r="D47" s="36"/>
      <c r="E47" s="16"/>
      <c r="F47" s="16"/>
      <c r="G47" s="16"/>
      <c r="H47" s="16"/>
      <c r="I47" s="16"/>
      <c r="J47" s="16"/>
      <c r="K47" s="16"/>
      <c r="L47" s="16"/>
      <c r="M47" s="16"/>
      <c r="N47" s="16"/>
      <c r="O47" s="16"/>
      <c r="P47" s="16"/>
      <c r="Q47" s="16"/>
      <c r="R47" s="16"/>
      <c r="S47" s="16"/>
      <c r="T47" s="16"/>
      <c r="U47" s="16"/>
      <c r="V47" s="16"/>
      <c r="W47" s="16"/>
      <c r="X47" s="379"/>
      <c r="Y47" s="379"/>
      <c r="Z47" s="16"/>
      <c r="AA47" s="16"/>
      <c r="AB47" s="1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c r="BE47" s="86"/>
      <c r="BF47" s="86"/>
      <c r="BG47" s="86"/>
      <c r="BH47" s="86"/>
      <c r="BI47" s="86"/>
      <c r="BJ47" s="86"/>
      <c r="BK47" s="86"/>
      <c r="BL47" s="86"/>
      <c r="BM47" s="86"/>
      <c r="BN47" s="86"/>
      <c r="BO47" s="86"/>
      <c r="BP47" s="86"/>
    </row>
    <row r="48" spans="1:83" ht="12.75" customHeight="1" thickBot="1">
      <c r="A48" s="557" t="s">
        <v>438</v>
      </c>
      <c r="B48" s="527"/>
      <c r="C48" s="527"/>
      <c r="D48" s="528"/>
      <c r="E48" s="34">
        <f t="shared" ref="E48:N48" si="81">E34</f>
        <v>12</v>
      </c>
      <c r="F48" s="35">
        <f t="shared" si="81"/>
        <v>1</v>
      </c>
      <c r="G48" s="35">
        <f t="shared" si="81"/>
        <v>9</v>
      </c>
      <c r="H48" s="35">
        <f t="shared" si="81"/>
        <v>5</v>
      </c>
      <c r="I48" s="35">
        <f t="shared" si="81"/>
        <v>0</v>
      </c>
      <c r="J48" s="35">
        <f t="shared" si="81"/>
        <v>0</v>
      </c>
      <c r="K48" s="35">
        <f t="shared" si="81"/>
        <v>0</v>
      </c>
      <c r="L48" s="477">
        <f t="shared" si="81"/>
        <v>192</v>
      </c>
      <c r="M48" s="477">
        <f t="shared" si="81"/>
        <v>180</v>
      </c>
      <c r="N48" s="510" t="str">
        <f t="shared" si="81"/>
        <v>5E
1V</v>
      </c>
      <c r="O48" s="510">
        <f>SUM(O34)</f>
        <v>20</v>
      </c>
      <c r="P48" s="510">
        <f>SUM(P34)</f>
        <v>10</v>
      </c>
      <c r="Q48" s="34">
        <f t="shared" ref="Q48:W48" si="82">Q34</f>
        <v>10</v>
      </c>
      <c r="R48" s="35">
        <f t="shared" si="82"/>
        <v>1</v>
      </c>
      <c r="S48" s="35">
        <f t="shared" si="82"/>
        <v>8</v>
      </c>
      <c r="T48" s="35">
        <f t="shared" si="82"/>
        <v>0</v>
      </c>
      <c r="U48" s="35">
        <f t="shared" si="82"/>
        <v>0</v>
      </c>
      <c r="V48" s="35">
        <f t="shared" si="82"/>
        <v>5</v>
      </c>
      <c r="W48" s="35">
        <f t="shared" si="82"/>
        <v>0</v>
      </c>
      <c r="X48" s="559">
        <f>X34+X45</f>
        <v>81</v>
      </c>
      <c r="Y48" s="559">
        <f>Y34</f>
        <v>215</v>
      </c>
      <c r="Z48" s="510" t="str">
        <f>IF(BB16&lt;&gt;0,BB16 &amp;"E","") &amp; IF(BC16&lt;&gt;0,CHAR(10)&amp;BC16 &amp; "V","")&amp; IF(BD16&lt;&gt;0,CHAR(10)&amp;BD16 &amp; "P","") &amp; " 1C"</f>
        <v>5E
3V 1C</v>
      </c>
      <c r="AA48" s="510">
        <f>SUM(AA34,AA45)</f>
        <v>15</v>
      </c>
      <c r="AB48" s="519">
        <f>SUM(AB34)</f>
        <v>15</v>
      </c>
      <c r="AC48" s="86"/>
      <c r="AD48" s="86"/>
      <c r="AE48" s="86"/>
      <c r="AF48" s="86"/>
      <c r="AG48" s="86"/>
      <c r="AH48" s="86"/>
      <c r="AI48" s="86"/>
      <c r="AJ48" s="86"/>
      <c r="AK48" s="86"/>
      <c r="AL48" s="86"/>
      <c r="AM48" s="86"/>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6"/>
    </row>
    <row r="49" spans="1:77" ht="20.25" customHeight="1" thickBot="1">
      <c r="A49" s="558"/>
      <c r="B49" s="530"/>
      <c r="C49" s="530"/>
      <c r="D49" s="531"/>
      <c r="E49" s="479">
        <f>E35</f>
        <v>27</v>
      </c>
      <c r="F49" s="480"/>
      <c r="G49" s="480"/>
      <c r="H49" s="480"/>
      <c r="I49" s="480"/>
      <c r="J49" s="480"/>
      <c r="K49" s="481"/>
      <c r="L49" s="478"/>
      <c r="M49" s="478"/>
      <c r="N49" s="488"/>
      <c r="O49" s="488"/>
      <c r="P49" s="488"/>
      <c r="Q49" s="479">
        <f>Q35+Q46</f>
        <v>26</v>
      </c>
      <c r="R49" s="480"/>
      <c r="S49" s="480"/>
      <c r="T49" s="480"/>
      <c r="U49" s="480"/>
      <c r="V49" s="480"/>
      <c r="W49" s="481"/>
      <c r="X49" s="559"/>
      <c r="Y49" s="559"/>
      <c r="Z49" s="488"/>
      <c r="AA49" s="488"/>
      <c r="AB49" s="520"/>
      <c r="AC49" s="86"/>
      <c r="AD49" s="86"/>
      <c r="AE49" s="86"/>
      <c r="AF49" s="86">
        <f>L48+M48+X48+Y48</f>
        <v>668</v>
      </c>
      <c r="AG49" s="86"/>
      <c r="AH49" s="86"/>
      <c r="AI49" s="86">
        <f>14*(E49+Q49)</f>
        <v>742</v>
      </c>
      <c r="AJ49" s="86"/>
      <c r="AK49" s="86"/>
      <c r="AL49" s="86"/>
      <c r="AM49" s="86"/>
      <c r="AN49" s="86">
        <f>AF49+AI49</f>
        <v>1410</v>
      </c>
      <c r="AO49" s="86"/>
      <c r="AP49" s="86"/>
      <c r="AQ49" s="86"/>
      <c r="AR49" s="86"/>
      <c r="AS49" s="86"/>
      <c r="AT49" s="86"/>
      <c r="AU49" s="86"/>
      <c r="AV49" s="86"/>
      <c r="AW49" s="86"/>
      <c r="AX49" s="86"/>
      <c r="AY49" s="86"/>
      <c r="AZ49" s="86"/>
      <c r="BA49" s="86"/>
      <c r="BB49" s="86"/>
      <c r="BC49" s="86"/>
      <c r="BD49" s="86"/>
      <c r="BE49" s="86"/>
      <c r="BF49" s="86"/>
      <c r="BG49" s="86"/>
      <c r="BH49" s="86"/>
      <c r="BI49" s="86"/>
      <c r="BJ49" s="86"/>
      <c r="BK49" s="86"/>
      <c r="BL49" s="86"/>
      <c r="BM49" s="86"/>
      <c r="BN49" s="86"/>
      <c r="BO49" s="86"/>
      <c r="BP49" s="86"/>
    </row>
    <row r="50" spans="1:77" ht="13.5" customHeight="1" thickBot="1">
      <c r="A50" s="36"/>
      <c r="B50" s="36"/>
      <c r="C50" s="36"/>
      <c r="D50" s="36"/>
      <c r="E50" s="88"/>
      <c r="F50" s="88"/>
      <c r="G50" s="88"/>
      <c r="H50" s="88"/>
      <c r="I50" s="88"/>
      <c r="J50" s="88"/>
      <c r="K50" s="88"/>
      <c r="L50" s="88"/>
      <c r="M50" s="88"/>
      <c r="N50" s="88"/>
      <c r="O50" s="88"/>
      <c r="P50" s="88"/>
      <c r="Q50" s="88"/>
      <c r="R50" s="88"/>
      <c r="S50" s="88"/>
      <c r="T50" s="88"/>
      <c r="U50" s="88"/>
      <c r="V50" s="88"/>
      <c r="W50" s="88"/>
      <c r="X50" s="380"/>
      <c r="Y50" s="380"/>
      <c r="Z50" s="88"/>
      <c r="AA50" s="88"/>
      <c r="AB50" s="88"/>
      <c r="AC50" s="86"/>
      <c r="AD50" s="86"/>
      <c r="AE50" s="86"/>
      <c r="AF50" s="86"/>
      <c r="AG50" s="86"/>
      <c r="AH50" s="86"/>
      <c r="AI50" s="86"/>
      <c r="AJ50" s="86"/>
      <c r="AK50" s="86"/>
      <c r="AL50" s="86"/>
      <c r="AM50" s="86"/>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row>
    <row r="51" spans="1:77" ht="12.75" customHeight="1">
      <c r="A51" s="495" t="s">
        <v>13</v>
      </c>
      <c r="B51" s="523" t="s">
        <v>32</v>
      </c>
      <c r="C51" s="495" t="s">
        <v>14</v>
      </c>
      <c r="D51" s="495" t="s">
        <v>14</v>
      </c>
      <c r="E51" s="568" t="s">
        <v>353</v>
      </c>
      <c r="F51" s="506"/>
      <c r="G51" s="506"/>
      <c r="H51" s="506"/>
      <c r="I51" s="506"/>
      <c r="J51" s="506"/>
      <c r="K51" s="506"/>
      <c r="L51" s="506"/>
      <c r="M51" s="506"/>
      <c r="N51" s="506"/>
      <c r="O51" s="506"/>
      <c r="P51" s="506"/>
      <c r="Q51" s="568" t="s">
        <v>354</v>
      </c>
      <c r="R51" s="506"/>
      <c r="S51" s="506"/>
      <c r="T51" s="506"/>
      <c r="U51" s="506"/>
      <c r="V51" s="506"/>
      <c r="W51" s="506"/>
      <c r="X51" s="506"/>
      <c r="Y51" s="506"/>
      <c r="Z51" s="506"/>
      <c r="AA51" s="506"/>
      <c r="AB51" s="507"/>
      <c r="AC51" s="86"/>
      <c r="AD51" s="86"/>
      <c r="AE51" s="86"/>
      <c r="AF51" s="86"/>
      <c r="AG51" s="86"/>
      <c r="AH51" s="86"/>
      <c r="AI51" s="86"/>
      <c r="AJ51" s="86"/>
      <c r="AK51" s="86"/>
      <c r="AL51" s="86"/>
      <c r="AM51" s="86"/>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row>
    <row r="52" spans="1:77" ht="16.149999999999999" customHeight="1" thickBot="1">
      <c r="A52" s="496"/>
      <c r="B52" s="524"/>
      <c r="C52" s="496"/>
      <c r="D52" s="496"/>
      <c r="E52" s="485" t="s">
        <v>19</v>
      </c>
      <c r="F52" s="487" t="s">
        <v>18</v>
      </c>
      <c r="G52" s="487" t="s">
        <v>23</v>
      </c>
      <c r="H52" s="487" t="s">
        <v>130</v>
      </c>
      <c r="I52" s="487" t="s">
        <v>24</v>
      </c>
      <c r="J52" s="487" t="s">
        <v>131</v>
      </c>
      <c r="K52" s="508" t="s">
        <v>133</v>
      </c>
      <c r="L52" s="508" t="s">
        <v>25</v>
      </c>
      <c r="M52" s="508" t="s">
        <v>132</v>
      </c>
      <c r="N52" s="509" t="s">
        <v>26</v>
      </c>
      <c r="O52" s="475" t="s">
        <v>27</v>
      </c>
      <c r="P52" s="476"/>
      <c r="Q52" s="572" t="s">
        <v>19</v>
      </c>
      <c r="R52" s="574" t="s">
        <v>18</v>
      </c>
      <c r="S52" s="574" t="s">
        <v>23</v>
      </c>
      <c r="T52" s="574" t="s">
        <v>130</v>
      </c>
      <c r="U52" s="574" t="s">
        <v>24</v>
      </c>
      <c r="V52" s="574" t="s">
        <v>131</v>
      </c>
      <c r="W52" s="574" t="s">
        <v>133</v>
      </c>
      <c r="X52" s="574" t="s">
        <v>25</v>
      </c>
      <c r="Y52" s="574" t="s">
        <v>132</v>
      </c>
      <c r="Z52" s="576" t="s">
        <v>26</v>
      </c>
      <c r="AA52" s="475" t="s">
        <v>27</v>
      </c>
      <c r="AB52" s="47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row>
    <row r="53" spans="1:77" ht="15" customHeight="1" thickBot="1">
      <c r="A53" s="497"/>
      <c r="B53" s="524"/>
      <c r="C53" s="333" t="s">
        <v>28</v>
      </c>
      <c r="D53" s="40" t="s">
        <v>416</v>
      </c>
      <c r="E53" s="486"/>
      <c r="F53" s="488"/>
      <c r="G53" s="488"/>
      <c r="H53" s="488"/>
      <c r="I53" s="488"/>
      <c r="J53" s="488"/>
      <c r="K53" s="488"/>
      <c r="L53" s="488"/>
      <c r="M53" s="488"/>
      <c r="N53" s="511"/>
      <c r="O53" s="129" t="s">
        <v>158</v>
      </c>
      <c r="P53" s="129" t="s">
        <v>135</v>
      </c>
      <c r="Q53" s="573"/>
      <c r="R53" s="533"/>
      <c r="S53" s="533"/>
      <c r="T53" s="533"/>
      <c r="U53" s="533"/>
      <c r="V53" s="533"/>
      <c r="W53" s="533"/>
      <c r="X53" s="533"/>
      <c r="Y53" s="533"/>
      <c r="Z53" s="577"/>
      <c r="AA53" s="394" t="s">
        <v>158</v>
      </c>
      <c r="AB53" s="395" t="s">
        <v>135</v>
      </c>
      <c r="AC53" s="123">
        <f t="shared" ref="AC53:BD53" si="83">SUM(AC54:AC56)</f>
        <v>0</v>
      </c>
      <c r="AD53" s="124">
        <f t="shared" si="83"/>
        <v>0</v>
      </c>
      <c r="AE53" s="124">
        <f t="shared" si="83"/>
        <v>0</v>
      </c>
      <c r="AF53" s="125">
        <f t="shared" si="83"/>
        <v>0</v>
      </c>
      <c r="AG53" s="123">
        <f t="shared" si="83"/>
        <v>0</v>
      </c>
      <c r="AH53" s="124">
        <f t="shared" si="83"/>
        <v>0</v>
      </c>
      <c r="AI53" s="124">
        <f t="shared" si="83"/>
        <v>0</v>
      </c>
      <c r="AJ53" s="125">
        <f t="shared" si="83"/>
        <v>0</v>
      </c>
      <c r="AK53" s="123">
        <f t="shared" si="83"/>
        <v>0</v>
      </c>
      <c r="AL53" s="124">
        <f t="shared" si="83"/>
        <v>0</v>
      </c>
      <c r="AM53" s="125">
        <f t="shared" si="83"/>
        <v>4</v>
      </c>
      <c r="AN53" s="123">
        <f t="shared" si="83"/>
        <v>0</v>
      </c>
      <c r="AO53" s="124">
        <f t="shared" si="83"/>
        <v>0</v>
      </c>
      <c r="AP53" s="125">
        <f t="shared" si="83"/>
        <v>0</v>
      </c>
      <c r="AQ53" s="123">
        <f t="shared" si="83"/>
        <v>0</v>
      </c>
      <c r="AR53" s="124">
        <f t="shared" si="83"/>
        <v>0</v>
      </c>
      <c r="AS53" s="124">
        <f t="shared" si="83"/>
        <v>0</v>
      </c>
      <c r="AT53" s="125">
        <f t="shared" si="83"/>
        <v>0</v>
      </c>
      <c r="AU53" s="123">
        <f t="shared" si="83"/>
        <v>0</v>
      </c>
      <c r="AV53" s="124">
        <f t="shared" si="83"/>
        <v>0</v>
      </c>
      <c r="AW53" s="124">
        <f t="shared" si="83"/>
        <v>0</v>
      </c>
      <c r="AX53" s="125">
        <f t="shared" si="83"/>
        <v>0</v>
      </c>
      <c r="AY53" s="123">
        <f t="shared" si="83"/>
        <v>0</v>
      </c>
      <c r="AZ53" s="124">
        <f t="shared" si="83"/>
        <v>1</v>
      </c>
      <c r="BA53" s="125">
        <f t="shared" si="83"/>
        <v>0</v>
      </c>
      <c r="BB53" s="123">
        <f t="shared" si="83"/>
        <v>0</v>
      </c>
      <c r="BC53" s="124">
        <f t="shared" si="83"/>
        <v>0</v>
      </c>
      <c r="BD53" s="125">
        <f t="shared" si="83"/>
        <v>0</v>
      </c>
      <c r="BE53" s="86"/>
      <c r="BF53" s="123">
        <f t="shared" ref="BF53:BP53" si="84">SUM(BF54:BF56)</f>
        <v>0</v>
      </c>
      <c r="BG53" s="124">
        <f t="shared" si="84"/>
        <v>0</v>
      </c>
      <c r="BH53" s="124">
        <f t="shared" si="84"/>
        <v>0</v>
      </c>
      <c r="BI53" s="125">
        <f t="shared" si="84"/>
        <v>0</v>
      </c>
      <c r="BJ53" s="123">
        <f t="shared" si="84"/>
        <v>0</v>
      </c>
      <c r="BK53" s="124">
        <f t="shared" si="84"/>
        <v>0</v>
      </c>
      <c r="BL53" s="124">
        <f t="shared" si="84"/>
        <v>0</v>
      </c>
      <c r="BM53" s="125">
        <f t="shared" si="84"/>
        <v>0</v>
      </c>
      <c r="BN53" s="123">
        <f t="shared" si="84"/>
        <v>0</v>
      </c>
      <c r="BO53" s="124">
        <f t="shared" si="84"/>
        <v>0</v>
      </c>
      <c r="BP53" s="125">
        <f t="shared" si="84"/>
        <v>0</v>
      </c>
    </row>
    <row r="54" spans="1:77" ht="23.25" thickBot="1">
      <c r="A54" s="467">
        <f>A44+1</f>
        <v>21</v>
      </c>
      <c r="B54" s="466" t="s">
        <v>187</v>
      </c>
      <c r="C54" s="467" t="s">
        <v>415</v>
      </c>
      <c r="D54" s="465" t="str">
        <f>C54&amp;"."&amp;TEXT(A54,"00")</f>
        <v>FIESC.C.D. DF.03.21</v>
      </c>
      <c r="E54" s="220">
        <v>2</v>
      </c>
      <c r="F54" s="202">
        <v>2</v>
      </c>
      <c r="G54" s="202"/>
      <c r="H54" s="202"/>
      <c r="I54" s="202"/>
      <c r="J54" s="202"/>
      <c r="K54" s="202"/>
      <c r="L54" s="202">
        <f>IF(O54=0,0,(O54+P54)*25-SUM(E54:K54)*14-M54)</f>
        <v>44</v>
      </c>
      <c r="M54" s="202">
        <f>IF(P54&lt;&gt;0,IF(SUM(E54:G54,I54)=0, (P54)*25-(H54+J54+K54)*14-#REF!, (P54)*25-(H54+J54+K54)*14),0)</f>
        <v>0</v>
      </c>
      <c r="N54" s="202" t="s">
        <v>242</v>
      </c>
      <c r="O54" s="202">
        <v>4</v>
      </c>
      <c r="P54" s="219"/>
      <c r="Q54" s="308"/>
      <c r="R54" s="202"/>
      <c r="S54" s="202"/>
      <c r="T54" s="202"/>
      <c r="U54" s="202"/>
      <c r="V54" s="202"/>
      <c r="W54" s="315"/>
      <c r="X54" s="202">
        <f>IF(AA54=0,0,(AA54+AB54)*25-SUM(Q54:W54)*14-#REF!-Y54)</f>
        <v>0</v>
      </c>
      <c r="Y54" s="202">
        <f>IF(AB54&lt;&gt;0,IF(SUM(Q54:S54,U54)=0, (AB54)*25-(T54+V54+W54)*14-#REF!, (AB54)*25-(T54+V54+W54)*14),0)</f>
        <v>0</v>
      </c>
      <c r="Z54" s="202"/>
      <c r="AA54" s="286"/>
      <c r="AB54" s="219"/>
      <c r="AC54" s="65">
        <f t="shared" ref="AC54:AF54" si="85">IF(LEFT($D54,2)=AC$15,SUM($E54:$J54)+SUM($Q54:$V54),0)</f>
        <v>0</v>
      </c>
      <c r="AD54" s="139">
        <f t="shared" si="85"/>
        <v>0</v>
      </c>
      <c r="AE54" s="139">
        <f t="shared" si="85"/>
        <v>0</v>
      </c>
      <c r="AF54" s="140">
        <f t="shared" si="85"/>
        <v>0</v>
      </c>
      <c r="AG54" s="65">
        <f t="shared" ref="AG54:AJ54" si="86">IF(AC54&gt;0,$P54+$AB54,0)</f>
        <v>0</v>
      </c>
      <c r="AH54" s="139">
        <f t="shared" si="86"/>
        <v>0</v>
      </c>
      <c r="AI54" s="139">
        <f t="shared" si="86"/>
        <v>0</v>
      </c>
      <c r="AJ54" s="140">
        <f t="shared" si="86"/>
        <v>0</v>
      </c>
      <c r="AK54" s="20">
        <f t="shared" ref="AK54:AL54" si="87">IF(MID($D54,6,1)=AK$15,SUM($E54:$J54)+SUM($Q54:$V54),0)</f>
        <v>0</v>
      </c>
      <c r="AL54" s="139">
        <f t="shared" si="87"/>
        <v>0</v>
      </c>
      <c r="AM54" s="140">
        <f>SUM(E54:J54)+SUM(Q54:V54)</f>
        <v>4</v>
      </c>
      <c r="AN54" s="141">
        <f t="shared" ref="AN54:AP54" si="88">IF(MID($D54,6,1)=AN$15,SUM($O54:$P54)+SUM($AA54:$AB54),0)</f>
        <v>0</v>
      </c>
      <c r="AO54" s="130">
        <f t="shared" si="88"/>
        <v>0</v>
      </c>
      <c r="AP54" s="142">
        <f t="shared" si="88"/>
        <v>0</v>
      </c>
      <c r="AQ54" s="139">
        <f t="shared" ref="AQ54:AT54" si="89">IF(LEFT($D54)=AQ$15,$E54+$Q54,0)</f>
        <v>0</v>
      </c>
      <c r="AR54" s="139">
        <f t="shared" si="89"/>
        <v>0</v>
      </c>
      <c r="AS54" s="139">
        <f t="shared" si="89"/>
        <v>0</v>
      </c>
      <c r="AT54" s="140">
        <f t="shared" si="89"/>
        <v>0</v>
      </c>
      <c r="AU54" s="65">
        <f t="shared" ref="AU54:AX54" si="90">IF(LEFT($D54)=AU$15,SUM($F54, $G54, $I54)+SUM($R54, $S54, $U54),0)</f>
        <v>0</v>
      </c>
      <c r="AV54" s="139">
        <f t="shared" si="90"/>
        <v>0</v>
      </c>
      <c r="AW54" s="139">
        <f t="shared" si="90"/>
        <v>0</v>
      </c>
      <c r="AX54" s="140">
        <f t="shared" si="90"/>
        <v>0</v>
      </c>
      <c r="AY54" s="141">
        <f t="shared" ref="AY54" si="91">IF(LEFT($N54,1)=$AY$15,1,0)</f>
        <v>0</v>
      </c>
      <c r="AZ54" s="130">
        <f t="shared" ref="AZ54" si="92">IF(LEFT($N54,1)=$AZ$15,1,0)</f>
        <v>1</v>
      </c>
      <c r="BA54" s="142">
        <f t="shared" ref="BA54" si="93">IF(LEFT($N54,1)=$BA$15,1,0)</f>
        <v>0</v>
      </c>
      <c r="BB54" s="141">
        <f t="shared" ref="BB54" si="94">IF(LEFT($Z54,1)=$BB$15,1,0)</f>
        <v>0</v>
      </c>
      <c r="BC54" s="130">
        <f t="shared" ref="BC54" si="95">IF(LEFT($Z54,1)=$BC$15,1,0)</f>
        <v>0</v>
      </c>
      <c r="BD54" s="142">
        <f t="shared" ref="BD54" si="96">IF(LEFT($Z54,1)=$BD$15,1,0)</f>
        <v>0</v>
      </c>
      <c r="BE54" s="86"/>
      <c r="BF54" s="65">
        <f t="shared" ref="BF54:BI54" si="97">IF(LEFT($D54)=BF$15,SUM($H54,$J54)+SUM($T54,$V54),0)</f>
        <v>0</v>
      </c>
      <c r="BG54" s="139">
        <f t="shared" si="97"/>
        <v>0</v>
      </c>
      <c r="BH54" s="139">
        <f t="shared" si="97"/>
        <v>0</v>
      </c>
      <c r="BI54" s="140">
        <f t="shared" si="97"/>
        <v>0</v>
      </c>
      <c r="BJ54" s="65">
        <f t="shared" ref="BJ54:BM54" si="98">IF(BF54&gt;0,$P54+$AB54,0)</f>
        <v>0</v>
      </c>
      <c r="BK54" s="139">
        <f t="shared" si="98"/>
        <v>0</v>
      </c>
      <c r="BL54" s="139">
        <f t="shared" si="98"/>
        <v>0</v>
      </c>
      <c r="BM54" s="140">
        <f t="shared" si="98"/>
        <v>0</v>
      </c>
      <c r="BN54" s="141">
        <f t="shared" ref="BN54:BP54" si="99">IF(MID($D54,6,1)=BN$15,$P54+$AB54,0)</f>
        <v>0</v>
      </c>
      <c r="BO54" s="130">
        <f t="shared" si="99"/>
        <v>0</v>
      </c>
      <c r="BP54" s="142">
        <f t="shared" si="99"/>
        <v>0</v>
      </c>
      <c r="BS54" s="4"/>
      <c r="BT54" s="4"/>
      <c r="BU54" s="4"/>
      <c r="BV54" s="4"/>
      <c r="BY54" s="10"/>
    </row>
    <row r="55" spans="1:77" ht="12.75" customHeight="1">
      <c r="A55" s="534" t="s">
        <v>1</v>
      </c>
      <c r="B55" s="535"/>
      <c r="C55" s="535"/>
      <c r="D55" s="575"/>
      <c r="E55" s="34">
        <f>SUM(E54:E54)</f>
        <v>2</v>
      </c>
      <c r="F55" s="35">
        <f>SUM(F54:F54)</f>
        <v>2</v>
      </c>
      <c r="G55" s="35"/>
      <c r="H55" s="35">
        <f>SUM(H52:H54)</f>
        <v>0</v>
      </c>
      <c r="I55" s="35"/>
      <c r="J55" s="35">
        <f>SUM(J52:J54)</f>
        <v>0</v>
      </c>
      <c r="K55" s="35"/>
      <c r="L55" s="477">
        <f>SUM(L52:L54)</f>
        <v>44</v>
      </c>
      <c r="M55" s="477"/>
      <c r="N55" s="510" t="str">
        <f>IF(AY53&lt;&gt;0,AY53 &amp;"E ","") &amp; IF(AZ53&lt;&gt;0,AZ53 &amp; "V","")&amp; IF(BA53&lt;&gt;0,CHAR(10)&amp;BA53 &amp; "P","")</f>
        <v>1V</v>
      </c>
      <c r="O55" s="477">
        <f>SUM(O52:O54)</f>
        <v>4</v>
      </c>
      <c r="P55" s="510">
        <f>SUM(P52:P54)</f>
        <v>0</v>
      </c>
      <c r="Q55" s="34">
        <f>SUM(Q54:Q54)</f>
        <v>0</v>
      </c>
      <c r="R55" s="35">
        <f>SUM(R54:R54)</f>
        <v>0</v>
      </c>
      <c r="S55" s="35">
        <f>SUM(S54:S54)</f>
        <v>0</v>
      </c>
      <c r="T55" s="35"/>
      <c r="U55" s="35"/>
      <c r="V55" s="35"/>
      <c r="W55" s="35"/>
      <c r="X55" s="477">
        <f>SUM(X52:X54)</f>
        <v>0</v>
      </c>
      <c r="Y55" s="477"/>
      <c r="Z55" s="510" t="str">
        <f>IF(BB53&lt;&gt;0,BB53 &amp;"E ","") &amp; IF(BC53&lt;&gt;0,BC53 &amp; "V","")&amp; IF(BD53&lt;&gt;0,CHAR(10)&amp;BD53 &amp; "P","")</f>
        <v/>
      </c>
      <c r="AA55" s="477">
        <f>SUM(AA52:AA54)</f>
        <v>0</v>
      </c>
      <c r="AB55" s="519">
        <f>SUM(AB52:AB54)</f>
        <v>0</v>
      </c>
    </row>
    <row r="56" spans="1:77" ht="13.5" thickBot="1">
      <c r="A56" s="571"/>
      <c r="B56" s="570"/>
      <c r="C56" s="570"/>
      <c r="D56" s="570"/>
      <c r="E56" s="479">
        <f>SUM(E55:J55)</f>
        <v>4</v>
      </c>
      <c r="F56" s="480"/>
      <c r="G56" s="480"/>
      <c r="H56" s="480"/>
      <c r="I56" s="480"/>
      <c r="J56" s="480"/>
      <c r="K56" s="481"/>
      <c r="L56" s="478"/>
      <c r="M56" s="478"/>
      <c r="N56" s="488"/>
      <c r="O56" s="478"/>
      <c r="P56" s="488"/>
      <c r="Q56" s="479">
        <f>SUM(Q55:U55)</f>
        <v>0</v>
      </c>
      <c r="R56" s="480"/>
      <c r="S56" s="480"/>
      <c r="T56" s="480"/>
      <c r="U56" s="480"/>
      <c r="V56" s="480"/>
      <c r="W56" s="481"/>
      <c r="X56" s="478"/>
      <c r="Y56" s="478"/>
      <c r="Z56" s="488"/>
      <c r="AA56" s="478"/>
      <c r="AB56" s="520"/>
    </row>
    <row r="57" spans="1:77">
      <c r="B57" s="42"/>
      <c r="C57" s="181"/>
      <c r="D57" s="42"/>
    </row>
    <row r="58" spans="1:77">
      <c r="A58" s="42" t="s">
        <v>34</v>
      </c>
      <c r="B58" s="42"/>
      <c r="C58" s="181"/>
      <c r="D58" s="42"/>
      <c r="T58" s="10"/>
    </row>
    <row r="59" spans="1:77">
      <c r="A59" s="42" t="s">
        <v>159</v>
      </c>
      <c r="B59" s="42"/>
      <c r="C59" s="181"/>
      <c r="D59" s="42"/>
      <c r="AC59" s="86"/>
      <c r="AD59" s="86"/>
      <c r="AE59" s="86"/>
      <c r="AF59" s="86"/>
      <c r="AG59" s="86"/>
      <c r="AH59" s="86"/>
      <c r="AI59" s="86"/>
      <c r="AJ59" s="86"/>
      <c r="AK59" s="86"/>
      <c r="AL59" s="86"/>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c r="BP59" s="86"/>
    </row>
    <row r="60" spans="1:77">
      <c r="A60" s="36" t="s">
        <v>160</v>
      </c>
      <c r="B60" s="42"/>
      <c r="C60" s="181"/>
      <c r="D60" s="42"/>
      <c r="AC60" s="86"/>
      <c r="AD60" s="86"/>
      <c r="AE60" s="86"/>
      <c r="AF60" s="86"/>
      <c r="AG60" s="86"/>
      <c r="AH60" s="86"/>
      <c r="AI60" s="86"/>
      <c r="AJ60" s="86"/>
      <c r="AK60" s="86"/>
      <c r="AL60" s="86"/>
      <c r="AM60" s="86"/>
      <c r="AN60" s="86"/>
      <c r="AO60" s="86"/>
      <c r="AP60" s="86"/>
      <c r="AQ60" s="86"/>
      <c r="AR60" s="86"/>
      <c r="AS60" s="86"/>
      <c r="AT60" s="86"/>
      <c r="AU60" s="86"/>
      <c r="AV60" s="86"/>
      <c r="AW60" s="86"/>
      <c r="AX60" s="86"/>
      <c r="AY60" s="86"/>
      <c r="AZ60" s="86"/>
      <c r="BA60" s="86"/>
      <c r="BB60" s="86"/>
      <c r="BC60" s="86"/>
      <c r="BD60" s="86"/>
      <c r="BE60" s="86"/>
      <c r="BF60" s="86"/>
      <c r="BG60" s="86"/>
      <c r="BH60" s="86"/>
      <c r="BI60" s="86"/>
      <c r="BJ60" s="86"/>
      <c r="BK60" s="86"/>
      <c r="BL60" s="86"/>
      <c r="BM60" s="86"/>
      <c r="BN60" s="86"/>
      <c r="BO60" s="86"/>
      <c r="BP60" s="86"/>
    </row>
    <row r="61" spans="1:77">
      <c r="A61" s="246" t="s">
        <v>243</v>
      </c>
      <c r="B61" s="42"/>
      <c r="C61" s="181"/>
      <c r="D61" s="42"/>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row>
    <row r="62" spans="1:77">
      <c r="A62" s="468" t="s">
        <v>161</v>
      </c>
      <c r="B62" s="468"/>
      <c r="C62" s="468"/>
      <c r="D62" s="468"/>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row>
    <row r="63" spans="1:77">
      <c r="A63" s="468" t="s">
        <v>162</v>
      </c>
      <c r="B63" s="468"/>
      <c r="C63" s="468"/>
      <c r="D63" s="468"/>
      <c r="AC63" s="86"/>
      <c r="AD63" s="86"/>
      <c r="AE63" s="86"/>
      <c r="AF63" s="86"/>
      <c r="AG63" s="86"/>
      <c r="AH63" s="86"/>
      <c r="AI63" s="86"/>
      <c r="AJ63" s="86"/>
      <c r="AK63" s="86"/>
      <c r="AL63" s="86"/>
      <c r="AM63" s="86"/>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row>
    <row r="64" spans="1:77" ht="22.15" customHeight="1">
      <c r="A64" s="197"/>
      <c r="B64" s="197"/>
      <c r="C64" s="197"/>
      <c r="D64" s="197"/>
    </row>
    <row r="65" spans="1:44" ht="12" customHeight="1">
      <c r="B65" s="198" t="s">
        <v>198</v>
      </c>
      <c r="C65" s="199"/>
      <c r="D65" s="198" t="s">
        <v>197</v>
      </c>
      <c r="K65" s="1" t="s">
        <v>196</v>
      </c>
      <c r="L65" s="10" t="s">
        <v>348</v>
      </c>
      <c r="S65" s="1" t="s">
        <v>195</v>
      </c>
    </row>
    <row r="66" spans="1:44" ht="18" customHeight="1">
      <c r="B66" s="200" t="s">
        <v>245</v>
      </c>
      <c r="C66" s="199"/>
      <c r="D66" s="198" t="s">
        <v>193</v>
      </c>
      <c r="J66" s="198" t="s">
        <v>194</v>
      </c>
      <c r="S66" s="226" t="s">
        <v>199</v>
      </c>
    </row>
    <row r="67" spans="1:44">
      <c r="A67" s="36"/>
      <c r="B67" s="42"/>
      <c r="C67" s="181"/>
      <c r="D67" s="42"/>
    </row>
    <row r="68" spans="1:44">
      <c r="A68" s="36"/>
      <c r="B68" s="42"/>
      <c r="C68" s="181"/>
      <c r="D68" s="42"/>
    </row>
    <row r="69" spans="1:44">
      <c r="B69" s="13"/>
      <c r="L69" s="169"/>
      <c r="M69" s="169"/>
      <c r="N69" s="170"/>
      <c r="O69" s="170"/>
      <c r="P69" s="170"/>
      <c r="Q69" s="170"/>
      <c r="R69" s="170"/>
      <c r="S69" s="170"/>
      <c r="T69" s="170"/>
      <c r="U69" s="170"/>
      <c r="V69" s="170"/>
      <c r="W69" s="170"/>
    </row>
    <row r="70" spans="1:44">
      <c r="B70" s="13"/>
      <c r="L70" s="169"/>
      <c r="M70" s="169"/>
      <c r="N70" s="170"/>
      <c r="O70" s="170"/>
      <c r="P70" s="170"/>
      <c r="Q70" s="170"/>
      <c r="R70" s="170"/>
      <c r="S70" s="170"/>
      <c r="T70" s="170"/>
      <c r="U70" s="170"/>
      <c r="V70" s="170"/>
      <c r="W70" s="170"/>
    </row>
    <row r="71" spans="1:44">
      <c r="B71" s="171"/>
      <c r="C71" s="182"/>
      <c r="D71" s="9"/>
      <c r="E71" s="9"/>
      <c r="F71" s="9"/>
      <c r="G71" s="9"/>
      <c r="H71" s="169"/>
      <c r="I71" s="169"/>
      <c r="J71" s="169"/>
      <c r="K71" s="169"/>
      <c r="L71" s="169"/>
      <c r="M71" s="169"/>
      <c r="N71" s="169"/>
      <c r="O71" s="169"/>
      <c r="P71" s="169"/>
      <c r="Q71" s="169"/>
      <c r="R71" s="169"/>
      <c r="S71" s="169"/>
      <c r="T71" s="169"/>
      <c r="U71" s="169"/>
      <c r="V71" s="169"/>
      <c r="W71" s="169"/>
      <c r="X71" s="169"/>
      <c r="Y71" s="169"/>
      <c r="Z71" s="9"/>
      <c r="AA71" s="9"/>
      <c r="AB71" s="9"/>
    </row>
    <row r="73" spans="1:44">
      <c r="A73" s="36"/>
      <c r="B73" s="42"/>
      <c r="C73" s="181"/>
      <c r="D73" s="42"/>
    </row>
    <row r="74" spans="1:44">
      <c r="AQ74" s="4" t="s">
        <v>37</v>
      </c>
      <c r="AR74" s="4">
        <v>28</v>
      </c>
    </row>
    <row r="75" spans="1:44" hidden="1"/>
    <row r="76" spans="1:44" hidden="1">
      <c r="B76" s="42"/>
      <c r="C76" s="181"/>
      <c r="D76" s="42"/>
    </row>
    <row r="77" spans="1:44" hidden="1">
      <c r="B77" s="54" t="s">
        <v>39</v>
      </c>
      <c r="C77" s="183"/>
      <c r="D77" s="54"/>
      <c r="E77" s="55">
        <f>E34</f>
        <v>12</v>
      </c>
      <c r="F77" s="56">
        <f>F34</f>
        <v>1</v>
      </c>
      <c r="G77" s="56"/>
      <c r="H77" s="56">
        <f>H34</f>
        <v>5</v>
      </c>
      <c r="I77" s="56"/>
      <c r="J77" s="56">
        <f>J34</f>
        <v>0</v>
      </c>
      <c r="K77" s="57"/>
      <c r="L77" s="57"/>
      <c r="M77" s="57"/>
      <c r="N77" s="58">
        <f>SUM(E77:J77)</f>
        <v>18</v>
      </c>
      <c r="O77" s="36"/>
      <c r="P77" s="36"/>
      <c r="Q77" s="55">
        <f>Q34</f>
        <v>10</v>
      </c>
      <c r="R77" s="56">
        <f>R34</f>
        <v>1</v>
      </c>
      <c r="S77" s="56">
        <f>S34</f>
        <v>8</v>
      </c>
      <c r="T77" s="56"/>
      <c r="U77" s="56">
        <f>U34</f>
        <v>0</v>
      </c>
      <c r="V77" s="57"/>
      <c r="W77" s="57"/>
      <c r="X77" s="57"/>
      <c r="Y77" s="57"/>
      <c r="Z77" s="58">
        <f>SUM(Q77:U77)</f>
        <v>19</v>
      </c>
      <c r="AA77" s="36"/>
      <c r="AQ77" s="4" t="s">
        <v>38</v>
      </c>
      <c r="AR77" s="4">
        <f>SUM(E77,Q77)</f>
        <v>22</v>
      </c>
    </row>
    <row r="78" spans="1:44" ht="13.5" hidden="1" thickBot="1">
      <c r="B78" s="36"/>
      <c r="C78" s="180"/>
      <c r="D78" s="36"/>
      <c r="E78" s="60">
        <f>2*E77</f>
        <v>24</v>
      </c>
      <c r="F78" s="61">
        <f>F77</f>
        <v>1</v>
      </c>
      <c r="G78" s="61"/>
      <c r="H78" s="61">
        <f>H77</f>
        <v>5</v>
      </c>
      <c r="I78" s="61"/>
      <c r="J78" s="61">
        <f>J77</f>
        <v>0</v>
      </c>
      <c r="K78" s="62"/>
      <c r="L78" s="62"/>
      <c r="M78" s="62"/>
      <c r="N78" s="63">
        <f>SUM(E78:J78)</f>
        <v>30</v>
      </c>
      <c r="O78" s="36"/>
      <c r="P78" s="36"/>
      <c r="Q78" s="60">
        <f>2*Q77</f>
        <v>20</v>
      </c>
      <c r="R78" s="61">
        <f>R77</f>
        <v>1</v>
      </c>
      <c r="S78" s="61">
        <f>S77</f>
        <v>8</v>
      </c>
      <c r="T78" s="61"/>
      <c r="U78" s="61">
        <f>U77</f>
        <v>0</v>
      </c>
      <c r="V78" s="62"/>
      <c r="W78" s="62"/>
      <c r="X78" s="62"/>
      <c r="Y78" s="62"/>
      <c r="Z78" s="63">
        <f>SUM(Q78:U78)</f>
        <v>29</v>
      </c>
      <c r="AA78" s="36"/>
      <c r="AQ78" s="4" t="s">
        <v>37</v>
      </c>
      <c r="AR78" s="4">
        <f>SUM(F77:J77,R77:U77)</f>
        <v>15</v>
      </c>
    </row>
    <row r="79" spans="1:44" hidden="1">
      <c r="B79" s="36"/>
      <c r="C79" s="180"/>
      <c r="D79" s="36"/>
      <c r="E79" s="36"/>
      <c r="F79" s="36"/>
      <c r="G79" s="36"/>
      <c r="H79" s="36"/>
      <c r="I79" s="36"/>
      <c r="J79" s="36"/>
      <c r="K79" s="36"/>
      <c r="L79" s="36"/>
      <c r="M79" s="36"/>
      <c r="N79" s="36"/>
      <c r="O79" s="36"/>
      <c r="P79" s="36"/>
      <c r="Q79" s="36"/>
      <c r="R79" s="36"/>
      <c r="S79" s="36"/>
      <c r="T79" s="36"/>
      <c r="U79" s="36"/>
      <c r="V79" s="36"/>
      <c r="W79" s="36"/>
      <c r="X79" s="36"/>
      <c r="Y79" s="36"/>
      <c r="Z79" s="36"/>
      <c r="AA79" s="36"/>
    </row>
    <row r="80" spans="1:44">
      <c r="B80" s="36"/>
      <c r="C80" s="180"/>
      <c r="D80" s="36"/>
      <c r="E80" s="36"/>
      <c r="F80" s="36"/>
      <c r="G80" s="36"/>
      <c r="H80" s="36"/>
      <c r="I80" s="36"/>
      <c r="J80" s="36"/>
      <c r="K80" s="36"/>
      <c r="L80" s="36"/>
      <c r="M80" s="36"/>
      <c r="N80" s="36"/>
      <c r="O80" s="36"/>
      <c r="P80" s="36"/>
      <c r="Q80" s="36"/>
      <c r="R80" s="36"/>
      <c r="S80" s="36"/>
      <c r="T80" s="36"/>
      <c r="U80" s="36"/>
      <c r="V80" s="36"/>
      <c r="W80" s="36"/>
      <c r="X80" s="36"/>
      <c r="Y80" s="36"/>
      <c r="Z80" s="36"/>
      <c r="AA80" s="36"/>
    </row>
    <row r="81" spans="2:27">
      <c r="B81" s="36"/>
      <c r="C81" s="180"/>
      <c r="D81" s="36"/>
      <c r="E81" s="36"/>
      <c r="F81" s="36"/>
      <c r="G81" s="36"/>
      <c r="H81" s="36"/>
      <c r="I81" s="36"/>
      <c r="J81" s="36"/>
      <c r="K81" s="36"/>
      <c r="L81" s="36"/>
      <c r="M81" s="36"/>
      <c r="N81" s="36"/>
      <c r="O81" s="36"/>
      <c r="P81" s="36"/>
      <c r="Q81" s="36"/>
      <c r="R81" s="36"/>
      <c r="S81" s="36"/>
      <c r="T81" s="36"/>
      <c r="U81" s="36"/>
      <c r="V81" s="36"/>
      <c r="W81" s="36"/>
      <c r="X81" s="36"/>
      <c r="Y81" s="36"/>
      <c r="Z81" s="36"/>
      <c r="AA81" s="36"/>
    </row>
    <row r="82" spans="2:27">
      <c r="B82" s="36"/>
      <c r="C82" s="180"/>
      <c r="D82" s="36"/>
      <c r="E82" s="36"/>
      <c r="F82" s="36"/>
      <c r="G82" s="36"/>
      <c r="H82" s="36"/>
      <c r="I82" s="36"/>
      <c r="J82" s="36"/>
      <c r="K82" s="36"/>
      <c r="L82" s="36"/>
      <c r="M82" s="36"/>
      <c r="N82" s="36"/>
      <c r="O82" s="36"/>
      <c r="P82" s="36"/>
      <c r="Q82" s="36"/>
      <c r="R82" s="36"/>
      <c r="S82" s="36"/>
      <c r="T82" s="36"/>
      <c r="U82" s="36"/>
      <c r="V82" s="36"/>
      <c r="W82" s="36"/>
      <c r="X82" s="36"/>
      <c r="Y82" s="36"/>
      <c r="Z82" s="36"/>
      <c r="AA82" s="36"/>
    </row>
    <row r="83" spans="2:27">
      <c r="B83" s="36"/>
      <c r="C83" s="180"/>
      <c r="D83" s="36"/>
      <c r="E83" s="36"/>
      <c r="F83" s="36"/>
      <c r="G83" s="36"/>
      <c r="H83" s="36"/>
      <c r="I83" s="36"/>
      <c r="J83" s="36"/>
      <c r="K83" s="36"/>
      <c r="L83" s="36"/>
      <c r="M83" s="36"/>
      <c r="N83" s="36"/>
      <c r="O83" s="36"/>
      <c r="P83" s="36"/>
      <c r="Q83" s="36"/>
      <c r="R83" s="36"/>
      <c r="S83" s="36"/>
      <c r="T83" s="36"/>
      <c r="U83" s="36"/>
      <c r="V83" s="36"/>
      <c r="W83" s="36"/>
      <c r="X83" s="36"/>
      <c r="Y83" s="36"/>
      <c r="Z83" s="36"/>
      <c r="AA83" s="36"/>
    </row>
    <row r="84" spans="2:27">
      <c r="B84" s="36"/>
      <c r="C84" s="180"/>
      <c r="D84" s="36"/>
      <c r="E84" s="36"/>
      <c r="F84" s="36"/>
      <c r="G84" s="36"/>
      <c r="H84" s="36"/>
      <c r="I84" s="36"/>
      <c r="J84" s="36"/>
      <c r="K84" s="36"/>
      <c r="L84" s="36"/>
      <c r="M84" s="36"/>
      <c r="N84" s="36"/>
      <c r="O84" s="36"/>
      <c r="P84" s="36"/>
      <c r="Q84" s="36"/>
      <c r="R84" s="36"/>
      <c r="S84" s="36"/>
      <c r="T84" s="36"/>
      <c r="U84" s="36"/>
      <c r="V84" s="36"/>
      <c r="W84" s="36"/>
      <c r="X84" s="36"/>
      <c r="Y84" s="36"/>
      <c r="Z84" s="36"/>
      <c r="AA84" s="36"/>
    </row>
    <row r="85" spans="2:27">
      <c r="B85" s="36"/>
      <c r="C85" s="180"/>
      <c r="D85" s="36"/>
      <c r="E85" s="36"/>
      <c r="F85" s="36"/>
      <c r="G85" s="36"/>
      <c r="H85" s="36"/>
      <c r="I85" s="36"/>
      <c r="J85" s="36"/>
      <c r="K85" s="36"/>
      <c r="L85" s="36"/>
      <c r="M85" s="36"/>
      <c r="N85" s="36"/>
      <c r="O85" s="36"/>
      <c r="P85" s="36"/>
      <c r="Q85" s="36"/>
      <c r="R85" s="36"/>
      <c r="S85" s="36"/>
      <c r="T85" s="36"/>
      <c r="U85" s="36"/>
      <c r="V85" s="36"/>
      <c r="W85" s="36"/>
      <c r="X85" s="36"/>
      <c r="Y85" s="36"/>
      <c r="Z85" s="36"/>
      <c r="AA85" s="36"/>
    </row>
    <row r="86" spans="2:27" hidden="1">
      <c r="B86" s="36"/>
      <c r="C86" s="180"/>
      <c r="D86" s="36"/>
      <c r="E86" s="36"/>
      <c r="F86" s="36"/>
      <c r="G86" s="36"/>
      <c r="H86" s="36"/>
      <c r="I86" s="36"/>
      <c r="J86" s="36"/>
      <c r="K86" s="36"/>
      <c r="L86" s="36"/>
      <c r="M86" s="36"/>
      <c r="N86" s="36"/>
      <c r="O86" s="36"/>
      <c r="P86" s="36"/>
      <c r="Q86" s="36"/>
      <c r="R86" s="36"/>
      <c r="S86" s="36"/>
      <c r="T86" s="36"/>
      <c r="U86" s="36"/>
      <c r="V86" s="36"/>
      <c r="W86" s="36"/>
      <c r="X86" s="36"/>
      <c r="Y86" s="36"/>
      <c r="Z86" s="36"/>
      <c r="AA86" s="36"/>
    </row>
    <row r="87" spans="2:27" hidden="1">
      <c r="B87" s="24" t="s">
        <v>40</v>
      </c>
      <c r="C87" s="184">
        <f>D35+P35</f>
        <v>0</v>
      </c>
      <c r="D87" s="58">
        <f>E35+Q35</f>
        <v>51</v>
      </c>
      <c r="E87" s="36">
        <f>P34+AB34</f>
        <v>25</v>
      </c>
      <c r="F87" s="36"/>
      <c r="G87" s="36"/>
      <c r="H87" s="36"/>
      <c r="I87" s="36"/>
      <c r="J87" s="36"/>
      <c r="K87" s="36"/>
      <c r="L87" s="36"/>
      <c r="M87" s="36"/>
      <c r="N87" s="36"/>
      <c r="O87" s="36"/>
      <c r="P87" s="36"/>
      <c r="Q87" s="36"/>
      <c r="R87" s="36"/>
      <c r="S87" s="36"/>
      <c r="T87" s="36"/>
      <c r="U87" s="36"/>
      <c r="V87" s="36"/>
      <c r="W87" s="36"/>
      <c r="X87" s="36"/>
      <c r="Y87" s="36"/>
      <c r="Z87" s="36"/>
      <c r="AA87" s="36"/>
    </row>
    <row r="88" spans="2:27" hidden="1">
      <c r="B88" s="2" t="s">
        <v>129</v>
      </c>
      <c r="C88" s="185">
        <v>0</v>
      </c>
      <c r="D88" s="26">
        <v>0</v>
      </c>
      <c r="E88" s="36"/>
      <c r="F88" s="36"/>
      <c r="G88" s="36"/>
      <c r="H88" s="36"/>
      <c r="I88" s="36"/>
      <c r="J88" s="36"/>
      <c r="K88" s="36"/>
      <c r="L88" s="36"/>
      <c r="M88" s="36"/>
      <c r="N88" s="36"/>
      <c r="O88" s="36"/>
      <c r="P88" s="36"/>
      <c r="Q88" s="36"/>
      <c r="R88" s="36"/>
      <c r="S88" s="36"/>
      <c r="T88" s="36"/>
      <c r="U88" s="36"/>
      <c r="V88" s="36"/>
      <c r="W88" s="36"/>
      <c r="X88" s="36"/>
      <c r="Y88" s="36"/>
      <c r="Z88" s="36"/>
      <c r="AA88" s="36"/>
    </row>
    <row r="89" spans="2:27" ht="13.5" hidden="1" thickBot="1">
      <c r="B89" s="33" t="s">
        <v>41</v>
      </c>
      <c r="C89" s="186">
        <f>D56+P56</f>
        <v>0</v>
      </c>
      <c r="D89" s="63">
        <f>E56+Q56</f>
        <v>4</v>
      </c>
      <c r="E89" s="36">
        <f>P55+AB55</f>
        <v>0</v>
      </c>
      <c r="F89" s="36"/>
      <c r="G89" s="36"/>
      <c r="H89" s="36"/>
      <c r="I89" s="36"/>
      <c r="J89" s="36"/>
      <c r="K89" s="36"/>
      <c r="L89" s="36"/>
      <c r="M89" s="36"/>
      <c r="N89" s="36"/>
      <c r="O89" s="36"/>
      <c r="P89" s="36"/>
      <c r="Q89" s="36"/>
      <c r="R89" s="36"/>
      <c r="S89" s="36"/>
      <c r="T89" s="36"/>
      <c r="U89" s="36"/>
      <c r="V89" s="36"/>
      <c r="W89" s="36"/>
      <c r="X89" s="36"/>
      <c r="Y89" s="36"/>
      <c r="Z89" s="36"/>
      <c r="AA89" s="36"/>
    </row>
    <row r="90" spans="2:27" hidden="1">
      <c r="B90" s="36"/>
      <c r="C90" s="180">
        <f>SUM(C87:C89)</f>
        <v>0</v>
      </c>
      <c r="D90" s="36">
        <f>SUM(D87:D89)</f>
        <v>55</v>
      </c>
      <c r="E90" s="36"/>
      <c r="F90" s="36"/>
      <c r="G90" s="36"/>
      <c r="H90" s="36"/>
      <c r="I90" s="36"/>
      <c r="J90" s="36"/>
      <c r="K90" s="36"/>
      <c r="L90" s="36"/>
      <c r="M90" s="36"/>
      <c r="N90" s="36"/>
      <c r="O90" s="36"/>
      <c r="P90" s="36"/>
      <c r="Q90" s="36"/>
      <c r="R90" s="36"/>
      <c r="S90" s="36"/>
      <c r="T90" s="36"/>
      <c r="U90" s="36"/>
      <c r="V90" s="36"/>
      <c r="W90" s="36"/>
      <c r="X90" s="36"/>
      <c r="Y90" s="36"/>
      <c r="Z90" s="36"/>
      <c r="AA90" s="36"/>
    </row>
    <row r="91" spans="2:27" hidden="1">
      <c r="B91" s="24" t="s">
        <v>42</v>
      </c>
      <c r="C91" s="184">
        <f>AB16</f>
        <v>0</v>
      </c>
      <c r="D91" s="58">
        <f>AC16</f>
        <v>48</v>
      </c>
      <c r="E91" s="36">
        <f>AG16</f>
        <v>51</v>
      </c>
      <c r="F91" s="36"/>
      <c r="G91" s="36"/>
      <c r="H91" s="36"/>
      <c r="I91" s="36"/>
      <c r="J91" s="36"/>
      <c r="K91" s="36"/>
      <c r="L91" s="36"/>
      <c r="M91" s="36"/>
      <c r="N91" s="36"/>
      <c r="O91" s="36"/>
      <c r="P91" s="36"/>
      <c r="Q91" s="36"/>
      <c r="R91" s="36"/>
      <c r="S91" s="36"/>
      <c r="T91" s="36"/>
      <c r="U91" s="36"/>
      <c r="V91" s="36"/>
      <c r="W91" s="36"/>
      <c r="X91" s="36"/>
      <c r="Y91" s="36"/>
      <c r="Z91" s="36"/>
      <c r="AA91" s="36"/>
    </row>
    <row r="92" spans="2:27" hidden="1">
      <c r="B92" s="2" t="s">
        <v>43</v>
      </c>
      <c r="C92" s="185">
        <f>AC16</f>
        <v>48</v>
      </c>
      <c r="D92" s="26">
        <f>AD16</f>
        <v>0</v>
      </c>
      <c r="E92" s="36">
        <f>AH16</f>
        <v>0</v>
      </c>
      <c r="F92" s="36"/>
      <c r="G92" s="36"/>
      <c r="H92" s="36"/>
      <c r="I92" s="36"/>
      <c r="J92" s="36"/>
      <c r="K92" s="36"/>
      <c r="L92" s="36"/>
      <c r="M92" s="36"/>
      <c r="N92" s="36"/>
      <c r="O92" s="36"/>
      <c r="P92" s="36"/>
      <c r="Q92" s="36"/>
      <c r="R92" s="36"/>
      <c r="S92" s="36"/>
      <c r="T92" s="36"/>
      <c r="U92" s="36"/>
      <c r="V92" s="36"/>
      <c r="W92" s="36"/>
      <c r="X92" s="36"/>
      <c r="Y92" s="36"/>
      <c r="Z92" s="36"/>
      <c r="AA92" s="36"/>
    </row>
    <row r="93" spans="2:27" hidden="1">
      <c r="B93" s="2" t="s">
        <v>44</v>
      </c>
      <c r="C93" s="185">
        <f>AD16</f>
        <v>0</v>
      </c>
      <c r="D93" s="26">
        <f>AE16</f>
        <v>3</v>
      </c>
      <c r="E93" s="36">
        <f>AI16</f>
        <v>7</v>
      </c>
      <c r="F93" s="36"/>
      <c r="G93" s="36"/>
      <c r="H93" s="36"/>
      <c r="I93" s="36"/>
      <c r="J93" s="36"/>
      <c r="K93" s="36"/>
      <c r="L93" s="36"/>
      <c r="M93" s="36"/>
      <c r="N93" s="36"/>
      <c r="O93" s="36"/>
      <c r="P93" s="36"/>
      <c r="Q93" s="36"/>
      <c r="R93" s="36"/>
      <c r="S93" s="36"/>
      <c r="T93" s="36"/>
      <c r="U93" s="36"/>
      <c r="V93" s="36"/>
      <c r="W93" s="36"/>
      <c r="X93" s="36"/>
      <c r="Y93" s="36"/>
      <c r="Z93" s="36"/>
      <c r="AA93" s="36"/>
    </row>
    <row r="94" spans="2:27" ht="13.5" hidden="1" thickBot="1">
      <c r="B94" s="33" t="s">
        <v>45</v>
      </c>
      <c r="C94" s="186">
        <f>AE16</f>
        <v>3</v>
      </c>
      <c r="D94" s="63">
        <f>AF16</f>
        <v>2</v>
      </c>
      <c r="E94" s="36">
        <f>AJ16</f>
        <v>2</v>
      </c>
      <c r="F94" s="36"/>
      <c r="G94" s="36"/>
      <c r="H94" s="36"/>
      <c r="I94" s="36"/>
      <c r="J94" s="36"/>
      <c r="K94" s="36"/>
      <c r="L94" s="36"/>
      <c r="M94" s="36"/>
      <c r="N94" s="36"/>
      <c r="O94" s="36"/>
      <c r="P94" s="36"/>
      <c r="Q94" s="36"/>
      <c r="R94" s="36"/>
      <c r="S94" s="36"/>
      <c r="T94" s="36"/>
      <c r="U94" s="36"/>
      <c r="V94" s="36"/>
      <c r="W94" s="36"/>
      <c r="X94" s="36"/>
      <c r="Y94" s="36"/>
      <c r="Z94" s="36"/>
      <c r="AA94" s="36"/>
    </row>
    <row r="95" spans="2:27" hidden="1">
      <c r="B95" s="36"/>
      <c r="C95" s="180">
        <f>SUM(C91:C94)</f>
        <v>51</v>
      </c>
      <c r="D95" s="36">
        <f>SUM(D91:D94)</f>
        <v>53</v>
      </c>
      <c r="E95" s="36"/>
      <c r="F95" s="36"/>
      <c r="G95" s="36"/>
      <c r="H95" s="36"/>
      <c r="I95" s="36"/>
      <c r="J95" s="36"/>
      <c r="K95" s="36"/>
      <c r="L95" s="36"/>
      <c r="M95" s="36"/>
      <c r="N95" s="36"/>
      <c r="O95" s="36"/>
      <c r="P95" s="36"/>
      <c r="Q95" s="36"/>
      <c r="R95" s="36"/>
      <c r="S95" s="36"/>
      <c r="T95" s="36"/>
      <c r="U95" s="36"/>
      <c r="V95" s="36"/>
      <c r="W95" s="36"/>
      <c r="X95" s="36"/>
      <c r="Y95" s="36"/>
      <c r="Z95" s="36"/>
      <c r="AA95" s="36"/>
    </row>
    <row r="96" spans="2:27" hidden="1">
      <c r="B96" s="36"/>
      <c r="C96" s="180"/>
      <c r="D96" s="36"/>
      <c r="E96" s="36"/>
      <c r="F96" s="36"/>
      <c r="G96" s="36"/>
      <c r="H96" s="36"/>
      <c r="I96" s="36"/>
      <c r="J96" s="36"/>
      <c r="K96" s="36"/>
      <c r="L96" s="36"/>
      <c r="M96" s="36"/>
      <c r="N96" s="36"/>
      <c r="O96" s="36"/>
      <c r="P96" s="36"/>
      <c r="Q96" s="36"/>
      <c r="R96" s="36"/>
      <c r="S96" s="36"/>
      <c r="T96" s="36"/>
      <c r="U96" s="36"/>
      <c r="V96" s="36"/>
      <c r="W96" s="36"/>
      <c r="X96" s="36"/>
      <c r="Y96" s="36"/>
      <c r="Z96" s="36"/>
      <c r="AA96" s="36"/>
    </row>
  </sheetData>
  <sheetProtection selectLockedCells="1" selectUnlockedCells="1"/>
  <mergeCells count="184">
    <mergeCell ref="A55:D55"/>
    <mergeCell ref="L55:L56"/>
    <mergeCell ref="N55:N56"/>
    <mergeCell ref="P55:P56"/>
    <mergeCell ref="X55:X56"/>
    <mergeCell ref="Z55:Z56"/>
    <mergeCell ref="E56:K56"/>
    <mergeCell ref="S52:S53"/>
    <mergeCell ref="T52:T53"/>
    <mergeCell ref="U52:U53"/>
    <mergeCell ref="V52:V53"/>
    <mergeCell ref="M55:M56"/>
    <mergeCell ref="O55:O56"/>
    <mergeCell ref="Y55:Y56"/>
    <mergeCell ref="Y52:Y53"/>
    <mergeCell ref="Z52:Z53"/>
    <mergeCell ref="AA55:AA56"/>
    <mergeCell ref="Q56:W56"/>
    <mergeCell ref="AB55:AB56"/>
    <mergeCell ref="A56:D56"/>
    <mergeCell ref="A51:A53"/>
    <mergeCell ref="B51:B53"/>
    <mergeCell ref="C51:C52"/>
    <mergeCell ref="D51:D52"/>
    <mergeCell ref="E51:P51"/>
    <mergeCell ref="N52:N53"/>
    <mergeCell ref="Q51:AB51"/>
    <mergeCell ref="E52:E53"/>
    <mergeCell ref="F52:F53"/>
    <mergeCell ref="G52:G53"/>
    <mergeCell ref="H52:H53"/>
    <mergeCell ref="I52:I53"/>
    <mergeCell ref="J52:J53"/>
    <mergeCell ref="K52:K53"/>
    <mergeCell ref="L52:L53"/>
    <mergeCell ref="M52:M53"/>
    <mergeCell ref="Q52:Q53"/>
    <mergeCell ref="R52:R53"/>
    <mergeCell ref="W52:W53"/>
    <mergeCell ref="X52:X53"/>
    <mergeCell ref="A34:D34"/>
    <mergeCell ref="L34:L35"/>
    <mergeCell ref="A48:D49"/>
    <mergeCell ref="L48:L49"/>
    <mergeCell ref="M48:M49"/>
    <mergeCell ref="N48:N49"/>
    <mergeCell ref="O48:O49"/>
    <mergeCell ref="P48:P49"/>
    <mergeCell ref="BS16:BT16"/>
    <mergeCell ref="AA34:AA35"/>
    <mergeCell ref="AB34:AB35"/>
    <mergeCell ref="A35:D35"/>
    <mergeCell ref="X48:X49"/>
    <mergeCell ref="Y48:Y49"/>
    <mergeCell ref="Z48:Z49"/>
    <mergeCell ref="AA48:AA49"/>
    <mergeCell ref="AB48:AB49"/>
    <mergeCell ref="E49:K49"/>
    <mergeCell ref="Q49:W49"/>
    <mergeCell ref="M34:M35"/>
    <mergeCell ref="N34:N35"/>
    <mergeCell ref="O34:O35"/>
    <mergeCell ref="P34:P35"/>
    <mergeCell ref="E35:K35"/>
    <mergeCell ref="Q35:W35"/>
    <mergeCell ref="X16:X17"/>
    <mergeCell ref="X34:X35"/>
    <mergeCell ref="Y34:Y35"/>
    <mergeCell ref="Z34:Z35"/>
    <mergeCell ref="K16:K17"/>
    <mergeCell ref="L16:L17"/>
    <mergeCell ref="M16:M17"/>
    <mergeCell ref="Y16:Y17"/>
    <mergeCell ref="Z16:Z17"/>
    <mergeCell ref="Q16:Q17"/>
    <mergeCell ref="R16:R17"/>
    <mergeCell ref="S16:S17"/>
    <mergeCell ref="T16:T17"/>
    <mergeCell ref="U16:U17"/>
    <mergeCell ref="V16:V17"/>
    <mergeCell ref="A5:AB5"/>
    <mergeCell ref="AY13:BA13"/>
    <mergeCell ref="BB13:BD13"/>
    <mergeCell ref="A14:AB14"/>
    <mergeCell ref="AC14:AF14"/>
    <mergeCell ref="AG14:AJ14"/>
    <mergeCell ref="AK14:AM14"/>
    <mergeCell ref="AN14:AP14"/>
    <mergeCell ref="AQ14:AT14"/>
    <mergeCell ref="AU14:AX14"/>
    <mergeCell ref="AY14:BA14"/>
    <mergeCell ref="BB14:BD14"/>
    <mergeCell ref="BU16:BV16"/>
    <mergeCell ref="BF14:BI14"/>
    <mergeCell ref="BJ14:BM14"/>
    <mergeCell ref="BN14:BP14"/>
    <mergeCell ref="AA16:AB16"/>
    <mergeCell ref="O16:P16"/>
    <mergeCell ref="A62:D62"/>
    <mergeCell ref="A63:D63"/>
    <mergeCell ref="O52:P52"/>
    <mergeCell ref="AA52:AB52"/>
    <mergeCell ref="A15:A17"/>
    <mergeCell ref="B15:B17"/>
    <mergeCell ref="C15:C16"/>
    <mergeCell ref="D15:D16"/>
    <mergeCell ref="E15:P15"/>
    <mergeCell ref="N16:N17"/>
    <mergeCell ref="Q15:AB15"/>
    <mergeCell ref="E16:E17"/>
    <mergeCell ref="F16:F17"/>
    <mergeCell ref="G16:G17"/>
    <mergeCell ref="H16:H17"/>
    <mergeCell ref="I16:I17"/>
    <mergeCell ref="J16:J17"/>
    <mergeCell ref="W16:W17"/>
    <mergeCell ref="N38:N39"/>
    <mergeCell ref="O38:P38"/>
    <mergeCell ref="Q38:Q39"/>
    <mergeCell ref="R38:R39"/>
    <mergeCell ref="S38:S39"/>
    <mergeCell ref="T38:T39"/>
    <mergeCell ref="U38:U39"/>
    <mergeCell ref="V38:V39"/>
    <mergeCell ref="W38:W39"/>
    <mergeCell ref="E38:E39"/>
    <mergeCell ref="F38:F39"/>
    <mergeCell ref="G38:G39"/>
    <mergeCell ref="H38:H39"/>
    <mergeCell ref="I38:I39"/>
    <mergeCell ref="J38:J39"/>
    <mergeCell ref="K38:K39"/>
    <mergeCell ref="L38:L39"/>
    <mergeCell ref="M38:M39"/>
    <mergeCell ref="X38:X39"/>
    <mergeCell ref="Y38:Y39"/>
    <mergeCell ref="Z38:Z39"/>
    <mergeCell ref="AA38:AB38"/>
    <mergeCell ref="AA45:AA46"/>
    <mergeCell ref="AB45:AB46"/>
    <mergeCell ref="A46:D46"/>
    <mergeCell ref="E46:K46"/>
    <mergeCell ref="Q46:W46"/>
    <mergeCell ref="A45:D45"/>
    <mergeCell ref="L45:L46"/>
    <mergeCell ref="M45:M46"/>
    <mergeCell ref="N45:N46"/>
    <mergeCell ref="O45:O46"/>
    <mergeCell ref="P45:P46"/>
    <mergeCell ref="X45:X46"/>
    <mergeCell ref="Y45:Y46"/>
    <mergeCell ref="Z45:Z46"/>
    <mergeCell ref="A37:A39"/>
    <mergeCell ref="B37:B39"/>
    <mergeCell ref="C37:C38"/>
    <mergeCell ref="D37:D38"/>
    <mergeCell ref="E37:P37"/>
    <mergeCell ref="Q37:AB37"/>
    <mergeCell ref="E40:E44"/>
    <mergeCell ref="F40:F44"/>
    <mergeCell ref="G40:G44"/>
    <mergeCell ref="H40:H44"/>
    <mergeCell ref="I40:I44"/>
    <mergeCell ref="J40:J44"/>
    <mergeCell ref="K40:K41"/>
    <mergeCell ref="L40:L44"/>
    <mergeCell ref="M40:M44"/>
    <mergeCell ref="W40:W41"/>
    <mergeCell ref="X40:X44"/>
    <mergeCell ref="Y40:Y44"/>
    <mergeCell ref="Z40:Z44"/>
    <mergeCell ref="AA40:AA44"/>
    <mergeCell ref="AB40:AB44"/>
    <mergeCell ref="K43:K44"/>
    <mergeCell ref="W43:W44"/>
    <mergeCell ref="N40:N44"/>
    <mergeCell ref="O40:O44"/>
    <mergeCell ref="P40:P44"/>
    <mergeCell ref="Q40:Q44"/>
    <mergeCell ref="R40:R44"/>
    <mergeCell ref="S40:S44"/>
    <mergeCell ref="T40:T44"/>
    <mergeCell ref="U40:U44"/>
    <mergeCell ref="V40:V44"/>
  </mergeCells>
  <pageMargins left="0.90551181102362199" right="0.47244094488188998" top="0.81" bottom="0.66929133858267698" header="0" footer="0"/>
  <pageSetup paperSize="9" scale="63" orientation="portrait" r:id="rId1"/>
  <headerFooter alignWithMargins="0">
    <oddFooter>&amp;R3/9</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E93"/>
  <sheetViews>
    <sheetView showZeros="0" view="pageBreakPreview" topLeftCell="B26" zoomScaleNormal="100" zoomScaleSheetLayoutView="100" workbookViewId="0">
      <selection activeCell="D55" sqref="D55"/>
    </sheetView>
  </sheetViews>
  <sheetFormatPr defaultColWidth="9.140625" defaultRowHeight="12.75"/>
  <cols>
    <col min="1" max="1" width="5" style="1" customWidth="1"/>
    <col min="2" max="2" width="39.140625" style="1" customWidth="1"/>
    <col min="3" max="3" width="13.7109375" style="176" hidden="1" customWidth="1"/>
    <col min="4" max="4" width="11.5703125" style="1" customWidth="1"/>
    <col min="5" max="10" width="3.7109375" style="1" customWidth="1"/>
    <col min="11" max="11" width="3.7109375" style="1" hidden="1" customWidth="1"/>
    <col min="12" max="22" width="3.7109375" style="1" customWidth="1"/>
    <col min="23" max="23" width="3.7109375" style="1" hidden="1" customWidth="1"/>
    <col min="24" max="28" width="3.7109375" style="1" customWidth="1"/>
    <col min="29" max="41" width="3.7109375" style="86" hidden="1" customWidth="1"/>
    <col min="42" max="42" width="5.5703125" style="86" hidden="1" customWidth="1"/>
    <col min="43" max="49" width="3.7109375" style="86" hidden="1" customWidth="1"/>
    <col min="50" max="50" width="5.140625" style="86" hidden="1" customWidth="1"/>
    <col min="51" max="68" width="3.7109375" style="86" hidden="1" customWidth="1"/>
    <col min="69" max="75" width="9.140625" style="1" hidden="1" customWidth="1"/>
    <col min="76" max="76" width="9.140625" style="1" customWidth="1"/>
    <col min="77" max="77" width="14.7109375" style="1" customWidth="1"/>
    <col min="78" max="144" width="9.140625" style="1" customWidth="1"/>
    <col min="145" max="16384" width="9.140625" style="1"/>
  </cols>
  <sheetData>
    <row r="1" spans="1:74">
      <c r="A1" s="9" t="s">
        <v>4</v>
      </c>
      <c r="B1" s="10"/>
      <c r="E1" s="12"/>
      <c r="H1" s="10"/>
      <c r="I1" s="10"/>
      <c r="J1" s="10"/>
      <c r="K1" s="10"/>
      <c r="L1" s="10"/>
      <c r="M1" s="10"/>
      <c r="N1" s="10"/>
      <c r="O1" s="10"/>
      <c r="P1" s="10"/>
      <c r="Q1" s="13"/>
      <c r="R1" s="10"/>
      <c r="S1" s="10"/>
      <c r="T1" s="10"/>
    </row>
    <row r="2" spans="1:74">
      <c r="A2" s="9" t="s">
        <v>5</v>
      </c>
      <c r="B2" s="10"/>
      <c r="H2" s="10"/>
      <c r="I2" s="10"/>
      <c r="J2" s="10"/>
      <c r="K2" s="10"/>
      <c r="L2" s="10"/>
      <c r="M2" s="10"/>
      <c r="N2" s="10"/>
      <c r="O2" s="10"/>
      <c r="P2" s="10"/>
      <c r="Q2" s="13"/>
      <c r="R2" s="10"/>
      <c r="S2" s="10"/>
      <c r="T2" s="10"/>
    </row>
    <row r="3" spans="1:74" ht="12.2" customHeight="1">
      <c r="A3" s="10"/>
      <c r="B3" s="10"/>
      <c r="H3" s="10"/>
      <c r="I3" s="10"/>
      <c r="J3" s="10"/>
      <c r="K3" s="10"/>
      <c r="L3" s="10"/>
      <c r="M3" s="10"/>
      <c r="N3" s="10"/>
      <c r="O3" s="10"/>
      <c r="P3" s="10"/>
      <c r="Q3" s="14"/>
      <c r="R3" s="10"/>
      <c r="S3" s="10"/>
      <c r="T3" s="10"/>
      <c r="AC3" s="15"/>
    </row>
    <row r="4" spans="1:74" ht="12.2" customHeight="1">
      <c r="AC4" s="16"/>
    </row>
    <row r="5" spans="1:74" ht="12.2" customHeight="1">
      <c r="A5" s="489" t="s">
        <v>6</v>
      </c>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A5" s="489"/>
      <c r="AB5" s="489"/>
    </row>
    <row r="6" spans="1:74" ht="12.2" customHeight="1">
      <c r="AC6" s="15"/>
    </row>
    <row r="7" spans="1:74" s="10" customFormat="1">
      <c r="A7" s="73" t="s">
        <v>163</v>
      </c>
      <c r="C7" s="187"/>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row>
    <row r="8" spans="1:74" s="10" customFormat="1">
      <c r="A8" s="73" t="s">
        <v>164</v>
      </c>
      <c r="C8" s="187"/>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row>
    <row r="9" spans="1:74" s="10" customFormat="1">
      <c r="A9" s="221" t="s">
        <v>214</v>
      </c>
      <c r="C9" s="177"/>
      <c r="D9" s="14"/>
      <c r="E9" s="14"/>
      <c r="F9" s="14"/>
      <c r="G9" s="14"/>
      <c r="H9" s="14"/>
      <c r="I9" s="14"/>
      <c r="J9" s="14"/>
      <c r="K9" s="14"/>
      <c r="L9" s="14"/>
      <c r="M9" s="14"/>
      <c r="N9" s="14"/>
      <c r="O9" s="14"/>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row>
    <row r="10" spans="1:74" s="10" customFormat="1">
      <c r="A10" s="73" t="s">
        <v>151</v>
      </c>
      <c r="C10" s="177"/>
      <c r="D10" s="14"/>
      <c r="E10" s="14"/>
      <c r="F10" s="14"/>
      <c r="G10" s="14"/>
      <c r="H10" s="14"/>
      <c r="I10" s="14"/>
      <c r="J10" s="14"/>
      <c r="K10" s="14"/>
      <c r="L10" s="14"/>
      <c r="M10" s="14"/>
      <c r="N10" s="14"/>
      <c r="O10" s="14"/>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row>
    <row r="11" spans="1:74" s="10" customFormat="1">
      <c r="A11" s="73" t="s">
        <v>101</v>
      </c>
      <c r="C11" s="178"/>
      <c r="D11" s="17"/>
      <c r="E11" s="17"/>
      <c r="F11" s="17"/>
      <c r="G11" s="17"/>
      <c r="H11" s="17"/>
      <c r="I11" s="17"/>
      <c r="J11" s="17"/>
      <c r="K11" s="17"/>
      <c r="L11" s="17"/>
      <c r="M11" s="17"/>
      <c r="N11" s="17"/>
      <c r="O11" s="17"/>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86"/>
      <c r="BG11" s="11"/>
      <c r="BH11" s="11"/>
      <c r="BI11" s="11"/>
      <c r="BJ11" s="11"/>
      <c r="BK11" s="11"/>
      <c r="BL11" s="11"/>
      <c r="BM11" s="11"/>
      <c r="BN11" s="11"/>
      <c r="BO11" s="11"/>
      <c r="BP11" s="11"/>
    </row>
    <row r="12" spans="1:74" s="382" customFormat="1">
      <c r="A12" s="382" t="s">
        <v>479</v>
      </c>
      <c r="C12" s="384"/>
      <c r="AC12" s="385"/>
      <c r="AD12" s="385"/>
      <c r="AE12" s="385"/>
      <c r="AF12" s="385"/>
      <c r="AG12" s="385"/>
      <c r="AH12" s="385"/>
      <c r="AI12" s="385"/>
      <c r="AJ12" s="385"/>
      <c r="AK12" s="385"/>
      <c r="AL12" s="385"/>
      <c r="AM12" s="385"/>
      <c r="AN12" s="385"/>
      <c r="AO12" s="385"/>
      <c r="AP12" s="385"/>
      <c r="AQ12" s="385"/>
      <c r="AR12" s="385"/>
      <c r="AS12" s="385"/>
      <c r="AT12" s="385"/>
      <c r="AU12" s="385"/>
      <c r="AV12" s="385"/>
      <c r="AW12" s="385"/>
      <c r="AX12" s="385"/>
      <c r="AY12" s="473"/>
      <c r="AZ12" s="473"/>
      <c r="BA12" s="473"/>
      <c r="BB12" s="474"/>
      <c r="BC12" s="474"/>
      <c r="BD12" s="474"/>
      <c r="BE12" s="385"/>
      <c r="BF12" s="385"/>
      <c r="BG12" s="385"/>
      <c r="BH12" s="385"/>
      <c r="BI12" s="385"/>
      <c r="BJ12" s="385"/>
      <c r="BK12" s="385"/>
      <c r="BL12" s="385"/>
      <c r="BM12" s="385"/>
      <c r="BN12" s="385"/>
      <c r="BO12" s="385"/>
      <c r="BP12" s="385"/>
    </row>
    <row r="13" spans="1:74" ht="15.75" thickBot="1">
      <c r="B13" s="88"/>
      <c r="C13" s="190"/>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6">
        <f>SUM(AC16:AF16)</f>
        <v>52</v>
      </c>
      <c r="AG13" s="86">
        <f>SUM(AG16:AJ16)</f>
        <v>60</v>
      </c>
      <c r="AK13" s="86">
        <f>SUM(AK16:AM16)</f>
        <v>59</v>
      </c>
      <c r="AN13" s="86">
        <f>SUM(AN16:AP16)</f>
        <v>0</v>
      </c>
      <c r="AQ13" s="86">
        <f>SUM(AQ16:AT16)</f>
        <v>20</v>
      </c>
      <c r="AU13" s="86">
        <f>SUM(AU16:AX16)</f>
        <v>16</v>
      </c>
      <c r="BB13" s="127"/>
      <c r="BC13" s="127"/>
      <c r="BD13" s="127"/>
      <c r="BF13" s="86">
        <f>SUM(BF16:BI16)</f>
        <v>16</v>
      </c>
      <c r="BJ13" s="86">
        <f>SUM(BJ16:BM16)</f>
        <v>32</v>
      </c>
      <c r="BN13" s="86">
        <f>SUM(BN16:BP16)</f>
        <v>0</v>
      </c>
    </row>
    <row r="14" spans="1:74" ht="18.75" thickBot="1">
      <c r="A14" s="490" t="s">
        <v>12</v>
      </c>
      <c r="B14" s="490"/>
      <c r="C14" s="491"/>
      <c r="D14" s="490"/>
      <c r="E14" s="490"/>
      <c r="F14" s="490"/>
      <c r="G14" s="490"/>
      <c r="H14" s="490"/>
      <c r="I14" s="490"/>
      <c r="J14" s="490"/>
      <c r="K14" s="490"/>
      <c r="L14" s="490"/>
      <c r="M14" s="490"/>
      <c r="N14" s="490"/>
      <c r="O14" s="490"/>
      <c r="P14" s="490"/>
      <c r="Q14" s="491"/>
      <c r="R14" s="491"/>
      <c r="S14" s="491"/>
      <c r="T14" s="491"/>
      <c r="U14" s="491"/>
      <c r="V14" s="491"/>
      <c r="W14" s="491"/>
      <c r="X14" s="491"/>
      <c r="Y14" s="491"/>
      <c r="Z14" s="491"/>
      <c r="AA14" s="491"/>
      <c r="AB14" s="491"/>
      <c r="AC14" s="492" t="s">
        <v>139</v>
      </c>
      <c r="AD14" s="493"/>
      <c r="AE14" s="493"/>
      <c r="AF14" s="494"/>
      <c r="AG14" s="469" t="s">
        <v>140</v>
      </c>
      <c r="AH14" s="470"/>
      <c r="AI14" s="470"/>
      <c r="AJ14" s="471"/>
      <c r="AK14" s="492" t="s">
        <v>139</v>
      </c>
      <c r="AL14" s="493"/>
      <c r="AM14" s="494"/>
      <c r="AN14" s="469" t="s">
        <v>140</v>
      </c>
      <c r="AO14" s="470"/>
      <c r="AP14" s="471"/>
      <c r="AQ14" s="469" t="s">
        <v>144</v>
      </c>
      <c r="AR14" s="470"/>
      <c r="AS14" s="470"/>
      <c r="AT14" s="471"/>
      <c r="AU14" s="469" t="s">
        <v>141</v>
      </c>
      <c r="AV14" s="470"/>
      <c r="AW14" s="470"/>
      <c r="AX14" s="470"/>
      <c r="AY14" s="469" t="s">
        <v>152</v>
      </c>
      <c r="AZ14" s="470"/>
      <c r="BA14" s="471"/>
      <c r="BB14" s="469" t="s">
        <v>153</v>
      </c>
      <c r="BC14" s="470"/>
      <c r="BD14" s="471"/>
      <c r="BF14" s="469" t="s">
        <v>142</v>
      </c>
      <c r="BG14" s="470"/>
      <c r="BH14" s="470"/>
      <c r="BI14" s="470"/>
      <c r="BJ14" s="469" t="s">
        <v>143</v>
      </c>
      <c r="BK14" s="470"/>
      <c r="BL14" s="470"/>
      <c r="BM14" s="471"/>
      <c r="BN14" s="469" t="s">
        <v>143</v>
      </c>
      <c r="BO14" s="470"/>
      <c r="BP14" s="471"/>
      <c r="BQ14" s="1" t="s">
        <v>146</v>
      </c>
    </row>
    <row r="15" spans="1:74" ht="12.75" customHeight="1">
      <c r="A15" s="495" t="s">
        <v>13</v>
      </c>
      <c r="B15" s="498" t="s">
        <v>345</v>
      </c>
      <c r="C15" s="501" t="s">
        <v>155</v>
      </c>
      <c r="D15" s="503" t="s">
        <v>14</v>
      </c>
      <c r="E15" s="505" t="s">
        <v>15</v>
      </c>
      <c r="F15" s="506"/>
      <c r="G15" s="506"/>
      <c r="H15" s="506"/>
      <c r="I15" s="506"/>
      <c r="J15" s="506"/>
      <c r="K15" s="506"/>
      <c r="L15" s="506"/>
      <c r="M15" s="506"/>
      <c r="N15" s="506"/>
      <c r="O15" s="506"/>
      <c r="P15" s="506"/>
      <c r="Q15" s="505" t="s">
        <v>16</v>
      </c>
      <c r="R15" s="506"/>
      <c r="S15" s="506"/>
      <c r="T15" s="506"/>
      <c r="U15" s="506"/>
      <c r="V15" s="506"/>
      <c r="W15" s="506"/>
      <c r="X15" s="506"/>
      <c r="Y15" s="506"/>
      <c r="Z15" s="506"/>
      <c r="AA15" s="506"/>
      <c r="AB15" s="507"/>
      <c r="AC15" s="355" t="s">
        <v>361</v>
      </c>
      <c r="AD15" s="245" t="s">
        <v>362</v>
      </c>
      <c r="AE15" s="245" t="s">
        <v>363</v>
      </c>
      <c r="AF15" s="356" t="s">
        <v>364</v>
      </c>
      <c r="AG15" s="355" t="s">
        <v>361</v>
      </c>
      <c r="AH15" s="245" t="s">
        <v>362</v>
      </c>
      <c r="AI15" s="245" t="s">
        <v>363</v>
      </c>
      <c r="AJ15" s="356" t="s">
        <v>364</v>
      </c>
      <c r="AK15" s="20" t="s">
        <v>20</v>
      </c>
      <c r="AL15" s="18" t="s">
        <v>21</v>
      </c>
      <c r="AM15" s="19" t="s">
        <v>17</v>
      </c>
      <c r="AN15" s="20" t="s">
        <v>20</v>
      </c>
      <c r="AO15" s="18" t="s">
        <v>21</v>
      </c>
      <c r="AP15" s="19" t="s">
        <v>17</v>
      </c>
      <c r="AQ15" s="355" t="s">
        <v>361</v>
      </c>
      <c r="AR15" s="245" t="s">
        <v>362</v>
      </c>
      <c r="AS15" s="245" t="s">
        <v>363</v>
      </c>
      <c r="AT15" s="356" t="s">
        <v>364</v>
      </c>
      <c r="AU15" s="355" t="s">
        <v>361</v>
      </c>
      <c r="AV15" s="245" t="s">
        <v>362</v>
      </c>
      <c r="AW15" s="245" t="s">
        <v>363</v>
      </c>
      <c r="AX15" s="356" t="s">
        <v>364</v>
      </c>
      <c r="AY15" s="20" t="s">
        <v>22</v>
      </c>
      <c r="AZ15" s="245" t="s">
        <v>242</v>
      </c>
      <c r="BA15" s="19" t="s">
        <v>24</v>
      </c>
      <c r="BB15" s="20" t="s">
        <v>22</v>
      </c>
      <c r="BC15" s="245" t="s">
        <v>242</v>
      </c>
      <c r="BD15" s="19" t="s">
        <v>24</v>
      </c>
      <c r="BF15" s="355" t="s">
        <v>361</v>
      </c>
      <c r="BG15" s="245" t="s">
        <v>362</v>
      </c>
      <c r="BH15" s="245" t="s">
        <v>363</v>
      </c>
      <c r="BI15" s="356" t="s">
        <v>364</v>
      </c>
      <c r="BJ15" s="355" t="s">
        <v>361</v>
      </c>
      <c r="BK15" s="245" t="s">
        <v>362</v>
      </c>
      <c r="BL15" s="245" t="s">
        <v>363</v>
      </c>
      <c r="BM15" s="356" t="s">
        <v>364</v>
      </c>
      <c r="BN15" s="20" t="s">
        <v>20</v>
      </c>
      <c r="BO15" s="18" t="s">
        <v>21</v>
      </c>
      <c r="BP15" s="19" t="s">
        <v>17</v>
      </c>
    </row>
    <row r="16" spans="1:74" ht="12.75" customHeight="1" thickBot="1">
      <c r="A16" s="496"/>
      <c r="B16" s="499"/>
      <c r="C16" s="502"/>
      <c r="D16" s="504"/>
      <c r="E16" s="485" t="s">
        <v>19</v>
      </c>
      <c r="F16" s="487" t="s">
        <v>18</v>
      </c>
      <c r="G16" s="487" t="s">
        <v>23</v>
      </c>
      <c r="H16" s="487" t="s">
        <v>130</v>
      </c>
      <c r="I16" s="487" t="s">
        <v>24</v>
      </c>
      <c r="J16" s="487" t="s">
        <v>131</v>
      </c>
      <c r="K16" s="508" t="s">
        <v>133</v>
      </c>
      <c r="L16" s="508" t="s">
        <v>25</v>
      </c>
      <c r="M16" s="508" t="s">
        <v>132</v>
      </c>
      <c r="N16" s="509" t="s">
        <v>26</v>
      </c>
      <c r="O16" s="475" t="s">
        <v>27</v>
      </c>
      <c r="P16" s="476"/>
      <c r="Q16" s="485" t="s">
        <v>19</v>
      </c>
      <c r="R16" s="487" t="s">
        <v>18</v>
      </c>
      <c r="S16" s="487" t="s">
        <v>23</v>
      </c>
      <c r="T16" s="487" t="s">
        <v>130</v>
      </c>
      <c r="U16" s="487" t="s">
        <v>24</v>
      </c>
      <c r="V16" s="487" t="s">
        <v>131</v>
      </c>
      <c r="W16" s="508" t="s">
        <v>133</v>
      </c>
      <c r="X16" s="508" t="s">
        <v>25</v>
      </c>
      <c r="Y16" s="508" t="s">
        <v>132</v>
      </c>
      <c r="Z16" s="509" t="s">
        <v>26</v>
      </c>
      <c r="AA16" s="475" t="s">
        <v>27</v>
      </c>
      <c r="AB16" s="476"/>
      <c r="AC16" s="133">
        <f t="shared" ref="AC16:AL16" si="0">AC17+AC37</f>
        <v>25</v>
      </c>
      <c r="AD16" s="146">
        <f t="shared" si="0"/>
        <v>0</v>
      </c>
      <c r="AE16" s="146">
        <f t="shared" si="0"/>
        <v>25</v>
      </c>
      <c r="AF16" s="147">
        <f t="shared" si="0"/>
        <v>2</v>
      </c>
      <c r="AG16" s="133">
        <f t="shared" si="0"/>
        <v>21</v>
      </c>
      <c r="AH16" s="146">
        <f t="shared" si="0"/>
        <v>0</v>
      </c>
      <c r="AI16" s="146">
        <f t="shared" si="0"/>
        <v>37</v>
      </c>
      <c r="AJ16" s="149">
        <f t="shared" si="0"/>
        <v>2</v>
      </c>
      <c r="AK16" s="133">
        <f t="shared" si="0"/>
        <v>45</v>
      </c>
      <c r="AL16" s="146">
        <f t="shared" si="0"/>
        <v>7</v>
      </c>
      <c r="AM16" s="147">
        <f>AM17+AM37+AM54</f>
        <v>7</v>
      </c>
      <c r="AN16" s="133">
        <f t="shared" ref="AN16:AX16" si="1">AN17+AN37</f>
        <v>0</v>
      </c>
      <c r="AO16" s="146">
        <f t="shared" si="1"/>
        <v>0</v>
      </c>
      <c r="AP16" s="147">
        <f t="shared" si="1"/>
        <v>0</v>
      </c>
      <c r="AQ16" s="133">
        <f t="shared" si="1"/>
        <v>13</v>
      </c>
      <c r="AR16" s="146">
        <f t="shared" si="1"/>
        <v>0</v>
      </c>
      <c r="AS16" s="146">
        <f t="shared" si="1"/>
        <v>7</v>
      </c>
      <c r="AT16" s="147">
        <f t="shared" si="1"/>
        <v>0</v>
      </c>
      <c r="AU16" s="133">
        <f t="shared" si="1"/>
        <v>10</v>
      </c>
      <c r="AV16" s="146">
        <f t="shared" si="1"/>
        <v>0</v>
      </c>
      <c r="AW16" s="146">
        <f t="shared" si="1"/>
        <v>4</v>
      </c>
      <c r="AX16" s="147">
        <f t="shared" si="1"/>
        <v>2</v>
      </c>
      <c r="AY16" s="133">
        <f>AY17</f>
        <v>5</v>
      </c>
      <c r="AZ16" s="146">
        <f>AZ17+AZ37</f>
        <v>3</v>
      </c>
      <c r="BA16" s="147">
        <f>BA17+BA37</f>
        <v>0</v>
      </c>
      <c r="BB16" s="133">
        <f>BB17+BB37</f>
        <v>5</v>
      </c>
      <c r="BC16" s="146">
        <f>BC17</f>
        <v>1</v>
      </c>
      <c r="BD16" s="147">
        <f>BD17+BD37</f>
        <v>0</v>
      </c>
      <c r="BF16" s="133">
        <f t="shared" ref="BF16:BP16" si="2">BF17+BF37</f>
        <v>2</v>
      </c>
      <c r="BG16" s="146">
        <f t="shared" si="2"/>
        <v>0</v>
      </c>
      <c r="BH16" s="146">
        <f t="shared" si="2"/>
        <v>14</v>
      </c>
      <c r="BI16" s="147">
        <f t="shared" si="2"/>
        <v>0</v>
      </c>
      <c r="BJ16" s="133">
        <f t="shared" si="2"/>
        <v>4</v>
      </c>
      <c r="BK16" s="146">
        <f t="shared" si="2"/>
        <v>0</v>
      </c>
      <c r="BL16" s="146">
        <f t="shared" si="2"/>
        <v>28</v>
      </c>
      <c r="BM16" s="147">
        <f t="shared" si="2"/>
        <v>0</v>
      </c>
      <c r="BN16" s="133">
        <f t="shared" si="2"/>
        <v>0</v>
      </c>
      <c r="BO16" s="146">
        <f t="shared" si="2"/>
        <v>0</v>
      </c>
      <c r="BP16" s="147">
        <f t="shared" si="2"/>
        <v>0</v>
      </c>
      <c r="BQ16" s="1">
        <f>SUM(K18:K30,W18:W30)</f>
        <v>0</v>
      </c>
      <c r="BS16" s="472">
        <v>1</v>
      </c>
      <c r="BT16" s="472"/>
      <c r="BU16" s="472">
        <v>2</v>
      </c>
      <c r="BV16" s="472"/>
    </row>
    <row r="17" spans="1:81" ht="15" customHeight="1" thickBot="1">
      <c r="A17" s="497"/>
      <c r="B17" s="500"/>
      <c r="C17" s="191" t="s">
        <v>28</v>
      </c>
      <c r="D17" s="87" t="s">
        <v>166</v>
      </c>
      <c r="E17" s="485"/>
      <c r="F17" s="487"/>
      <c r="G17" s="487"/>
      <c r="H17" s="487"/>
      <c r="I17" s="487"/>
      <c r="J17" s="487"/>
      <c r="K17" s="487"/>
      <c r="L17" s="487"/>
      <c r="M17" s="487"/>
      <c r="N17" s="509"/>
      <c r="O17" s="129" t="s">
        <v>158</v>
      </c>
      <c r="P17" s="129" t="s">
        <v>135</v>
      </c>
      <c r="Q17" s="486"/>
      <c r="R17" s="488"/>
      <c r="S17" s="488"/>
      <c r="T17" s="488"/>
      <c r="U17" s="488"/>
      <c r="V17" s="488"/>
      <c r="W17" s="488"/>
      <c r="X17" s="488"/>
      <c r="Y17" s="488"/>
      <c r="Z17" s="511"/>
      <c r="AA17" s="129" t="s">
        <v>158</v>
      </c>
      <c r="AB17" s="128" t="s">
        <v>135</v>
      </c>
      <c r="AC17" s="135">
        <f t="shared" ref="AC17:BD17" si="3">SUM(AC18:AC34)</f>
        <v>25</v>
      </c>
      <c r="AD17" s="148">
        <f t="shared" si="3"/>
        <v>0</v>
      </c>
      <c r="AE17" s="148">
        <f t="shared" si="3"/>
        <v>20</v>
      </c>
      <c r="AF17" s="153">
        <f t="shared" si="3"/>
        <v>0</v>
      </c>
      <c r="AG17" s="123">
        <f t="shared" si="3"/>
        <v>21</v>
      </c>
      <c r="AH17" s="134">
        <f t="shared" si="3"/>
        <v>0</v>
      </c>
      <c r="AI17" s="134">
        <f t="shared" si="3"/>
        <v>29</v>
      </c>
      <c r="AJ17" s="160">
        <f t="shared" si="3"/>
        <v>0</v>
      </c>
      <c r="AK17" s="135">
        <f t="shared" si="3"/>
        <v>45</v>
      </c>
      <c r="AL17" s="148">
        <f t="shared" si="3"/>
        <v>0</v>
      </c>
      <c r="AM17" s="153">
        <f t="shared" si="3"/>
        <v>0</v>
      </c>
      <c r="AN17" s="162">
        <f t="shared" si="3"/>
        <v>0</v>
      </c>
      <c r="AO17" s="162">
        <f t="shared" si="3"/>
        <v>0</v>
      </c>
      <c r="AP17" s="162">
        <f t="shared" si="3"/>
        <v>0</v>
      </c>
      <c r="AQ17" s="123">
        <f t="shared" si="3"/>
        <v>13</v>
      </c>
      <c r="AR17" s="134">
        <f t="shared" si="3"/>
        <v>0</v>
      </c>
      <c r="AS17" s="134">
        <f t="shared" si="3"/>
        <v>5</v>
      </c>
      <c r="AT17" s="160">
        <f t="shared" si="3"/>
        <v>0</v>
      </c>
      <c r="AU17" s="123">
        <f t="shared" si="3"/>
        <v>10</v>
      </c>
      <c r="AV17" s="134">
        <f t="shared" si="3"/>
        <v>0</v>
      </c>
      <c r="AW17" s="134">
        <f t="shared" si="3"/>
        <v>4</v>
      </c>
      <c r="AX17" s="160">
        <f t="shared" si="3"/>
        <v>0</v>
      </c>
      <c r="AY17" s="162">
        <f t="shared" si="3"/>
        <v>5</v>
      </c>
      <c r="AZ17" s="162">
        <f t="shared" si="3"/>
        <v>2</v>
      </c>
      <c r="BA17" s="166">
        <f t="shared" si="3"/>
        <v>0</v>
      </c>
      <c r="BB17" s="123">
        <f t="shared" si="3"/>
        <v>4</v>
      </c>
      <c r="BC17" s="134">
        <f t="shared" si="3"/>
        <v>1</v>
      </c>
      <c r="BD17" s="160">
        <f t="shared" si="3"/>
        <v>0</v>
      </c>
      <c r="BF17" s="135">
        <f t="shared" ref="BF17:BP17" si="4">SUM(BF18:BF34)</f>
        <v>2</v>
      </c>
      <c r="BG17" s="136">
        <f t="shared" si="4"/>
        <v>0</v>
      </c>
      <c r="BH17" s="136">
        <f t="shared" si="4"/>
        <v>11</v>
      </c>
      <c r="BI17" s="137">
        <f t="shared" si="4"/>
        <v>0</v>
      </c>
      <c r="BJ17" s="135">
        <f t="shared" si="4"/>
        <v>4</v>
      </c>
      <c r="BK17" s="136">
        <f t="shared" si="4"/>
        <v>0</v>
      </c>
      <c r="BL17" s="136">
        <f t="shared" si="4"/>
        <v>22</v>
      </c>
      <c r="BM17" s="138">
        <f t="shared" si="4"/>
        <v>0</v>
      </c>
      <c r="BN17" s="123">
        <f t="shared" si="4"/>
        <v>0</v>
      </c>
      <c r="BO17" s="134">
        <f t="shared" si="4"/>
        <v>0</v>
      </c>
      <c r="BP17" s="160">
        <f t="shared" si="4"/>
        <v>0</v>
      </c>
      <c r="BS17" s="4" t="s">
        <v>136</v>
      </c>
      <c r="BT17" s="4" t="s">
        <v>137</v>
      </c>
      <c r="BU17" s="4" t="s">
        <v>136</v>
      </c>
      <c r="BV17" s="4" t="s">
        <v>137</v>
      </c>
      <c r="BX17" s="10"/>
    </row>
    <row r="18" spans="1:81" ht="13.5" thickBot="1">
      <c r="A18" s="285">
        <v>1</v>
      </c>
      <c r="B18" s="310" t="s">
        <v>248</v>
      </c>
      <c r="C18" s="290" t="s">
        <v>387</v>
      </c>
      <c r="D18" s="34" t="str">
        <f t="shared" ref="D18:D30" si="5">C18&amp;"."&amp;TEXT(A18,"00")</f>
        <v>DF.05.01</v>
      </c>
      <c r="E18" s="71">
        <v>2</v>
      </c>
      <c r="F18" s="35"/>
      <c r="G18" s="35">
        <v>2</v>
      </c>
      <c r="H18" s="35"/>
      <c r="I18" s="35"/>
      <c r="J18" s="35"/>
      <c r="K18" s="35"/>
      <c r="L18" s="35">
        <f>IF(O18=0,0,(O18+P18)*25-SUM(E18:K18)*14-M18)</f>
        <v>19</v>
      </c>
      <c r="M18" s="35">
        <f t="shared" ref="M18:M23" si="6">IF(P18&lt;&gt;0,IF(SUM(E18:G18,I18)=0, (P18)*25-(H18+J18+K18)*14, (P18)*25-(H18+J18+K18)*14),0)</f>
        <v>0</v>
      </c>
      <c r="N18" s="35" t="s">
        <v>22</v>
      </c>
      <c r="O18" s="35">
        <v>3</v>
      </c>
      <c r="P18" s="257"/>
      <c r="Q18" s="71"/>
      <c r="R18" s="35"/>
      <c r="S18" s="35"/>
      <c r="T18" s="35"/>
      <c r="U18" s="35"/>
      <c r="V18" s="35"/>
      <c r="W18" s="35"/>
      <c r="X18" s="35"/>
      <c r="Y18" s="35"/>
      <c r="Z18" s="35"/>
      <c r="AA18" s="288"/>
      <c r="AB18" s="257"/>
      <c r="AC18" s="20">
        <f>IF(LEFT($D18,2)=AC$15,SUM($E18:$J18)+SUM($Q18:$V18),0)</f>
        <v>4</v>
      </c>
      <c r="AD18" s="18">
        <f>IF(LEFT($D18,2)=AD$15,SUM($E18:$J18)+SUM($Q18:$V18),0)</f>
        <v>0</v>
      </c>
      <c r="AE18" s="18">
        <f>IF(LEFT($D18,2)=AE$15,SUM($E18:$J18)+SUM($Q18:$V18),0)</f>
        <v>0</v>
      </c>
      <c r="AF18" s="19">
        <f>IF(LEFT($D18,2)=AF$15,SUM($E18:$J18)+SUM($Q18:$V18),0)</f>
        <v>0</v>
      </c>
      <c r="AG18" s="20">
        <f>IF(LEFT($D18,2)=AG$15,SUM($O18:$P18)+SUM($AA18:$AB18),0)</f>
        <v>3</v>
      </c>
      <c r="AH18" s="18">
        <f>IF(LEFT($D18,2)=AH$15,SUM($O18:$P18)+SUM($AA18:$AB18),0)</f>
        <v>0</v>
      </c>
      <c r="AI18" s="18">
        <f>IF(LEFT($D18,2)=AI$15,SUM($O18:$P18)+SUM($AA18:$AB18),0)</f>
        <v>0</v>
      </c>
      <c r="AJ18" s="19">
        <f>IF(LEFT($D18,2)=AJ$15,SUM($O18:$P18)+SUM($AA18:$AB18),0)</f>
        <v>0</v>
      </c>
      <c r="AK18" s="20">
        <f t="shared" ref="AK18:AK30" si="7">AC18+AD18+AE18+AF18</f>
        <v>4</v>
      </c>
      <c r="AL18" s="151">
        <f t="shared" ref="AL18:AM30" si="8">IF(MID($D18,6,1)=AL$15,SUM($E18:$J18)+SUM($Q18:$V18),0)</f>
        <v>0</v>
      </c>
      <c r="AM18" s="151">
        <f t="shared" si="8"/>
        <v>0</v>
      </c>
      <c r="AN18" s="151">
        <f>IF(MID($D18,6,1)=AN$15,SUM($O18:$P18)+SUM($AA18:$AB18),0)</f>
        <v>0</v>
      </c>
      <c r="AO18" s="151">
        <f t="shared" ref="AO18:AP30" si="9">IF(MID($D18,6,1)=AO$15,SUM($O18:$P18)+SUM($AA18:$AB18),0)</f>
        <v>0</v>
      </c>
      <c r="AP18" s="151">
        <f t="shared" si="9"/>
        <v>0</v>
      </c>
      <c r="AQ18" s="20">
        <f>IF(LEFT($D18,2)=AQ$15,$E18+$Q18,0)</f>
        <v>2</v>
      </c>
      <c r="AR18" s="18">
        <f>IF(LEFT($D18,2)=AR$15,$E18+$Q18,0)</f>
        <v>0</v>
      </c>
      <c r="AS18" s="18">
        <f>IF(LEFT($D18,2)=AS$15,$E18+$Q18,0)</f>
        <v>0</v>
      </c>
      <c r="AT18" s="19">
        <f>IF(LEFT($D18,2)=AT$15,$E18+$Q18,0)</f>
        <v>0</v>
      </c>
      <c r="AU18" s="20">
        <f>IF(LEFT($D18,2)=AU$15,SUM($F18, $G18, $I18)+SUM($R18, $S18, $U18),0)</f>
        <v>2</v>
      </c>
      <c r="AV18" s="18">
        <f>IF(LEFT($D18,2)=AV$15,SUM($F18, $G18, $I18)+SUM($R18, $S18, $U18),0)</f>
        <v>0</v>
      </c>
      <c r="AW18" s="18">
        <f>IF(LEFT($D18,2)=AW$15,SUM($F18, $G18, $I18)+SUM($R18, $S18, $U18),0)</f>
        <v>0</v>
      </c>
      <c r="AX18" s="19">
        <f>IF(LEFT($D18,2)=AX$15,SUM($F18, $G18, $I18)+SUM($R18, $S18, $U18),0)</f>
        <v>0</v>
      </c>
      <c r="AY18" s="20">
        <f t="shared" ref="AY18:AY30" si="10">IF(LEFT($N18,1)=$AY$15,1,0)</f>
        <v>1</v>
      </c>
      <c r="AZ18" s="18">
        <f t="shared" ref="AZ18:AZ30" si="11">IF(LEFT($N18,1)=$AZ$15,1,0)</f>
        <v>0</v>
      </c>
      <c r="BA18" s="19">
        <f t="shared" ref="BA18:BA30" si="12">IF(LEFT($N18,1)=$BA$15,1,0)</f>
        <v>0</v>
      </c>
      <c r="BB18" s="20">
        <f t="shared" ref="BB18:BB30" si="13">IF(LEFT($Z18,1)=$BB$15,1,0)</f>
        <v>0</v>
      </c>
      <c r="BC18" s="18">
        <f t="shared" ref="BC18:BC30" si="14">IF(LEFT($Z18,1)=$BC$15,1,0)</f>
        <v>0</v>
      </c>
      <c r="BD18" s="19">
        <f>IF(LEFT($Z18,1)=$BD$15,1,0)</f>
        <v>0</v>
      </c>
      <c r="BF18" s="20">
        <f>IF(LEFT($D18,2)=BF$15,SUM($H18,$J18)+SUM($T18,$V18),0)</f>
        <v>0</v>
      </c>
      <c r="BG18" s="18">
        <f>IF(LEFT($D18,2)=BG$15,SUM($H18,$J18)+SUM($T18,$V18),0)</f>
        <v>0</v>
      </c>
      <c r="BH18" s="18">
        <f>IF(LEFT($D18,2)=BH$15,SUM($H18,$J18)+SUM($T18,$V18),0)</f>
        <v>0</v>
      </c>
      <c r="BI18" s="19">
        <f>IF(LEFT($D18,2)=BI$15,SUM($H18,$J18)+SUM($T18,$V18),0)</f>
        <v>0</v>
      </c>
      <c r="BJ18" s="20">
        <f>IF(LEFT($D18,2)=BJ$15,$P18+$AB18,0)</f>
        <v>0</v>
      </c>
      <c r="BK18" s="18">
        <f>IF(LEFT($D18,2)=BK$15,$P18+$AB18,0)</f>
        <v>0</v>
      </c>
      <c r="BL18" s="18">
        <f>IF(LEFT($D18,2)=BL$15,$P18+$AB18,0)</f>
        <v>0</v>
      </c>
      <c r="BM18" s="19">
        <f>IF(LEFT($D18,2)=BM$15,$P18+$AB18,0)</f>
        <v>0</v>
      </c>
      <c r="BN18" s="20">
        <f t="shared" ref="BN18:BP30" si="15">IF(MID($D18,6,1)=BN$15,$P18+$AB18,0)</f>
        <v>0</v>
      </c>
      <c r="BO18" s="18">
        <f t="shared" si="15"/>
        <v>0</v>
      </c>
      <c r="BP18" s="19">
        <f t="shared" si="15"/>
        <v>0</v>
      </c>
      <c r="BS18" s="4">
        <f>BT18-L18-$M$1</f>
        <v>0</v>
      </c>
      <c r="BT18" s="4">
        <f>25*SUM(O18:P18)-14*SUM(E18:K18)</f>
        <v>19</v>
      </c>
      <c r="BU18" s="4">
        <f>25*SUM(AA18:AB18)-X18</f>
        <v>0</v>
      </c>
      <c r="BV18" s="4">
        <f>25*SUM(AA18:AB18)</f>
        <v>0</v>
      </c>
      <c r="BX18" s="10"/>
      <c r="BZ18" s="10"/>
    </row>
    <row r="19" spans="1:81" ht="13.5" thickBot="1">
      <c r="A19" s="290">
        <f>A18+1</f>
        <v>2</v>
      </c>
      <c r="B19" s="314" t="s">
        <v>179</v>
      </c>
      <c r="C19" s="290" t="s">
        <v>387</v>
      </c>
      <c r="D19" s="307" t="str">
        <f t="shared" si="5"/>
        <v>DF.05.02</v>
      </c>
      <c r="E19" s="220">
        <v>1</v>
      </c>
      <c r="F19" s="202"/>
      <c r="G19" s="202"/>
      <c r="H19" s="202">
        <v>2</v>
      </c>
      <c r="I19" s="202"/>
      <c r="J19" s="202"/>
      <c r="K19" s="202"/>
      <c r="L19" s="202">
        <f>IF(O19=0,0,(O19+P19)*25-SUM(E19:K19)*14-M19)</f>
        <v>11</v>
      </c>
      <c r="M19" s="202">
        <f t="shared" si="6"/>
        <v>72</v>
      </c>
      <c r="N19" s="202" t="s">
        <v>22</v>
      </c>
      <c r="O19" s="202">
        <v>1</v>
      </c>
      <c r="P19" s="219">
        <v>4</v>
      </c>
      <c r="Q19" s="220"/>
      <c r="R19" s="202"/>
      <c r="S19" s="202"/>
      <c r="T19" s="202"/>
      <c r="U19" s="202"/>
      <c r="V19" s="202"/>
      <c r="W19" s="202"/>
      <c r="X19" s="202"/>
      <c r="Y19" s="202"/>
      <c r="Z19" s="202"/>
      <c r="AA19" s="286"/>
      <c r="AB19" s="219"/>
      <c r="AC19" s="141">
        <f t="shared" ref="AC19:AF30" si="16">IF(LEFT($D19,2)=AC$15,SUM($E19:$J19)+SUM($Q19:$V19),0)</f>
        <v>3</v>
      </c>
      <c r="AD19" s="130">
        <f t="shared" si="16"/>
        <v>0</v>
      </c>
      <c r="AE19" s="130">
        <f t="shared" si="16"/>
        <v>0</v>
      </c>
      <c r="AF19" s="142">
        <f t="shared" si="16"/>
        <v>0</v>
      </c>
      <c r="AG19" s="141">
        <f t="shared" ref="AG19:AJ30" si="17">IF(LEFT($D19,2)=AG$15,SUM($O19:$P19)+SUM($AA19:$AB19),0)</f>
        <v>5</v>
      </c>
      <c r="AH19" s="130">
        <f t="shared" si="17"/>
        <v>0</v>
      </c>
      <c r="AI19" s="130">
        <f t="shared" si="17"/>
        <v>0</v>
      </c>
      <c r="AJ19" s="142">
        <f t="shared" si="17"/>
        <v>0</v>
      </c>
      <c r="AK19" s="20">
        <f t="shared" si="7"/>
        <v>3</v>
      </c>
      <c r="AL19" s="139">
        <f t="shared" si="8"/>
        <v>0</v>
      </c>
      <c r="AM19" s="139">
        <f t="shared" si="8"/>
        <v>0</v>
      </c>
      <c r="AN19" s="139">
        <f t="shared" ref="AN19:AN30" si="18">IF(MID($D19,6,1)=AN$15,SUM($O19:$P19)+SUM($AA19:$AB19),0)</f>
        <v>0</v>
      </c>
      <c r="AO19" s="139">
        <f t="shared" si="9"/>
        <v>0</v>
      </c>
      <c r="AP19" s="139">
        <f t="shared" si="9"/>
        <v>0</v>
      </c>
      <c r="AQ19" s="141">
        <f t="shared" ref="AQ19:AT30" si="19">IF(LEFT($D19,2)=AQ$15,$E19+$Q19,0)</f>
        <v>1</v>
      </c>
      <c r="AR19" s="130">
        <f t="shared" si="19"/>
        <v>0</v>
      </c>
      <c r="AS19" s="130">
        <f t="shared" si="19"/>
        <v>0</v>
      </c>
      <c r="AT19" s="142">
        <f t="shared" si="19"/>
        <v>0</v>
      </c>
      <c r="AU19" s="141">
        <f t="shared" ref="AU19:AX30" si="20">IF(LEFT($D19,2)=AU$15,SUM($F19, $G19, $I19)+SUM($R19, $S19, $U19),0)</f>
        <v>0</v>
      </c>
      <c r="AV19" s="130">
        <f t="shared" si="20"/>
        <v>0</v>
      </c>
      <c r="AW19" s="130">
        <f t="shared" si="20"/>
        <v>0</v>
      </c>
      <c r="AX19" s="142">
        <f t="shared" si="20"/>
        <v>0</v>
      </c>
      <c r="AY19" s="141">
        <f t="shared" si="10"/>
        <v>1</v>
      </c>
      <c r="AZ19" s="130">
        <f t="shared" si="11"/>
        <v>0</v>
      </c>
      <c r="BA19" s="67">
        <f t="shared" si="12"/>
        <v>0</v>
      </c>
      <c r="BB19" s="141">
        <f t="shared" si="13"/>
        <v>0</v>
      </c>
      <c r="BC19" s="130">
        <f t="shared" si="14"/>
        <v>0</v>
      </c>
      <c r="BD19" s="67">
        <f t="shared" ref="BD19:BD30" si="21">IF(LEFT($Z19,1)=$BD$15,1,0)</f>
        <v>0</v>
      </c>
      <c r="BF19" s="141">
        <f t="shared" ref="BF19:BI30" si="22">IF(LEFT($D19,2)=BF$15,SUM($H19,$J19)+SUM($T19,$V19),0)</f>
        <v>2</v>
      </c>
      <c r="BG19" s="130">
        <f t="shared" si="22"/>
        <v>0</v>
      </c>
      <c r="BH19" s="130">
        <f t="shared" si="22"/>
        <v>0</v>
      </c>
      <c r="BI19" s="142">
        <f t="shared" si="22"/>
        <v>0</v>
      </c>
      <c r="BJ19" s="141">
        <f t="shared" ref="BJ19:BM30" si="23">IF(LEFT($D19,2)=BJ$15,$P19+$AB19,0)</f>
        <v>4</v>
      </c>
      <c r="BK19" s="130">
        <f t="shared" si="23"/>
        <v>0</v>
      </c>
      <c r="BL19" s="130">
        <f t="shared" si="23"/>
        <v>0</v>
      </c>
      <c r="BM19" s="142">
        <f t="shared" si="23"/>
        <v>0</v>
      </c>
      <c r="BN19" s="141">
        <f t="shared" si="15"/>
        <v>0</v>
      </c>
      <c r="BO19" s="130">
        <f t="shared" si="15"/>
        <v>0</v>
      </c>
      <c r="BP19" s="67">
        <f t="shared" si="15"/>
        <v>0</v>
      </c>
      <c r="BS19" s="4">
        <f>BT19-L19-$M$1</f>
        <v>72</v>
      </c>
      <c r="BT19" s="4">
        <f>25*SUM(O19:P19)-14*SUM(E19:K19)</f>
        <v>83</v>
      </c>
      <c r="BU19" s="4">
        <f>25*SUM(AA19:AB19)-X19</f>
        <v>0</v>
      </c>
      <c r="BV19" s="4">
        <f>25*SUM(AA19:AB19)</f>
        <v>0</v>
      </c>
      <c r="BX19" s="10"/>
      <c r="BZ19" s="10"/>
    </row>
    <row r="20" spans="1:81" ht="13.5" thickBot="1">
      <c r="A20" s="290">
        <f t="shared" ref="A20:A29" si="24">A19+1</f>
        <v>3</v>
      </c>
      <c r="B20" s="310" t="s">
        <v>180</v>
      </c>
      <c r="C20" s="290" t="s">
        <v>388</v>
      </c>
      <c r="D20" s="307" t="str">
        <f t="shared" si="5"/>
        <v>DS.05.03</v>
      </c>
      <c r="E20" s="220">
        <v>2</v>
      </c>
      <c r="F20" s="202"/>
      <c r="G20" s="202">
        <v>2</v>
      </c>
      <c r="H20" s="202"/>
      <c r="I20" s="202"/>
      <c r="J20" s="202"/>
      <c r="K20" s="202"/>
      <c r="L20" s="202">
        <f t="shared" ref="L20:L24" si="25">IF(O20=0,0,(O20+P20)*25-SUM(E20:K20)*14-M20)</f>
        <v>19</v>
      </c>
      <c r="M20" s="202">
        <f t="shared" si="6"/>
        <v>0</v>
      </c>
      <c r="N20" s="202" t="s">
        <v>22</v>
      </c>
      <c r="O20" s="202">
        <v>3</v>
      </c>
      <c r="P20" s="219"/>
      <c r="Q20" s="220"/>
      <c r="R20" s="202"/>
      <c r="S20" s="202"/>
      <c r="T20" s="202"/>
      <c r="U20" s="202"/>
      <c r="V20" s="202"/>
      <c r="W20" s="202"/>
      <c r="X20" s="202"/>
      <c r="Y20" s="202"/>
      <c r="Z20" s="202"/>
      <c r="AA20" s="286"/>
      <c r="AB20" s="219"/>
      <c r="AC20" s="141">
        <f t="shared" si="16"/>
        <v>0</v>
      </c>
      <c r="AD20" s="130">
        <f t="shared" si="16"/>
        <v>0</v>
      </c>
      <c r="AE20" s="130">
        <f t="shared" si="16"/>
        <v>4</v>
      </c>
      <c r="AF20" s="142">
        <f t="shared" si="16"/>
        <v>0</v>
      </c>
      <c r="AG20" s="141">
        <f t="shared" si="17"/>
        <v>0</v>
      </c>
      <c r="AH20" s="130">
        <f t="shared" si="17"/>
        <v>0</v>
      </c>
      <c r="AI20" s="130">
        <f t="shared" si="17"/>
        <v>3</v>
      </c>
      <c r="AJ20" s="142">
        <f t="shared" si="17"/>
        <v>0</v>
      </c>
      <c r="AK20" s="20">
        <f t="shared" si="7"/>
        <v>4</v>
      </c>
      <c r="AL20" s="139">
        <f t="shared" si="8"/>
        <v>0</v>
      </c>
      <c r="AM20" s="139">
        <f t="shared" si="8"/>
        <v>0</v>
      </c>
      <c r="AN20" s="139">
        <f t="shared" si="18"/>
        <v>0</v>
      </c>
      <c r="AO20" s="139">
        <f t="shared" si="9"/>
        <v>0</v>
      </c>
      <c r="AP20" s="139">
        <f t="shared" si="9"/>
        <v>0</v>
      </c>
      <c r="AQ20" s="141">
        <f t="shared" si="19"/>
        <v>0</v>
      </c>
      <c r="AR20" s="130">
        <f t="shared" si="19"/>
        <v>0</v>
      </c>
      <c r="AS20" s="130">
        <f t="shared" si="19"/>
        <v>2</v>
      </c>
      <c r="AT20" s="142">
        <f t="shared" si="19"/>
        <v>0</v>
      </c>
      <c r="AU20" s="141">
        <f>IF(LEFT($D20,2)=AU$15,SUM($G20,#REF!, $I20)+SUM($R20, $S20, $U20),0)</f>
        <v>0</v>
      </c>
      <c r="AV20" s="130">
        <f>IF(LEFT($D20,2)=AV$15,SUM($G20,#REF!, $I20)+SUM($R20, $S20, $U20),0)</f>
        <v>0</v>
      </c>
      <c r="AW20" s="407">
        <f t="shared" si="20"/>
        <v>2</v>
      </c>
      <c r="AX20" s="142">
        <f>IF(LEFT($D20,2)=AX$15,SUM($G20,#REF!, $I20)+SUM($R20, $S20, $U20),0)</f>
        <v>0</v>
      </c>
      <c r="AY20" s="65">
        <f t="shared" si="10"/>
        <v>1</v>
      </c>
      <c r="AZ20" s="66">
        <f t="shared" si="11"/>
        <v>0</v>
      </c>
      <c r="BA20" s="67">
        <f t="shared" si="12"/>
        <v>0</v>
      </c>
      <c r="BB20" s="65">
        <f t="shared" si="13"/>
        <v>0</v>
      </c>
      <c r="BC20" s="66">
        <f t="shared" si="14"/>
        <v>0</v>
      </c>
      <c r="BD20" s="67">
        <f t="shared" si="21"/>
        <v>0</v>
      </c>
      <c r="BF20" s="141">
        <f t="shared" si="22"/>
        <v>0</v>
      </c>
      <c r="BG20" s="130">
        <f t="shared" si="22"/>
        <v>0</v>
      </c>
      <c r="BH20" s="130">
        <f t="shared" si="22"/>
        <v>0</v>
      </c>
      <c r="BI20" s="142">
        <f t="shared" si="22"/>
        <v>0</v>
      </c>
      <c r="BJ20" s="141">
        <f t="shared" si="23"/>
        <v>0</v>
      </c>
      <c r="BK20" s="130">
        <f t="shared" si="23"/>
        <v>0</v>
      </c>
      <c r="BL20" s="130">
        <f t="shared" si="23"/>
        <v>0</v>
      </c>
      <c r="BM20" s="142">
        <f t="shared" si="23"/>
        <v>0</v>
      </c>
      <c r="BN20" s="65">
        <f t="shared" si="15"/>
        <v>0</v>
      </c>
      <c r="BO20" s="66">
        <f t="shared" si="15"/>
        <v>0</v>
      </c>
      <c r="BP20" s="67">
        <f t="shared" si="15"/>
        <v>0</v>
      </c>
      <c r="BS20" s="4">
        <f t="shared" ref="BS20:BS30" si="26">BT20-L20-$M$1</f>
        <v>0</v>
      </c>
      <c r="BT20" s="4">
        <f t="shared" ref="BT20:BT30" si="27">25*SUM(O20:P20)-14*SUM(E20:K20)</f>
        <v>19</v>
      </c>
      <c r="BU20" s="4">
        <f t="shared" ref="BU20:BU30" si="28">25*SUM(AA20:AB20)-X20</f>
        <v>0</v>
      </c>
      <c r="BV20" s="4">
        <f t="shared" ref="BV20:BV30" si="29">25*SUM(AA20:AB20)</f>
        <v>0</v>
      </c>
      <c r="BX20" s="10"/>
      <c r="BZ20" s="10"/>
    </row>
    <row r="21" spans="1:81" ht="13.5" thickBot="1">
      <c r="A21" s="290">
        <f t="shared" si="24"/>
        <v>4</v>
      </c>
      <c r="B21" s="310" t="s">
        <v>181</v>
      </c>
      <c r="C21" s="290" t="s">
        <v>387</v>
      </c>
      <c r="D21" s="307" t="str">
        <f t="shared" si="5"/>
        <v>DF.05.04</v>
      </c>
      <c r="E21" s="220">
        <v>2</v>
      </c>
      <c r="F21" s="202"/>
      <c r="G21" s="202">
        <v>1</v>
      </c>
      <c r="H21" s="202"/>
      <c r="I21" s="202"/>
      <c r="J21" s="202"/>
      <c r="K21" s="202"/>
      <c r="L21" s="202">
        <f t="shared" si="25"/>
        <v>8</v>
      </c>
      <c r="M21" s="202">
        <f t="shared" si="6"/>
        <v>0</v>
      </c>
      <c r="N21" s="202" t="s">
        <v>22</v>
      </c>
      <c r="O21" s="202">
        <v>2</v>
      </c>
      <c r="P21" s="219"/>
      <c r="Q21" s="220"/>
      <c r="R21" s="202"/>
      <c r="S21" s="202"/>
      <c r="T21" s="202"/>
      <c r="U21" s="202"/>
      <c r="V21" s="202"/>
      <c r="W21" s="202"/>
      <c r="X21" s="202"/>
      <c r="Y21" s="202"/>
      <c r="Z21" s="202"/>
      <c r="AA21" s="286"/>
      <c r="AB21" s="219"/>
      <c r="AC21" s="141">
        <f t="shared" si="16"/>
        <v>3</v>
      </c>
      <c r="AD21" s="130">
        <f t="shared" si="16"/>
        <v>0</v>
      </c>
      <c r="AE21" s="130">
        <f t="shared" si="16"/>
        <v>0</v>
      </c>
      <c r="AF21" s="142">
        <f t="shared" si="16"/>
        <v>0</v>
      </c>
      <c r="AG21" s="141">
        <f t="shared" si="17"/>
        <v>2</v>
      </c>
      <c r="AH21" s="130">
        <f t="shared" si="17"/>
        <v>0</v>
      </c>
      <c r="AI21" s="130">
        <f t="shared" si="17"/>
        <v>0</v>
      </c>
      <c r="AJ21" s="142">
        <f t="shared" si="17"/>
        <v>0</v>
      </c>
      <c r="AK21" s="20">
        <f t="shared" si="7"/>
        <v>3</v>
      </c>
      <c r="AL21" s="139">
        <f t="shared" si="8"/>
        <v>0</v>
      </c>
      <c r="AM21" s="139">
        <f t="shared" si="8"/>
        <v>0</v>
      </c>
      <c r="AN21" s="139">
        <f t="shared" si="18"/>
        <v>0</v>
      </c>
      <c r="AO21" s="139">
        <f t="shared" si="9"/>
        <v>0</v>
      </c>
      <c r="AP21" s="139">
        <f t="shared" si="9"/>
        <v>0</v>
      </c>
      <c r="AQ21" s="141">
        <f t="shared" si="19"/>
        <v>2</v>
      </c>
      <c r="AR21" s="130">
        <f t="shared" si="19"/>
        <v>0</v>
      </c>
      <c r="AS21" s="130">
        <f t="shared" si="19"/>
        <v>0</v>
      </c>
      <c r="AT21" s="142">
        <f t="shared" si="19"/>
        <v>0</v>
      </c>
      <c r="AU21" s="20">
        <f>IF(LEFT($D21,2)=AU$15,SUM($F21, $G21, $I21)+SUM($R21, $S21, $U21),0)</f>
        <v>1</v>
      </c>
      <c r="AV21" s="130">
        <f>IF(LEFT($D21,2)=AV$15,SUM($G21,#REF!, $I21)+SUM($R21, $S21, $U21),0)</f>
        <v>0</v>
      </c>
      <c r="AW21" s="130">
        <f>IF(LEFT($D21,2)=AW$15,SUM($G21,#REF!, $I21)+SUM($R21, $S21, $U21),0)</f>
        <v>0</v>
      </c>
      <c r="AX21" s="142">
        <f>IF(LEFT($D21,2)=AX$15,SUM($G21,#REF!, $I21)+SUM($R21, $S21, $U21),0)</f>
        <v>0</v>
      </c>
      <c r="AY21" s="141">
        <f t="shared" si="10"/>
        <v>1</v>
      </c>
      <c r="AZ21" s="130">
        <f t="shared" si="11"/>
        <v>0</v>
      </c>
      <c r="BA21" s="67">
        <f t="shared" si="12"/>
        <v>0</v>
      </c>
      <c r="BB21" s="141">
        <f t="shared" si="13"/>
        <v>0</v>
      </c>
      <c r="BC21" s="130">
        <f t="shared" si="14"/>
        <v>0</v>
      </c>
      <c r="BD21" s="67">
        <f t="shared" si="21"/>
        <v>0</v>
      </c>
      <c r="BF21" s="141">
        <f t="shared" si="22"/>
        <v>0</v>
      </c>
      <c r="BG21" s="130">
        <f t="shared" si="22"/>
        <v>0</v>
      </c>
      <c r="BH21" s="130">
        <f t="shared" si="22"/>
        <v>0</v>
      </c>
      <c r="BI21" s="142">
        <f t="shared" si="22"/>
        <v>0</v>
      </c>
      <c r="BJ21" s="141">
        <f t="shared" si="23"/>
        <v>0</v>
      </c>
      <c r="BK21" s="130">
        <f t="shared" si="23"/>
        <v>0</v>
      </c>
      <c r="BL21" s="130">
        <f t="shared" si="23"/>
        <v>0</v>
      </c>
      <c r="BM21" s="142">
        <f t="shared" si="23"/>
        <v>0</v>
      </c>
      <c r="BN21" s="141">
        <f t="shared" si="15"/>
        <v>0</v>
      </c>
      <c r="BO21" s="130">
        <f t="shared" si="15"/>
        <v>0</v>
      </c>
      <c r="BP21" s="67">
        <f t="shared" si="15"/>
        <v>0</v>
      </c>
      <c r="BS21" s="4">
        <f t="shared" si="26"/>
        <v>0</v>
      </c>
      <c r="BT21" s="4">
        <f t="shared" si="27"/>
        <v>8</v>
      </c>
      <c r="BU21" s="4">
        <f t="shared" si="28"/>
        <v>0</v>
      </c>
      <c r="BV21" s="4">
        <f t="shared" si="29"/>
        <v>0</v>
      </c>
      <c r="BX21" s="10"/>
      <c r="BZ21" s="10"/>
    </row>
    <row r="22" spans="1:81" ht="12" customHeight="1" thickBot="1">
      <c r="A22" s="290">
        <f t="shared" si="24"/>
        <v>5</v>
      </c>
      <c r="B22" s="310" t="s">
        <v>57</v>
      </c>
      <c r="C22" s="290" t="s">
        <v>387</v>
      </c>
      <c r="D22" s="307" t="str">
        <f t="shared" si="5"/>
        <v>DF.05.05</v>
      </c>
      <c r="E22" s="220">
        <v>2</v>
      </c>
      <c r="F22" s="202"/>
      <c r="G22" s="202">
        <v>1</v>
      </c>
      <c r="H22" s="202"/>
      <c r="I22" s="202"/>
      <c r="J22" s="202"/>
      <c r="K22" s="202"/>
      <c r="L22" s="202">
        <f t="shared" si="25"/>
        <v>8</v>
      </c>
      <c r="M22" s="202">
        <f t="shared" si="6"/>
        <v>0</v>
      </c>
      <c r="N22" s="202" t="s">
        <v>22</v>
      </c>
      <c r="O22" s="202">
        <v>2</v>
      </c>
      <c r="P22" s="219"/>
      <c r="Q22" s="220"/>
      <c r="R22" s="202"/>
      <c r="S22" s="202"/>
      <c r="T22" s="202"/>
      <c r="U22" s="202"/>
      <c r="V22" s="202"/>
      <c r="W22" s="202"/>
      <c r="X22" s="202"/>
      <c r="Y22" s="202"/>
      <c r="Z22" s="202"/>
      <c r="AA22" s="286"/>
      <c r="AB22" s="219"/>
      <c r="AC22" s="141">
        <f t="shared" si="16"/>
        <v>3</v>
      </c>
      <c r="AD22" s="130">
        <f t="shared" si="16"/>
        <v>0</v>
      </c>
      <c r="AE22" s="130">
        <f t="shared" si="16"/>
        <v>0</v>
      </c>
      <c r="AF22" s="142">
        <f t="shared" si="16"/>
        <v>0</v>
      </c>
      <c r="AG22" s="141">
        <f t="shared" si="17"/>
        <v>2</v>
      </c>
      <c r="AH22" s="130">
        <f t="shared" si="17"/>
        <v>0</v>
      </c>
      <c r="AI22" s="130">
        <f t="shared" si="17"/>
        <v>0</v>
      </c>
      <c r="AJ22" s="142">
        <f t="shared" si="17"/>
        <v>0</v>
      </c>
      <c r="AK22" s="20">
        <f t="shared" si="7"/>
        <v>3</v>
      </c>
      <c r="AL22" s="139">
        <f t="shared" si="8"/>
        <v>0</v>
      </c>
      <c r="AM22" s="139">
        <f t="shared" si="8"/>
        <v>0</v>
      </c>
      <c r="AN22" s="139">
        <f t="shared" si="18"/>
        <v>0</v>
      </c>
      <c r="AO22" s="139">
        <f t="shared" si="9"/>
        <v>0</v>
      </c>
      <c r="AP22" s="139">
        <f t="shared" si="9"/>
        <v>0</v>
      </c>
      <c r="AQ22" s="141">
        <f t="shared" si="19"/>
        <v>2</v>
      </c>
      <c r="AR22" s="130">
        <f t="shared" si="19"/>
        <v>0</v>
      </c>
      <c r="AS22" s="130">
        <f t="shared" si="19"/>
        <v>0</v>
      </c>
      <c r="AT22" s="142">
        <f t="shared" si="19"/>
        <v>0</v>
      </c>
      <c r="AU22" s="20">
        <f>IF(LEFT($D22,2)=AU$15,SUM($F22, $G22, $I22)+SUM($R22, $S22, $U22),0)</f>
        <v>1</v>
      </c>
      <c r="AV22" s="130">
        <f>IF(LEFT($D22,2)=AV$15,SUM($G22,#REF!, $I22)+SUM($R22, $S22, $U22),0)</f>
        <v>0</v>
      </c>
      <c r="AW22" s="130">
        <f>IF(LEFT($D22,2)=AW$15,SUM($G22,#REF!, $I22)+SUM($R22, $S22, $U22),0)</f>
        <v>0</v>
      </c>
      <c r="AX22" s="142">
        <f>IF(LEFT($D22,2)=AX$15,SUM($G22,#REF!, $I22)+SUM($R22, $S22, $U22),0)</f>
        <v>0</v>
      </c>
      <c r="AY22" s="65">
        <f t="shared" si="10"/>
        <v>1</v>
      </c>
      <c r="AZ22" s="66">
        <f t="shared" si="11"/>
        <v>0</v>
      </c>
      <c r="BA22" s="67">
        <f t="shared" si="12"/>
        <v>0</v>
      </c>
      <c r="BB22" s="65">
        <f t="shared" si="13"/>
        <v>0</v>
      </c>
      <c r="BC22" s="66">
        <f t="shared" si="14"/>
        <v>0</v>
      </c>
      <c r="BD22" s="67">
        <f t="shared" si="21"/>
        <v>0</v>
      </c>
      <c r="BF22" s="141">
        <f t="shared" si="22"/>
        <v>0</v>
      </c>
      <c r="BG22" s="130">
        <f t="shared" si="22"/>
        <v>0</v>
      </c>
      <c r="BH22" s="130">
        <f t="shared" si="22"/>
        <v>0</v>
      </c>
      <c r="BI22" s="142">
        <f t="shared" si="22"/>
        <v>0</v>
      </c>
      <c r="BJ22" s="141">
        <f t="shared" si="23"/>
        <v>0</v>
      </c>
      <c r="BK22" s="130">
        <f t="shared" si="23"/>
        <v>0</v>
      </c>
      <c r="BL22" s="130">
        <f t="shared" si="23"/>
        <v>0</v>
      </c>
      <c r="BM22" s="142">
        <f t="shared" si="23"/>
        <v>0</v>
      </c>
      <c r="BN22" s="65">
        <f t="shared" si="15"/>
        <v>0</v>
      </c>
      <c r="BO22" s="66">
        <f t="shared" si="15"/>
        <v>0</v>
      </c>
      <c r="BP22" s="67">
        <f t="shared" si="15"/>
        <v>0</v>
      </c>
      <c r="BS22" s="4">
        <f t="shared" si="26"/>
        <v>0</v>
      </c>
      <c r="BT22" s="4">
        <f t="shared" si="27"/>
        <v>8</v>
      </c>
      <c r="BU22" s="4">
        <f t="shared" si="28"/>
        <v>0</v>
      </c>
      <c r="BV22" s="4">
        <f t="shared" si="29"/>
        <v>0</v>
      </c>
      <c r="BX22" s="10"/>
      <c r="BZ22" s="10"/>
    </row>
    <row r="23" spans="1:81" ht="13.5" thickBot="1">
      <c r="A23" s="290">
        <f t="shared" si="24"/>
        <v>6</v>
      </c>
      <c r="B23" s="881" t="s">
        <v>480</v>
      </c>
      <c r="C23" s="290" t="s">
        <v>388</v>
      </c>
      <c r="D23" s="307" t="str">
        <f t="shared" si="5"/>
        <v>DS.05.06</v>
      </c>
      <c r="E23" s="220">
        <v>1</v>
      </c>
      <c r="F23" s="202"/>
      <c r="G23" s="202"/>
      <c r="H23" s="202">
        <v>1</v>
      </c>
      <c r="I23" s="202"/>
      <c r="J23" s="202"/>
      <c r="K23" s="202"/>
      <c r="L23" s="202">
        <f t="shared" si="25"/>
        <v>11</v>
      </c>
      <c r="M23" s="202">
        <f t="shared" si="6"/>
        <v>36</v>
      </c>
      <c r="N23" s="202" t="s">
        <v>242</v>
      </c>
      <c r="O23" s="202">
        <v>1</v>
      </c>
      <c r="P23" s="219">
        <v>2</v>
      </c>
      <c r="Q23" s="220"/>
      <c r="R23" s="202"/>
      <c r="S23" s="202"/>
      <c r="T23" s="202"/>
      <c r="U23" s="202"/>
      <c r="V23" s="202"/>
      <c r="W23" s="202"/>
      <c r="X23" s="202"/>
      <c r="Y23" s="202"/>
      <c r="Z23" s="202"/>
      <c r="AA23" s="286"/>
      <c r="AB23" s="219"/>
      <c r="AC23" s="141">
        <f t="shared" si="16"/>
        <v>0</v>
      </c>
      <c r="AD23" s="130">
        <f t="shared" si="16"/>
        <v>0</v>
      </c>
      <c r="AE23" s="130">
        <f t="shared" si="16"/>
        <v>2</v>
      </c>
      <c r="AF23" s="142">
        <f t="shared" si="16"/>
        <v>0</v>
      </c>
      <c r="AG23" s="141">
        <f t="shared" si="17"/>
        <v>0</v>
      </c>
      <c r="AH23" s="130">
        <f t="shared" si="17"/>
        <v>0</v>
      </c>
      <c r="AI23" s="130">
        <f t="shared" si="17"/>
        <v>3</v>
      </c>
      <c r="AJ23" s="142">
        <f t="shared" si="17"/>
        <v>0</v>
      </c>
      <c r="AK23" s="20">
        <f t="shared" si="7"/>
        <v>2</v>
      </c>
      <c r="AL23" s="139">
        <f t="shared" si="8"/>
        <v>0</v>
      </c>
      <c r="AM23" s="139">
        <f t="shared" si="8"/>
        <v>0</v>
      </c>
      <c r="AN23" s="139">
        <f t="shared" si="18"/>
        <v>0</v>
      </c>
      <c r="AO23" s="139">
        <f t="shared" si="9"/>
        <v>0</v>
      </c>
      <c r="AP23" s="139">
        <f t="shared" si="9"/>
        <v>0</v>
      </c>
      <c r="AQ23" s="141">
        <f t="shared" si="19"/>
        <v>0</v>
      </c>
      <c r="AR23" s="130">
        <f t="shared" si="19"/>
        <v>0</v>
      </c>
      <c r="AS23" s="130">
        <f t="shared" si="19"/>
        <v>1</v>
      </c>
      <c r="AT23" s="142">
        <f t="shared" si="19"/>
        <v>0</v>
      </c>
      <c r="AU23" s="141">
        <f>IF(LEFT($D23,2)=AU$15,SUM($G23,#REF!, $I23)+SUM($R23, $S23, $U23),0)</f>
        <v>0</v>
      </c>
      <c r="AV23" s="130">
        <f>IF(LEFT($D23,2)=AV$15,SUM($G23,#REF!, $I23)+SUM($R23, $S23, $U23),0)</f>
        <v>0</v>
      </c>
      <c r="AW23" s="407">
        <f t="shared" si="20"/>
        <v>0</v>
      </c>
      <c r="AX23" s="142">
        <f>IF(LEFT($D23,2)=AX$15,SUM($G23,#REF!, $I23)+SUM($R23, $S23, $U23),0)</f>
        <v>0</v>
      </c>
      <c r="AY23" s="141">
        <f t="shared" si="10"/>
        <v>0</v>
      </c>
      <c r="AZ23" s="130">
        <f t="shared" si="11"/>
        <v>1</v>
      </c>
      <c r="BA23" s="67">
        <f t="shared" si="12"/>
        <v>0</v>
      </c>
      <c r="BB23" s="141">
        <f t="shared" si="13"/>
        <v>0</v>
      </c>
      <c r="BC23" s="130">
        <f t="shared" si="14"/>
        <v>0</v>
      </c>
      <c r="BD23" s="67">
        <f t="shared" si="21"/>
        <v>0</v>
      </c>
      <c r="BF23" s="141">
        <f t="shared" si="22"/>
        <v>0</v>
      </c>
      <c r="BG23" s="130">
        <f t="shared" si="22"/>
        <v>0</v>
      </c>
      <c r="BH23" s="130">
        <f t="shared" si="22"/>
        <v>1</v>
      </c>
      <c r="BI23" s="142">
        <f t="shared" si="22"/>
        <v>0</v>
      </c>
      <c r="BJ23" s="141">
        <f t="shared" si="23"/>
        <v>0</v>
      </c>
      <c r="BK23" s="130">
        <f t="shared" si="23"/>
        <v>0</v>
      </c>
      <c r="BL23" s="130">
        <f t="shared" si="23"/>
        <v>2</v>
      </c>
      <c r="BM23" s="142">
        <f t="shared" si="23"/>
        <v>0</v>
      </c>
      <c r="BN23" s="141">
        <f t="shared" si="15"/>
        <v>0</v>
      </c>
      <c r="BO23" s="130">
        <f t="shared" si="15"/>
        <v>0</v>
      </c>
      <c r="BP23" s="67">
        <f t="shared" si="15"/>
        <v>0</v>
      </c>
      <c r="BS23" s="4">
        <f t="shared" si="26"/>
        <v>36</v>
      </c>
      <c r="BT23" s="4">
        <f t="shared" si="27"/>
        <v>47</v>
      </c>
      <c r="BU23" s="4">
        <f t="shared" si="28"/>
        <v>0</v>
      </c>
      <c r="BV23" s="4">
        <f t="shared" si="29"/>
        <v>0</v>
      </c>
      <c r="BX23" s="10"/>
      <c r="BY23" s="10" t="s">
        <v>481</v>
      </c>
      <c r="BZ23" s="10"/>
    </row>
    <row r="24" spans="1:81" ht="13.5" thickBot="1">
      <c r="A24" s="290">
        <f t="shared" si="24"/>
        <v>7</v>
      </c>
      <c r="B24" s="882" t="s">
        <v>430</v>
      </c>
      <c r="C24" s="290" t="s">
        <v>388</v>
      </c>
      <c r="D24" s="307" t="str">
        <f t="shared" ref="D24" si="30">C24&amp;"."&amp;TEXT(A24,"00")</f>
        <v>DS.05.07</v>
      </c>
      <c r="E24" s="220"/>
      <c r="F24" s="202"/>
      <c r="G24" s="202"/>
      <c r="H24" s="202">
        <v>5</v>
      </c>
      <c r="I24" s="202"/>
      <c r="J24" s="202"/>
      <c r="K24" s="202"/>
      <c r="L24" s="202">
        <f t="shared" si="25"/>
        <v>0</v>
      </c>
      <c r="M24" s="202">
        <f t="shared" ref="M24" si="31">IF(P24&lt;&gt;0,IF(SUM(E24:G24,I24)=0, (P24)*25-(H24+J24+K24)*14, (P24)*25-(H24+J24+K24)*14),0)</f>
        <v>180</v>
      </c>
      <c r="N24" s="810" t="s">
        <v>242</v>
      </c>
      <c r="O24" s="810"/>
      <c r="P24" s="819">
        <v>10</v>
      </c>
      <c r="Q24" s="817"/>
      <c r="R24" s="810"/>
      <c r="S24" s="810"/>
      <c r="T24" s="810"/>
      <c r="U24" s="810"/>
      <c r="V24" s="810"/>
      <c r="W24" s="810"/>
      <c r="X24" s="810"/>
      <c r="Y24" s="810"/>
      <c r="Z24" s="810"/>
      <c r="AA24" s="286"/>
      <c r="AB24" s="219"/>
      <c r="AC24" s="141">
        <f t="shared" si="16"/>
        <v>0</v>
      </c>
      <c r="AD24" s="130">
        <f t="shared" si="16"/>
        <v>0</v>
      </c>
      <c r="AE24" s="130">
        <f t="shared" si="16"/>
        <v>5</v>
      </c>
      <c r="AF24" s="142">
        <f t="shared" si="16"/>
        <v>0</v>
      </c>
      <c r="AG24" s="141">
        <f t="shared" si="17"/>
        <v>0</v>
      </c>
      <c r="AH24" s="130">
        <f t="shared" si="17"/>
        <v>0</v>
      </c>
      <c r="AI24" s="130">
        <f t="shared" si="17"/>
        <v>10</v>
      </c>
      <c r="AJ24" s="142">
        <f t="shared" si="17"/>
        <v>0</v>
      </c>
      <c r="AK24" s="20">
        <f t="shared" ref="AK24" si="32">AC24+AD24+AE24+AF24</f>
        <v>5</v>
      </c>
      <c r="AL24" s="139">
        <f t="shared" si="8"/>
        <v>0</v>
      </c>
      <c r="AM24" s="139">
        <f t="shared" si="8"/>
        <v>0</v>
      </c>
      <c r="AN24" s="139">
        <f t="shared" si="18"/>
        <v>0</v>
      </c>
      <c r="AO24" s="139">
        <f t="shared" si="9"/>
        <v>0</v>
      </c>
      <c r="AP24" s="139">
        <f t="shared" si="9"/>
        <v>0</v>
      </c>
      <c r="AQ24" s="141">
        <f t="shared" si="19"/>
        <v>0</v>
      </c>
      <c r="AR24" s="130">
        <f t="shared" si="19"/>
        <v>0</v>
      </c>
      <c r="AS24" s="130">
        <f t="shared" si="19"/>
        <v>0</v>
      </c>
      <c r="AT24" s="142">
        <f t="shared" si="19"/>
        <v>0</v>
      </c>
      <c r="AU24" s="141">
        <f t="shared" si="20"/>
        <v>0</v>
      </c>
      <c r="AV24" s="130">
        <f t="shared" si="20"/>
        <v>0</v>
      </c>
      <c r="AW24" s="130">
        <f t="shared" si="20"/>
        <v>0</v>
      </c>
      <c r="AX24" s="142">
        <f t="shared" si="20"/>
        <v>0</v>
      </c>
      <c r="AY24" s="141">
        <f t="shared" si="10"/>
        <v>0</v>
      </c>
      <c r="AZ24" s="130">
        <f t="shared" si="11"/>
        <v>1</v>
      </c>
      <c r="BA24" s="67">
        <f t="shared" si="12"/>
        <v>0</v>
      </c>
      <c r="BB24" s="141">
        <f t="shared" si="13"/>
        <v>0</v>
      </c>
      <c r="BC24" s="130">
        <f t="shared" si="14"/>
        <v>0</v>
      </c>
      <c r="BD24" s="67">
        <f t="shared" si="21"/>
        <v>0</v>
      </c>
      <c r="BF24" s="141">
        <f t="shared" si="22"/>
        <v>0</v>
      </c>
      <c r="BG24" s="130">
        <f t="shared" si="22"/>
        <v>0</v>
      </c>
      <c r="BH24" s="130">
        <f t="shared" si="22"/>
        <v>5</v>
      </c>
      <c r="BI24" s="142">
        <f t="shared" si="22"/>
        <v>0</v>
      </c>
      <c r="BJ24" s="141">
        <f t="shared" si="23"/>
        <v>0</v>
      </c>
      <c r="BK24" s="130">
        <f t="shared" si="23"/>
        <v>0</v>
      </c>
      <c r="BL24" s="130">
        <f t="shared" si="23"/>
        <v>10</v>
      </c>
      <c r="BM24" s="142">
        <f t="shared" si="23"/>
        <v>0</v>
      </c>
      <c r="BN24" s="141">
        <f t="shared" si="15"/>
        <v>0</v>
      </c>
      <c r="BO24" s="130">
        <f t="shared" si="15"/>
        <v>0</v>
      </c>
      <c r="BP24" s="67">
        <f t="shared" si="15"/>
        <v>0</v>
      </c>
      <c r="BS24" s="4">
        <f t="shared" ref="BS24" si="33">BT24-L24-$M$1</f>
        <v>180</v>
      </c>
      <c r="BT24" s="4">
        <f t="shared" ref="BT24" si="34">25*SUM(O24:P24)-14*SUM(E24:K24)</f>
        <v>180</v>
      </c>
      <c r="BU24" s="4">
        <f t="shared" ref="BU24" si="35">25*SUM(AA24:AB24)-X24</f>
        <v>0</v>
      </c>
      <c r="BV24" s="4">
        <f t="shared" ref="BV24" si="36">25*SUM(AA24:AB24)</f>
        <v>0</v>
      </c>
      <c r="BZ24" s="10"/>
    </row>
    <row r="25" spans="1:81" ht="13.5" thickBot="1">
      <c r="A25" s="290">
        <f t="shared" si="24"/>
        <v>8</v>
      </c>
      <c r="B25" s="881" t="s">
        <v>482</v>
      </c>
      <c r="C25" s="290" t="s">
        <v>389</v>
      </c>
      <c r="D25" s="307" t="str">
        <f t="shared" si="5"/>
        <v>DS.06.08</v>
      </c>
      <c r="E25" s="220"/>
      <c r="F25" s="202"/>
      <c r="G25" s="202"/>
      <c r="H25" s="202"/>
      <c r="I25" s="202"/>
      <c r="J25" s="202"/>
      <c r="K25" s="202"/>
      <c r="L25" s="202">
        <f>IF(O25=0,0,(O25+P25)*25-SUM(E25:K25)*14-#REF!-M25)</f>
        <v>0</v>
      </c>
      <c r="M25" s="202">
        <f>IF(P25&lt;&gt;0,IF(SUM(E25:G25,I25)=0, (P25)*25-(H25+J25+K25)*14-#REF!, (P25)*25-(H25+J25+K25)*14),0)</f>
        <v>0</v>
      </c>
      <c r="N25" s="810"/>
      <c r="O25" s="810"/>
      <c r="P25" s="819"/>
      <c r="Q25" s="817">
        <v>2</v>
      </c>
      <c r="R25" s="810"/>
      <c r="S25" s="810">
        <v>2</v>
      </c>
      <c r="T25" s="810"/>
      <c r="U25" s="810"/>
      <c r="V25" s="810"/>
      <c r="W25" s="810"/>
      <c r="X25" s="810">
        <f>IF(AA25=0,0,(AA25+AB25)*25-SUM(Q25:W25)*14-Y25)</f>
        <v>19</v>
      </c>
      <c r="Y25" s="810"/>
      <c r="Z25" s="810" t="s">
        <v>22</v>
      </c>
      <c r="AA25" s="202">
        <v>3</v>
      </c>
      <c r="AB25" s="219"/>
      <c r="AC25" s="401">
        <f t="shared" si="16"/>
        <v>0</v>
      </c>
      <c r="AD25" s="407">
        <f t="shared" si="16"/>
        <v>0</v>
      </c>
      <c r="AE25" s="407">
        <f t="shared" si="16"/>
        <v>4</v>
      </c>
      <c r="AF25" s="408">
        <f t="shared" si="16"/>
        <v>0</v>
      </c>
      <c r="AG25" s="401">
        <f t="shared" si="17"/>
        <v>0</v>
      </c>
      <c r="AH25" s="407">
        <f t="shared" si="17"/>
        <v>0</v>
      </c>
      <c r="AI25" s="407">
        <f t="shared" si="17"/>
        <v>3</v>
      </c>
      <c r="AJ25" s="408">
        <f t="shared" si="17"/>
        <v>0</v>
      </c>
      <c r="AK25" s="404">
        <f t="shared" si="7"/>
        <v>4</v>
      </c>
      <c r="AL25" s="405">
        <f t="shared" si="8"/>
        <v>0</v>
      </c>
      <c r="AM25" s="405">
        <f t="shared" si="8"/>
        <v>0</v>
      </c>
      <c r="AN25" s="405">
        <f t="shared" si="18"/>
        <v>0</v>
      </c>
      <c r="AO25" s="405">
        <f t="shared" si="9"/>
        <v>0</v>
      </c>
      <c r="AP25" s="405">
        <f t="shared" si="9"/>
        <v>0</v>
      </c>
      <c r="AQ25" s="401">
        <f t="shared" si="19"/>
        <v>0</v>
      </c>
      <c r="AR25" s="407">
        <f t="shared" si="19"/>
        <v>0</v>
      </c>
      <c r="AS25" s="407">
        <f t="shared" si="19"/>
        <v>2</v>
      </c>
      <c r="AT25" s="408">
        <f t="shared" si="19"/>
        <v>0</v>
      </c>
      <c r="AU25" s="401">
        <f t="shared" si="20"/>
        <v>0</v>
      </c>
      <c r="AV25" s="407">
        <f t="shared" si="20"/>
        <v>0</v>
      </c>
      <c r="AW25" s="407">
        <f t="shared" si="20"/>
        <v>2</v>
      </c>
      <c r="AX25" s="408">
        <f t="shared" si="20"/>
        <v>0</v>
      </c>
      <c r="AY25" s="413">
        <f t="shared" si="10"/>
        <v>0</v>
      </c>
      <c r="AZ25" s="414">
        <f t="shared" si="11"/>
        <v>0</v>
      </c>
      <c r="BA25" s="415">
        <f t="shared" si="12"/>
        <v>0</v>
      </c>
      <c r="BB25" s="413">
        <f t="shared" si="13"/>
        <v>1</v>
      </c>
      <c r="BC25" s="414">
        <f t="shared" si="14"/>
        <v>0</v>
      </c>
      <c r="BD25" s="415">
        <f t="shared" si="21"/>
        <v>0</v>
      </c>
      <c r="BE25" s="409"/>
      <c r="BF25" s="141">
        <f t="shared" si="22"/>
        <v>0</v>
      </c>
      <c r="BG25" s="407">
        <f t="shared" si="22"/>
        <v>0</v>
      </c>
      <c r="BH25" s="407">
        <f t="shared" si="22"/>
        <v>0</v>
      </c>
      <c r="BI25" s="408">
        <f t="shared" si="22"/>
        <v>0</v>
      </c>
      <c r="BJ25" s="401">
        <f t="shared" si="23"/>
        <v>0</v>
      </c>
      <c r="BK25" s="407">
        <f t="shared" si="23"/>
        <v>0</v>
      </c>
      <c r="BL25" s="407">
        <f t="shared" si="23"/>
        <v>0</v>
      </c>
      <c r="BM25" s="408">
        <f t="shared" si="23"/>
        <v>0</v>
      </c>
      <c r="BN25" s="413">
        <f t="shared" si="15"/>
        <v>0</v>
      </c>
      <c r="BO25" s="414">
        <f t="shared" si="15"/>
        <v>0</v>
      </c>
      <c r="BP25" s="415">
        <f t="shared" si="15"/>
        <v>0</v>
      </c>
      <c r="BQ25" s="410"/>
      <c r="BR25" s="410"/>
      <c r="BS25" s="411">
        <f t="shared" si="26"/>
        <v>0</v>
      </c>
      <c r="BT25" s="411">
        <f t="shared" si="27"/>
        <v>0</v>
      </c>
      <c r="BU25" s="411">
        <f t="shared" si="28"/>
        <v>56</v>
      </c>
      <c r="BV25" s="411">
        <f t="shared" si="29"/>
        <v>75</v>
      </c>
      <c r="BW25" s="410"/>
      <c r="BX25" s="412"/>
      <c r="BZ25" s="412"/>
      <c r="CA25" s="410"/>
      <c r="CB25" s="410"/>
      <c r="CC25" s="410"/>
    </row>
    <row r="26" spans="1:81" ht="13.5" thickBot="1">
      <c r="A26" s="290">
        <f t="shared" si="24"/>
        <v>9</v>
      </c>
      <c r="B26" s="310" t="s">
        <v>61</v>
      </c>
      <c r="C26" s="290" t="s">
        <v>390</v>
      </c>
      <c r="D26" s="307" t="str">
        <f t="shared" si="5"/>
        <v>DF.06.09</v>
      </c>
      <c r="E26" s="220"/>
      <c r="F26" s="202"/>
      <c r="G26" s="202"/>
      <c r="H26" s="202"/>
      <c r="I26" s="202"/>
      <c r="J26" s="202"/>
      <c r="K26" s="202"/>
      <c r="L26" s="202"/>
      <c r="M26" s="202"/>
      <c r="N26" s="810"/>
      <c r="O26" s="810"/>
      <c r="P26" s="819"/>
      <c r="Q26" s="817">
        <v>2</v>
      </c>
      <c r="R26" s="810"/>
      <c r="S26" s="810">
        <v>2</v>
      </c>
      <c r="T26" s="810"/>
      <c r="U26" s="810"/>
      <c r="V26" s="810"/>
      <c r="W26" s="810"/>
      <c r="X26" s="810">
        <f t="shared" ref="X26:X30" si="37">IF(AA26=0,0,(AA26+AB26)*25-SUM(Q26:W26)*14-Y26)</f>
        <v>19</v>
      </c>
      <c r="Y26" s="810"/>
      <c r="Z26" s="810" t="s">
        <v>22</v>
      </c>
      <c r="AA26" s="202">
        <v>3</v>
      </c>
      <c r="AB26" s="219"/>
      <c r="AC26" s="141">
        <f t="shared" si="16"/>
        <v>4</v>
      </c>
      <c r="AD26" s="130">
        <f t="shared" si="16"/>
        <v>0</v>
      </c>
      <c r="AE26" s="130">
        <f t="shared" si="16"/>
        <v>0</v>
      </c>
      <c r="AF26" s="142">
        <f t="shared" si="16"/>
        <v>0</v>
      </c>
      <c r="AG26" s="141">
        <f t="shared" si="17"/>
        <v>3</v>
      </c>
      <c r="AH26" s="130">
        <f t="shared" si="17"/>
        <v>0</v>
      </c>
      <c r="AI26" s="130">
        <f t="shared" si="17"/>
        <v>0</v>
      </c>
      <c r="AJ26" s="142">
        <f t="shared" si="17"/>
        <v>0</v>
      </c>
      <c r="AK26" s="20">
        <f t="shared" si="7"/>
        <v>4</v>
      </c>
      <c r="AL26" s="139">
        <f t="shared" si="8"/>
        <v>0</v>
      </c>
      <c r="AM26" s="139">
        <f t="shared" si="8"/>
        <v>0</v>
      </c>
      <c r="AN26" s="139">
        <f t="shared" si="18"/>
        <v>0</v>
      </c>
      <c r="AO26" s="139">
        <f t="shared" si="9"/>
        <v>0</v>
      </c>
      <c r="AP26" s="139">
        <f t="shared" si="9"/>
        <v>0</v>
      </c>
      <c r="AQ26" s="141">
        <f t="shared" si="19"/>
        <v>2</v>
      </c>
      <c r="AR26" s="130">
        <f t="shared" si="19"/>
        <v>0</v>
      </c>
      <c r="AS26" s="130">
        <f t="shared" si="19"/>
        <v>0</v>
      </c>
      <c r="AT26" s="142">
        <f t="shared" si="19"/>
        <v>0</v>
      </c>
      <c r="AU26" s="141">
        <f t="shared" si="20"/>
        <v>2</v>
      </c>
      <c r="AV26" s="130">
        <f t="shared" si="20"/>
        <v>0</v>
      </c>
      <c r="AW26" s="130">
        <f t="shared" si="20"/>
        <v>0</v>
      </c>
      <c r="AX26" s="142">
        <f t="shared" si="20"/>
        <v>0</v>
      </c>
      <c r="AY26" s="141">
        <f t="shared" si="10"/>
        <v>0</v>
      </c>
      <c r="AZ26" s="130">
        <f t="shared" si="11"/>
        <v>0</v>
      </c>
      <c r="BA26" s="67">
        <f t="shared" si="12"/>
        <v>0</v>
      </c>
      <c r="BB26" s="141">
        <f t="shared" si="13"/>
        <v>1</v>
      </c>
      <c r="BC26" s="130">
        <f t="shared" si="14"/>
        <v>0</v>
      </c>
      <c r="BD26" s="67">
        <f t="shared" si="21"/>
        <v>0</v>
      </c>
      <c r="BF26" s="141">
        <f t="shared" si="22"/>
        <v>0</v>
      </c>
      <c r="BG26" s="130">
        <f>IF(LEFT($D26,2)=BG$15,SUM(#REF!,$J26)+SUM($T26,$V26),0)</f>
        <v>0</v>
      </c>
      <c r="BH26" s="130">
        <f>IF(LEFT($D26,2)=BH$15,SUM(#REF!,$J26)+SUM($T26,$V26),0)</f>
        <v>0</v>
      </c>
      <c r="BI26" s="142">
        <f>IF(LEFT($D26,2)=BI$15,SUM(#REF!,$J26)+SUM($T26,$V26),0)</f>
        <v>0</v>
      </c>
      <c r="BJ26" s="141">
        <f t="shared" si="23"/>
        <v>0</v>
      </c>
      <c r="BK26" s="130">
        <f t="shared" si="23"/>
        <v>0</v>
      </c>
      <c r="BL26" s="130">
        <f t="shared" si="23"/>
        <v>0</v>
      </c>
      <c r="BM26" s="142">
        <f t="shared" si="23"/>
        <v>0</v>
      </c>
      <c r="BN26" s="141">
        <f t="shared" si="15"/>
        <v>0</v>
      </c>
      <c r="BO26" s="130">
        <f t="shared" si="15"/>
        <v>0</v>
      </c>
      <c r="BP26" s="67">
        <f t="shared" si="15"/>
        <v>0</v>
      </c>
      <c r="BS26" s="4">
        <f t="shared" si="26"/>
        <v>0</v>
      </c>
      <c r="BT26" s="4">
        <f t="shared" si="27"/>
        <v>0</v>
      </c>
      <c r="BU26" s="4">
        <f t="shared" si="28"/>
        <v>56</v>
      </c>
      <c r="BV26" s="4">
        <f t="shared" si="29"/>
        <v>75</v>
      </c>
      <c r="BX26" s="10"/>
      <c r="BY26" s="10" t="s">
        <v>481</v>
      </c>
      <c r="BZ26" s="10"/>
    </row>
    <row r="27" spans="1:81" ht="13.5" thickBot="1">
      <c r="A27" s="290">
        <f t="shared" si="24"/>
        <v>10</v>
      </c>
      <c r="B27" s="325" t="s">
        <v>62</v>
      </c>
      <c r="C27" s="290" t="s">
        <v>390</v>
      </c>
      <c r="D27" s="307" t="str">
        <f t="shared" si="5"/>
        <v>DF.06.10</v>
      </c>
      <c r="E27" s="220"/>
      <c r="F27" s="202"/>
      <c r="G27" s="202"/>
      <c r="I27" s="202"/>
      <c r="J27" s="202"/>
      <c r="K27" s="202"/>
      <c r="L27" s="202">
        <f>IF(O27=0,0,(O27+P27)*25-SUM(E27:K27)*14-#REF!-M27)</f>
        <v>0</v>
      </c>
      <c r="M27" s="202">
        <f>IF(P27&lt;&gt;0,IF(SUM(E27:G27,I27)=0, (P27)*25-(H26+J27+K27)*14-#REF!, (P27)*25-(H26+J27+K27)*14),0)</f>
        <v>0</v>
      </c>
      <c r="N27" s="810"/>
      <c r="O27" s="810"/>
      <c r="P27" s="819"/>
      <c r="Q27" s="817">
        <v>2</v>
      </c>
      <c r="R27" s="810"/>
      <c r="S27" s="810">
        <v>2</v>
      </c>
      <c r="T27" s="810"/>
      <c r="U27" s="810"/>
      <c r="V27" s="810"/>
      <c r="W27" s="810"/>
      <c r="X27" s="810">
        <f t="shared" si="37"/>
        <v>19</v>
      </c>
      <c r="Y27" s="810"/>
      <c r="Z27" s="810" t="s">
        <v>22</v>
      </c>
      <c r="AA27" s="202">
        <v>3</v>
      </c>
      <c r="AB27" s="219"/>
      <c r="AC27" s="141">
        <f t="shared" si="16"/>
        <v>4</v>
      </c>
      <c r="AD27" s="130">
        <f t="shared" si="16"/>
        <v>0</v>
      </c>
      <c r="AE27" s="130">
        <f t="shared" si="16"/>
        <v>0</v>
      </c>
      <c r="AF27" s="142">
        <f t="shared" si="16"/>
        <v>0</v>
      </c>
      <c r="AG27" s="141">
        <f t="shared" si="17"/>
        <v>3</v>
      </c>
      <c r="AH27" s="130">
        <f t="shared" si="17"/>
        <v>0</v>
      </c>
      <c r="AI27" s="130">
        <f t="shared" si="17"/>
        <v>0</v>
      </c>
      <c r="AJ27" s="142">
        <f t="shared" si="17"/>
        <v>0</v>
      </c>
      <c r="AK27" s="20">
        <f t="shared" si="7"/>
        <v>4</v>
      </c>
      <c r="AL27" s="139">
        <f t="shared" si="8"/>
        <v>0</v>
      </c>
      <c r="AM27" s="139">
        <f t="shared" si="8"/>
        <v>0</v>
      </c>
      <c r="AN27" s="139">
        <f t="shared" si="18"/>
        <v>0</v>
      </c>
      <c r="AO27" s="139">
        <f t="shared" si="9"/>
        <v>0</v>
      </c>
      <c r="AP27" s="139">
        <f t="shared" si="9"/>
        <v>0</v>
      </c>
      <c r="AQ27" s="141">
        <f t="shared" si="19"/>
        <v>2</v>
      </c>
      <c r="AR27" s="130">
        <f t="shared" si="19"/>
        <v>0</v>
      </c>
      <c r="AS27" s="130">
        <f t="shared" si="19"/>
        <v>0</v>
      </c>
      <c r="AT27" s="142">
        <f t="shared" si="19"/>
        <v>0</v>
      </c>
      <c r="AU27" s="141">
        <f t="shared" si="20"/>
        <v>2</v>
      </c>
      <c r="AV27" s="130">
        <f t="shared" si="20"/>
        <v>0</v>
      </c>
      <c r="AW27" s="130">
        <f t="shared" si="20"/>
        <v>0</v>
      </c>
      <c r="AX27" s="142">
        <f t="shared" si="20"/>
        <v>0</v>
      </c>
      <c r="AY27" s="65">
        <f t="shared" si="10"/>
        <v>0</v>
      </c>
      <c r="AZ27" s="66">
        <f t="shared" si="11"/>
        <v>0</v>
      </c>
      <c r="BA27" s="67">
        <f t="shared" si="12"/>
        <v>0</v>
      </c>
      <c r="BB27" s="65">
        <f t="shared" si="13"/>
        <v>1</v>
      </c>
      <c r="BC27" s="66">
        <f t="shared" si="14"/>
        <v>0</v>
      </c>
      <c r="BD27" s="67">
        <f t="shared" si="21"/>
        <v>0</v>
      </c>
      <c r="BF27" s="141">
        <f t="shared" si="22"/>
        <v>0</v>
      </c>
      <c r="BG27" s="130">
        <f>IF(LEFT($D27,2)=BG$15,SUM($H26,$J27)+SUM($T27,$V27),0)</f>
        <v>0</v>
      </c>
      <c r="BH27" s="130">
        <f>IF(LEFT($D27,2)=BH$15,SUM($H26,$J27)+SUM($T27,$V27),0)</f>
        <v>0</v>
      </c>
      <c r="BI27" s="142">
        <f>IF(LEFT($D27,2)=BI$15,SUM($H26,$J27)+SUM($T27,$V27),0)</f>
        <v>0</v>
      </c>
      <c r="BJ27" s="141">
        <f t="shared" si="23"/>
        <v>0</v>
      </c>
      <c r="BK27" s="130">
        <f t="shared" si="23"/>
        <v>0</v>
      </c>
      <c r="BL27" s="130">
        <f t="shared" si="23"/>
        <v>0</v>
      </c>
      <c r="BM27" s="142">
        <f t="shared" si="23"/>
        <v>0</v>
      </c>
      <c r="BN27" s="65">
        <f t="shared" si="15"/>
        <v>0</v>
      </c>
      <c r="BO27" s="66">
        <f t="shared" si="15"/>
        <v>0</v>
      </c>
      <c r="BP27" s="67">
        <f t="shared" si="15"/>
        <v>0</v>
      </c>
      <c r="BS27" s="4">
        <f t="shared" si="26"/>
        <v>0</v>
      </c>
      <c r="BT27" s="4">
        <f t="shared" si="27"/>
        <v>0</v>
      </c>
      <c r="BU27" s="4">
        <f t="shared" si="28"/>
        <v>56</v>
      </c>
      <c r="BV27" s="4">
        <f t="shared" si="29"/>
        <v>75</v>
      </c>
      <c r="BX27" s="10"/>
      <c r="BZ27" s="10"/>
    </row>
    <row r="28" spans="1:81" ht="13.5" thickBot="1">
      <c r="A28" s="290">
        <f t="shared" si="24"/>
        <v>11</v>
      </c>
      <c r="B28" s="305" t="s">
        <v>60</v>
      </c>
      <c r="C28" s="290" t="s">
        <v>390</v>
      </c>
      <c r="D28" s="307" t="str">
        <f t="shared" si="5"/>
        <v>DF.06.11</v>
      </c>
      <c r="E28" s="220"/>
      <c r="F28" s="202"/>
      <c r="G28" s="202"/>
      <c r="H28" s="202"/>
      <c r="I28" s="202"/>
      <c r="J28" s="202"/>
      <c r="K28" s="202"/>
      <c r="L28" s="202">
        <f>IF(O28=0,0,(O28+P28)*25-SUM(E28:K28)*14-#REF!-M28)</f>
        <v>0</v>
      </c>
      <c r="M28" s="202">
        <f>IF(P28&lt;&gt;0,IF(SUM(E28:G28,I28)=0, (P28)*25-(H28+J28+K28)*14-#REF!, (P28)*25-(H28+J28+K28)*14),0)</f>
        <v>0</v>
      </c>
      <c r="N28" s="810"/>
      <c r="O28" s="810"/>
      <c r="P28" s="819"/>
      <c r="Q28" s="817">
        <v>2</v>
      </c>
      <c r="R28" s="810"/>
      <c r="S28" s="810">
        <v>2</v>
      </c>
      <c r="T28" s="810"/>
      <c r="U28" s="810"/>
      <c r="V28" s="810"/>
      <c r="W28" s="810"/>
      <c r="X28" s="810">
        <f t="shared" si="37"/>
        <v>19</v>
      </c>
      <c r="Y28" s="810"/>
      <c r="Z28" s="810" t="s">
        <v>22</v>
      </c>
      <c r="AA28" s="202">
        <v>3</v>
      </c>
      <c r="AB28" s="219"/>
      <c r="AC28" s="141">
        <f t="shared" si="16"/>
        <v>4</v>
      </c>
      <c r="AD28" s="130">
        <f t="shared" si="16"/>
        <v>0</v>
      </c>
      <c r="AE28" s="130">
        <f t="shared" si="16"/>
        <v>0</v>
      </c>
      <c r="AF28" s="142">
        <f t="shared" si="16"/>
        <v>0</v>
      </c>
      <c r="AG28" s="141">
        <f t="shared" si="17"/>
        <v>3</v>
      </c>
      <c r="AH28" s="130">
        <f t="shared" si="17"/>
        <v>0</v>
      </c>
      <c r="AI28" s="130">
        <f t="shared" si="17"/>
        <v>0</v>
      </c>
      <c r="AJ28" s="142">
        <f t="shared" si="17"/>
        <v>0</v>
      </c>
      <c r="AK28" s="20">
        <f t="shared" si="7"/>
        <v>4</v>
      </c>
      <c r="AL28" s="139">
        <f t="shared" si="8"/>
        <v>0</v>
      </c>
      <c r="AM28" s="139">
        <f t="shared" si="8"/>
        <v>0</v>
      </c>
      <c r="AN28" s="139">
        <f t="shared" si="18"/>
        <v>0</v>
      </c>
      <c r="AO28" s="139">
        <f t="shared" si="9"/>
        <v>0</v>
      </c>
      <c r="AP28" s="139">
        <f t="shared" si="9"/>
        <v>0</v>
      </c>
      <c r="AQ28" s="141">
        <f t="shared" si="19"/>
        <v>2</v>
      </c>
      <c r="AR28" s="130">
        <f t="shared" si="19"/>
        <v>0</v>
      </c>
      <c r="AS28" s="130">
        <f t="shared" si="19"/>
        <v>0</v>
      </c>
      <c r="AT28" s="142">
        <f t="shared" si="19"/>
        <v>0</v>
      </c>
      <c r="AU28" s="141">
        <f t="shared" si="20"/>
        <v>2</v>
      </c>
      <c r="AV28" s="130">
        <f t="shared" si="20"/>
        <v>0</v>
      </c>
      <c r="AW28" s="130">
        <f t="shared" si="20"/>
        <v>0</v>
      </c>
      <c r="AX28" s="142">
        <f t="shared" si="20"/>
        <v>0</v>
      </c>
      <c r="AY28" s="141">
        <f t="shared" si="10"/>
        <v>0</v>
      </c>
      <c r="AZ28" s="130">
        <f t="shared" si="11"/>
        <v>0</v>
      </c>
      <c r="BA28" s="67">
        <f t="shared" si="12"/>
        <v>0</v>
      </c>
      <c r="BB28" s="141">
        <f t="shared" si="13"/>
        <v>1</v>
      </c>
      <c r="BC28" s="130">
        <f t="shared" si="14"/>
        <v>0</v>
      </c>
      <c r="BD28" s="67">
        <f t="shared" si="21"/>
        <v>0</v>
      </c>
      <c r="BF28" s="141">
        <f t="shared" si="22"/>
        <v>0</v>
      </c>
      <c r="BG28" s="130">
        <f t="shared" si="22"/>
        <v>0</v>
      </c>
      <c r="BH28" s="130">
        <f t="shared" si="22"/>
        <v>0</v>
      </c>
      <c r="BI28" s="142">
        <f t="shared" si="22"/>
        <v>0</v>
      </c>
      <c r="BJ28" s="141">
        <f t="shared" si="23"/>
        <v>0</v>
      </c>
      <c r="BK28" s="130">
        <f t="shared" si="23"/>
        <v>0</v>
      </c>
      <c r="BL28" s="130">
        <f t="shared" si="23"/>
        <v>0</v>
      </c>
      <c r="BM28" s="142">
        <f t="shared" si="23"/>
        <v>0</v>
      </c>
      <c r="BN28" s="141">
        <f t="shared" si="15"/>
        <v>0</v>
      </c>
      <c r="BO28" s="130">
        <f t="shared" si="15"/>
        <v>0</v>
      </c>
      <c r="BP28" s="67">
        <f t="shared" si="15"/>
        <v>0</v>
      </c>
      <c r="BS28" s="4">
        <f t="shared" si="26"/>
        <v>0</v>
      </c>
      <c r="BT28" s="4">
        <f t="shared" si="27"/>
        <v>0</v>
      </c>
      <c r="BU28" s="4">
        <f t="shared" si="28"/>
        <v>56</v>
      </c>
      <c r="BV28" s="4">
        <f t="shared" si="29"/>
        <v>75</v>
      </c>
      <c r="BX28" s="10"/>
      <c r="BZ28" s="10"/>
    </row>
    <row r="29" spans="1:81" ht="13.5" thickBot="1">
      <c r="A29" s="290">
        <f t="shared" si="24"/>
        <v>12</v>
      </c>
      <c r="B29" s="309" t="s">
        <v>431</v>
      </c>
      <c r="C29" s="290" t="s">
        <v>389</v>
      </c>
      <c r="D29" s="307" t="str">
        <f t="shared" si="5"/>
        <v>DS.06.12</v>
      </c>
      <c r="E29" s="220"/>
      <c r="F29" s="202"/>
      <c r="G29" s="202"/>
      <c r="H29" s="202"/>
      <c r="I29" s="202"/>
      <c r="J29" s="202"/>
      <c r="K29" s="202"/>
      <c r="L29" s="202">
        <f>IF(O29=0,0,(O29+P29)*25-SUM(E29:K29)*14-#REF!-M29)</f>
        <v>0</v>
      </c>
      <c r="M29" s="202">
        <f>IF(P29&lt;&gt;0,IF(SUM(E29:G29,I29)=0, (P29)*25-(H29+J29+K29)*14-#REF!, (P29)*25-(H29+J29+K29)*14),0)</f>
        <v>0</v>
      </c>
      <c r="N29" s="810"/>
      <c r="O29" s="810"/>
      <c r="P29" s="819"/>
      <c r="Q29" s="817"/>
      <c r="R29" s="810"/>
      <c r="S29" s="810"/>
      <c r="T29" s="810"/>
      <c r="U29" s="810"/>
      <c r="V29" s="810">
        <v>5</v>
      </c>
      <c r="W29" s="810"/>
      <c r="X29" s="810">
        <f t="shared" si="37"/>
        <v>0</v>
      </c>
      <c r="Y29" s="810">
        <f t="shared" ref="Y29" si="38">IF(AB29&lt;&gt;0,IF(SUM(Q29:S29,U29)=0, (AB29)*25-(T29+V29+W29)*14, (AB29)*25-(T29+V29+W29)*14),0)</f>
        <v>80</v>
      </c>
      <c r="Z29" s="810" t="s">
        <v>242</v>
      </c>
      <c r="AA29" s="202"/>
      <c r="AB29" s="219">
        <v>6</v>
      </c>
      <c r="AC29" s="141">
        <f t="shared" si="16"/>
        <v>0</v>
      </c>
      <c r="AD29" s="130">
        <f t="shared" si="16"/>
        <v>0</v>
      </c>
      <c r="AE29" s="130">
        <f t="shared" si="16"/>
        <v>5</v>
      </c>
      <c r="AF29" s="142">
        <f t="shared" si="16"/>
        <v>0</v>
      </c>
      <c r="AG29" s="141">
        <f t="shared" si="17"/>
        <v>0</v>
      </c>
      <c r="AH29" s="130">
        <f t="shared" si="17"/>
        <v>0</v>
      </c>
      <c r="AI29" s="130">
        <f t="shared" si="17"/>
        <v>6</v>
      </c>
      <c r="AJ29" s="142">
        <f t="shared" si="17"/>
        <v>0</v>
      </c>
      <c r="AK29" s="20">
        <f t="shared" si="7"/>
        <v>5</v>
      </c>
      <c r="AL29" s="139">
        <f t="shared" si="8"/>
        <v>0</v>
      </c>
      <c r="AM29" s="139">
        <f t="shared" si="8"/>
        <v>0</v>
      </c>
      <c r="AN29" s="139">
        <f t="shared" si="18"/>
        <v>0</v>
      </c>
      <c r="AO29" s="139">
        <f t="shared" si="9"/>
        <v>0</v>
      </c>
      <c r="AP29" s="139">
        <f t="shared" si="9"/>
        <v>0</v>
      </c>
      <c r="AQ29" s="141">
        <f t="shared" si="19"/>
        <v>0</v>
      </c>
      <c r="AR29" s="130">
        <f t="shared" si="19"/>
        <v>0</v>
      </c>
      <c r="AS29" s="130">
        <f t="shared" si="19"/>
        <v>0</v>
      </c>
      <c r="AT29" s="142">
        <f t="shared" si="19"/>
        <v>0</v>
      </c>
      <c r="AU29" s="141">
        <f t="shared" si="20"/>
        <v>0</v>
      </c>
      <c r="AV29" s="130">
        <f t="shared" si="20"/>
        <v>0</v>
      </c>
      <c r="AW29" s="130">
        <f t="shared" si="20"/>
        <v>0</v>
      </c>
      <c r="AX29" s="142">
        <f t="shared" si="20"/>
        <v>0</v>
      </c>
      <c r="AY29" s="65">
        <f t="shared" si="10"/>
        <v>0</v>
      </c>
      <c r="AZ29" s="66">
        <f t="shared" si="11"/>
        <v>0</v>
      </c>
      <c r="BA29" s="67">
        <f t="shared" si="12"/>
        <v>0</v>
      </c>
      <c r="BB29" s="65">
        <f t="shared" si="13"/>
        <v>0</v>
      </c>
      <c r="BC29" s="66">
        <f t="shared" si="14"/>
        <v>1</v>
      </c>
      <c r="BD29" s="67">
        <f t="shared" si="21"/>
        <v>0</v>
      </c>
      <c r="BF29" s="141">
        <f t="shared" si="22"/>
        <v>0</v>
      </c>
      <c r="BG29" s="130">
        <f t="shared" si="22"/>
        <v>0</v>
      </c>
      <c r="BH29" s="130">
        <f t="shared" si="22"/>
        <v>5</v>
      </c>
      <c r="BI29" s="142">
        <f t="shared" si="22"/>
        <v>0</v>
      </c>
      <c r="BJ29" s="141">
        <f t="shared" si="23"/>
        <v>0</v>
      </c>
      <c r="BK29" s="130">
        <f t="shared" si="23"/>
        <v>0</v>
      </c>
      <c r="BL29" s="130">
        <f t="shared" si="23"/>
        <v>6</v>
      </c>
      <c r="BM29" s="142">
        <f t="shared" si="23"/>
        <v>0</v>
      </c>
      <c r="BN29" s="65">
        <f t="shared" si="15"/>
        <v>0</v>
      </c>
      <c r="BO29" s="66">
        <f t="shared" si="15"/>
        <v>0</v>
      </c>
      <c r="BP29" s="67">
        <f t="shared" si="15"/>
        <v>0</v>
      </c>
      <c r="BS29" s="4">
        <f t="shared" si="26"/>
        <v>0</v>
      </c>
      <c r="BT29" s="4">
        <f t="shared" si="27"/>
        <v>0</v>
      </c>
      <c r="BU29" s="4">
        <f t="shared" si="28"/>
        <v>150</v>
      </c>
      <c r="BV29" s="4">
        <f t="shared" si="29"/>
        <v>150</v>
      </c>
      <c r="BZ29" s="10"/>
    </row>
    <row r="30" spans="1:81" ht="13.5" thickBot="1">
      <c r="A30" s="285">
        <f>A29+1</f>
        <v>13</v>
      </c>
      <c r="B30" s="310" t="s">
        <v>330</v>
      </c>
      <c r="C30" s="290" t="s">
        <v>389</v>
      </c>
      <c r="D30" s="307" t="str">
        <f t="shared" si="5"/>
        <v>DS.06.13</v>
      </c>
      <c r="E30" s="204"/>
      <c r="F30" s="203"/>
      <c r="G30" s="203"/>
      <c r="H30" s="203"/>
      <c r="I30" s="203"/>
      <c r="J30" s="203"/>
      <c r="K30" s="203"/>
      <c r="L30" s="202">
        <f>IF(O30=0,0,(O30+P30)*25-SUM(E30:K30)*14-#REF!-M30)</f>
        <v>0</v>
      </c>
      <c r="M30" s="202">
        <f>IF(P30&lt;&gt;0,IF(SUM(E30:G30,I30)=0, (P30)*25-(H30+J30+K30)*14-#REF!, (P30)*25-(H30+J30+K30)*14),0)</f>
        <v>0</v>
      </c>
      <c r="N30" s="883"/>
      <c r="O30" s="883"/>
      <c r="P30" s="884"/>
      <c r="Q30" s="817"/>
      <c r="R30" s="810"/>
      <c r="S30" s="810"/>
      <c r="T30" s="810"/>
      <c r="U30" s="810"/>
      <c r="V30" s="810"/>
      <c r="W30" s="810"/>
      <c r="X30" s="810">
        <f t="shared" si="37"/>
        <v>0</v>
      </c>
      <c r="Y30" s="810">
        <f>IF(AB30&lt;&gt;0,IF(SUM(Q30:S30,U30)=0, (AB30)*25-(T30+V30+W30)*14, (AB30)*25-(T30+V30+W30)*14),0)-90</f>
        <v>10</v>
      </c>
      <c r="Z30" s="810" t="s">
        <v>19</v>
      </c>
      <c r="AA30" s="286"/>
      <c r="AB30" s="219">
        <v>4</v>
      </c>
      <c r="AC30" s="141">
        <f t="shared" si="16"/>
        <v>0</v>
      </c>
      <c r="AD30" s="130">
        <f t="shared" si="16"/>
        <v>0</v>
      </c>
      <c r="AE30" s="130">
        <f t="shared" si="16"/>
        <v>0</v>
      </c>
      <c r="AF30" s="142">
        <f t="shared" si="16"/>
        <v>0</v>
      </c>
      <c r="AG30" s="141">
        <f t="shared" si="17"/>
        <v>0</v>
      </c>
      <c r="AH30" s="130">
        <f t="shared" si="17"/>
        <v>0</v>
      </c>
      <c r="AI30" s="130">
        <f t="shared" si="17"/>
        <v>4</v>
      </c>
      <c r="AJ30" s="142">
        <f t="shared" si="17"/>
        <v>0</v>
      </c>
      <c r="AK30" s="20">
        <f t="shared" si="7"/>
        <v>0</v>
      </c>
      <c r="AL30" s="148">
        <f t="shared" si="8"/>
        <v>0</v>
      </c>
      <c r="AM30" s="148">
        <f t="shared" si="8"/>
        <v>0</v>
      </c>
      <c r="AN30" s="148">
        <f t="shared" si="18"/>
        <v>0</v>
      </c>
      <c r="AO30" s="148">
        <f t="shared" si="9"/>
        <v>0</v>
      </c>
      <c r="AP30" s="148">
        <f t="shared" si="9"/>
        <v>0</v>
      </c>
      <c r="AQ30" s="141">
        <f t="shared" si="19"/>
        <v>0</v>
      </c>
      <c r="AR30" s="130">
        <f t="shared" si="19"/>
        <v>0</v>
      </c>
      <c r="AS30" s="130">
        <f t="shared" si="19"/>
        <v>0</v>
      </c>
      <c r="AT30" s="142">
        <f t="shared" si="19"/>
        <v>0</v>
      </c>
      <c r="AU30" s="141">
        <f t="shared" si="20"/>
        <v>0</v>
      </c>
      <c r="AV30" s="130">
        <f t="shared" si="20"/>
        <v>0</v>
      </c>
      <c r="AW30" s="130">
        <f t="shared" si="20"/>
        <v>0</v>
      </c>
      <c r="AX30" s="142">
        <f t="shared" si="20"/>
        <v>0</v>
      </c>
      <c r="AY30" s="133">
        <f t="shared" si="10"/>
        <v>0</v>
      </c>
      <c r="AZ30" s="146">
        <f t="shared" si="11"/>
        <v>0</v>
      </c>
      <c r="BA30" s="147">
        <f t="shared" si="12"/>
        <v>0</v>
      </c>
      <c r="BB30" s="133">
        <f t="shared" si="13"/>
        <v>0</v>
      </c>
      <c r="BC30" s="146">
        <f t="shared" si="14"/>
        <v>0</v>
      </c>
      <c r="BD30" s="147">
        <f t="shared" si="21"/>
        <v>0</v>
      </c>
      <c r="BF30" s="141">
        <f t="shared" si="22"/>
        <v>0</v>
      </c>
      <c r="BG30" s="130">
        <f t="shared" si="22"/>
        <v>0</v>
      </c>
      <c r="BH30" s="130">
        <f t="shared" si="22"/>
        <v>0</v>
      </c>
      <c r="BI30" s="142">
        <f t="shared" si="22"/>
        <v>0</v>
      </c>
      <c r="BJ30" s="141">
        <f t="shared" si="23"/>
        <v>0</v>
      </c>
      <c r="BK30" s="130">
        <f t="shared" si="23"/>
        <v>0</v>
      </c>
      <c r="BL30" s="130">
        <f t="shared" si="23"/>
        <v>4</v>
      </c>
      <c r="BM30" s="142">
        <f t="shared" si="23"/>
        <v>0</v>
      </c>
      <c r="BN30" s="133">
        <f t="shared" si="15"/>
        <v>0</v>
      </c>
      <c r="BO30" s="146">
        <f t="shared" si="15"/>
        <v>0</v>
      </c>
      <c r="BP30" s="147">
        <f t="shared" si="15"/>
        <v>0</v>
      </c>
      <c r="BS30" s="4">
        <f t="shared" si="26"/>
        <v>0</v>
      </c>
      <c r="BT30" s="4">
        <f t="shared" si="27"/>
        <v>0</v>
      </c>
      <c r="BU30" s="4">
        <f t="shared" si="28"/>
        <v>100</v>
      </c>
      <c r="BV30" s="4">
        <f t="shared" si="29"/>
        <v>100</v>
      </c>
      <c r="BZ30" s="10"/>
    </row>
    <row r="31" spans="1:81" ht="14.45" hidden="1" customHeight="1">
      <c r="A31" s="326"/>
      <c r="B31" s="327"/>
      <c r="C31" s="8"/>
      <c r="D31" s="289"/>
      <c r="E31" s="328"/>
      <c r="F31" s="329"/>
      <c r="G31" s="329"/>
      <c r="H31" s="329"/>
      <c r="I31" s="329"/>
      <c r="J31" s="329"/>
      <c r="K31" s="329"/>
      <c r="L31" s="329"/>
      <c r="M31" s="329"/>
      <c r="N31" s="329"/>
      <c r="O31" s="330"/>
      <c r="P31" s="330"/>
      <c r="Q31" s="320"/>
      <c r="R31" s="321"/>
      <c r="S31" s="321"/>
      <c r="T31" s="321"/>
      <c r="U31" s="321"/>
      <c r="V31" s="321"/>
      <c r="W31" s="321"/>
      <c r="X31" s="321"/>
      <c r="Y31" s="321"/>
      <c r="Z31" s="321"/>
      <c r="AA31" s="322"/>
      <c r="AB31" s="323"/>
      <c r="AC31" s="148">
        <f t="shared" ref="AC31:AF31" si="39">IF(LEFT($D31)=AC$15,SUM($E31:$J31)+SUM($Q31:$U31),0)</f>
        <v>0</v>
      </c>
      <c r="AD31" s="136">
        <f t="shared" si="39"/>
        <v>0</v>
      </c>
      <c r="AE31" s="136">
        <f t="shared" si="39"/>
        <v>0</v>
      </c>
      <c r="AF31" s="138">
        <f t="shared" si="39"/>
        <v>0</v>
      </c>
      <c r="AG31" s="135">
        <f t="shared" ref="AG31:AJ31" si="40">IF(LEFT($D31)=AG$15,$P31+$AB31,0)</f>
        <v>0</v>
      </c>
      <c r="AH31" s="136">
        <f t="shared" si="40"/>
        <v>0</v>
      </c>
      <c r="AI31" s="136">
        <f t="shared" si="40"/>
        <v>0</v>
      </c>
      <c r="AJ31" s="137">
        <f t="shared" si="40"/>
        <v>0</v>
      </c>
      <c r="AK31" s="135">
        <f t="shared" ref="AK31:AM31" si="41">IF(MID($D31,6,1)=AK$15,SUM($E31:$J31)+SUM($Q31:$U31),0)</f>
        <v>0</v>
      </c>
      <c r="AL31" s="136">
        <f t="shared" si="41"/>
        <v>0</v>
      </c>
      <c r="AM31" s="138">
        <f t="shared" si="41"/>
        <v>0</v>
      </c>
      <c r="AN31" s="135">
        <f t="shared" ref="AN31:AP31" si="42">IF(MID($D31,6,1)=AN$15,$P31+$AB31,0)</f>
        <v>0</v>
      </c>
      <c r="AO31" s="136">
        <f t="shared" si="42"/>
        <v>0</v>
      </c>
      <c r="AP31" s="138">
        <f t="shared" si="42"/>
        <v>0</v>
      </c>
      <c r="AQ31" s="135">
        <f t="shared" ref="AQ31:AT31" si="43">IF(LEFT($D31)=AQ$15,$E31+$Q31,0)</f>
        <v>0</v>
      </c>
      <c r="AR31" s="136">
        <f t="shared" si="43"/>
        <v>0</v>
      </c>
      <c r="AS31" s="136">
        <f t="shared" si="43"/>
        <v>0</v>
      </c>
      <c r="AT31" s="138">
        <f t="shared" si="43"/>
        <v>0</v>
      </c>
      <c r="AU31" s="135">
        <f t="shared" ref="AU31:AX31" si="44">IF(LEFT($D31)=AU$15,SUM($F31:$J31)+SUM($R31:$U31),0)</f>
        <v>0</v>
      </c>
      <c r="AV31" s="136">
        <f t="shared" si="44"/>
        <v>0</v>
      </c>
      <c r="AW31" s="136">
        <f t="shared" si="44"/>
        <v>0</v>
      </c>
      <c r="AX31" s="137">
        <f t="shared" si="44"/>
        <v>0</v>
      </c>
      <c r="AY31" s="135">
        <f t="shared" ref="AY31" si="45">IF(LEFT($N31,1)=$AY$15,1,0)</f>
        <v>0</v>
      </c>
      <c r="AZ31" s="138">
        <f t="shared" ref="AZ31" si="46">IF(LEFT($N31,1)=$AZ$15,1,0)</f>
        <v>0</v>
      </c>
      <c r="BA31" s="131"/>
      <c r="BB31" s="135">
        <f t="shared" ref="BB31" si="47">IF(LEFT($Z31,1)=$BB$15,1,0)</f>
        <v>0</v>
      </c>
      <c r="BC31" s="138">
        <f t="shared" ref="BC31" si="48">IF(LEFT($Z31,1)=$BC$15,1,0)</f>
        <v>0</v>
      </c>
    </row>
    <row r="32" spans="1:81" ht="12.75" customHeight="1">
      <c r="A32" s="517" t="s">
        <v>346</v>
      </c>
      <c r="B32" s="518"/>
      <c r="C32" s="518"/>
      <c r="D32" s="518"/>
      <c r="E32" s="34">
        <f t="shared" ref="E32:M32" si="49">SUM(E18:E31)</f>
        <v>10</v>
      </c>
      <c r="F32" s="35">
        <f t="shared" si="49"/>
        <v>0</v>
      </c>
      <c r="G32" s="35">
        <f t="shared" si="49"/>
        <v>6</v>
      </c>
      <c r="H32" s="35">
        <f t="shared" si="49"/>
        <v>8</v>
      </c>
      <c r="I32" s="35">
        <f t="shared" si="49"/>
        <v>0</v>
      </c>
      <c r="J32" s="35">
        <f t="shared" si="49"/>
        <v>0</v>
      </c>
      <c r="K32" s="35">
        <f t="shared" si="49"/>
        <v>0</v>
      </c>
      <c r="L32" s="477">
        <f t="shared" si="49"/>
        <v>76</v>
      </c>
      <c r="M32" s="477">
        <f t="shared" si="49"/>
        <v>288</v>
      </c>
      <c r="N32" s="510" t="str">
        <f>IF(AY17&lt;&gt;0,AY17 &amp;"E","") &amp; IF(AZ17&lt;&gt;0,CHAR(10)&amp;AZ17 &amp; "V","")&amp; IF(BA17&lt;&gt;0,CHAR(10)&amp;BA17 &amp; "P","")</f>
        <v>5E
2V</v>
      </c>
      <c r="O32" s="510">
        <f t="shared" ref="O32:Y32" si="50">SUM(O18:O31)</f>
        <v>12</v>
      </c>
      <c r="P32" s="510">
        <f t="shared" si="50"/>
        <v>16</v>
      </c>
      <c r="Q32" s="34">
        <f t="shared" si="50"/>
        <v>8</v>
      </c>
      <c r="R32" s="35">
        <f t="shared" si="50"/>
        <v>0</v>
      </c>
      <c r="S32" s="35">
        <f t="shared" si="50"/>
        <v>8</v>
      </c>
      <c r="T32" s="35">
        <f t="shared" si="50"/>
        <v>0</v>
      </c>
      <c r="U32" s="35">
        <f t="shared" si="50"/>
        <v>0</v>
      </c>
      <c r="V32" s="35">
        <f t="shared" si="50"/>
        <v>5</v>
      </c>
      <c r="W32" s="35">
        <f t="shared" si="50"/>
        <v>0</v>
      </c>
      <c r="X32" s="477">
        <f t="shared" si="50"/>
        <v>76</v>
      </c>
      <c r="Y32" s="477">
        <f t="shared" si="50"/>
        <v>90</v>
      </c>
      <c r="Z32" s="510" t="str">
        <f>IF(BB17&lt;&gt;0,BB17 &amp;"E","") &amp; IF(BC17&lt;&gt;0,CHAR(10)&amp;BC17 &amp; "V","")&amp; IF(BD17&lt;&gt;0,CHAR(10)&amp;BD17 &amp; "P","") &amp; " 1C"</f>
        <v>4E
1V 1C</v>
      </c>
      <c r="AA32" s="510">
        <f>SUM(AA18:AA31)</f>
        <v>12</v>
      </c>
      <c r="AB32" s="519">
        <f>SUM(AB18:AB31)</f>
        <v>10</v>
      </c>
      <c r="BD32" s="86">
        <f>SUM(BD18:BD31)</f>
        <v>0</v>
      </c>
    </row>
    <row r="33" spans="1:83" ht="19.5" customHeight="1" thickBot="1">
      <c r="A33" s="521" t="s">
        <v>29</v>
      </c>
      <c r="B33" s="522"/>
      <c r="C33" s="522"/>
      <c r="D33" s="522"/>
      <c r="E33" s="479">
        <f>SUM(E32:K32)</f>
        <v>24</v>
      </c>
      <c r="F33" s="480"/>
      <c r="G33" s="480"/>
      <c r="H33" s="480"/>
      <c r="I33" s="480"/>
      <c r="J33" s="480"/>
      <c r="K33" s="481"/>
      <c r="L33" s="478"/>
      <c r="M33" s="478"/>
      <c r="N33" s="488"/>
      <c r="O33" s="488"/>
      <c r="P33" s="488"/>
      <c r="Q33" s="479">
        <f>SUM(Q31:W32)</f>
        <v>21</v>
      </c>
      <c r="R33" s="480"/>
      <c r="S33" s="480"/>
      <c r="T33" s="480"/>
      <c r="U33" s="480"/>
      <c r="V33" s="480"/>
      <c r="W33" s="481"/>
      <c r="X33" s="478"/>
      <c r="Y33" s="478"/>
      <c r="Z33" s="488"/>
      <c r="AA33" s="488"/>
      <c r="AB33" s="520"/>
    </row>
    <row r="34" spans="1:83" ht="13.5" customHeight="1" thickBot="1">
      <c r="A34" s="36"/>
      <c r="B34" s="36"/>
      <c r="C34" s="292"/>
      <c r="D34" s="3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1:83" ht="12.75" customHeight="1">
      <c r="A35" s="495" t="s">
        <v>13</v>
      </c>
      <c r="B35" s="523" t="s">
        <v>127</v>
      </c>
      <c r="C35" s="495" t="s">
        <v>14</v>
      </c>
      <c r="D35" s="495" t="s">
        <v>14</v>
      </c>
      <c r="E35" s="505" t="str">
        <f>E15</f>
        <v>Sem. 5</v>
      </c>
      <c r="F35" s="506"/>
      <c r="G35" s="506"/>
      <c r="H35" s="506"/>
      <c r="I35" s="506"/>
      <c r="J35" s="506"/>
      <c r="K35" s="506"/>
      <c r="L35" s="506"/>
      <c r="M35" s="506"/>
      <c r="N35" s="506"/>
      <c r="O35" s="506"/>
      <c r="P35" s="507"/>
      <c r="Q35" s="505" t="str">
        <f>Q15</f>
        <v>Sem. 6</v>
      </c>
      <c r="R35" s="506"/>
      <c r="S35" s="506"/>
      <c r="T35" s="506"/>
      <c r="U35" s="506"/>
      <c r="V35" s="506"/>
      <c r="W35" s="506"/>
      <c r="X35" s="506"/>
      <c r="Y35" s="506"/>
      <c r="Z35" s="506"/>
      <c r="AA35" s="506"/>
      <c r="AB35" s="507"/>
    </row>
    <row r="36" spans="1:83" ht="12.75" customHeight="1" thickBot="1">
      <c r="A36" s="496"/>
      <c r="B36" s="524"/>
      <c r="C36" s="496"/>
      <c r="D36" s="496"/>
      <c r="E36" s="485" t="s">
        <v>19</v>
      </c>
      <c r="F36" s="487" t="s">
        <v>18</v>
      </c>
      <c r="G36" s="487" t="s">
        <v>23</v>
      </c>
      <c r="H36" s="487" t="s">
        <v>130</v>
      </c>
      <c r="I36" s="487" t="s">
        <v>24</v>
      </c>
      <c r="J36" s="487" t="s">
        <v>131</v>
      </c>
      <c r="K36" s="508" t="s">
        <v>133</v>
      </c>
      <c r="L36" s="508" t="s">
        <v>25</v>
      </c>
      <c r="M36" s="508" t="s">
        <v>132</v>
      </c>
      <c r="N36" s="509" t="s">
        <v>26</v>
      </c>
      <c r="O36" s="475" t="s">
        <v>27</v>
      </c>
      <c r="P36" s="476"/>
      <c r="Q36" s="485" t="s">
        <v>19</v>
      </c>
      <c r="R36" s="487" t="s">
        <v>18</v>
      </c>
      <c r="S36" s="487" t="s">
        <v>23</v>
      </c>
      <c r="T36" s="487" t="s">
        <v>130</v>
      </c>
      <c r="U36" s="487" t="s">
        <v>24</v>
      </c>
      <c r="V36" s="487" t="s">
        <v>131</v>
      </c>
      <c r="W36" s="508" t="s">
        <v>133</v>
      </c>
      <c r="X36" s="508" t="s">
        <v>25</v>
      </c>
      <c r="Y36" s="508" t="s">
        <v>132</v>
      </c>
      <c r="Z36" s="509" t="s">
        <v>26</v>
      </c>
      <c r="AA36" s="475" t="s">
        <v>27</v>
      </c>
      <c r="AB36" s="476"/>
    </row>
    <row r="37" spans="1:83" ht="12" customHeight="1" thickBot="1">
      <c r="A37" s="497"/>
      <c r="B37" s="525"/>
      <c r="C37" s="206" t="s">
        <v>28</v>
      </c>
      <c r="D37" s="87" t="s">
        <v>166</v>
      </c>
      <c r="E37" s="486"/>
      <c r="F37" s="488"/>
      <c r="G37" s="488"/>
      <c r="H37" s="488"/>
      <c r="I37" s="488"/>
      <c r="J37" s="488"/>
      <c r="K37" s="488"/>
      <c r="L37" s="488"/>
      <c r="M37" s="488"/>
      <c r="N37" s="511"/>
      <c r="O37" s="129" t="s">
        <v>158</v>
      </c>
      <c r="P37" s="129" t="s">
        <v>135</v>
      </c>
      <c r="Q37" s="486"/>
      <c r="R37" s="488"/>
      <c r="S37" s="488"/>
      <c r="T37" s="488"/>
      <c r="U37" s="488"/>
      <c r="V37" s="488"/>
      <c r="W37" s="488"/>
      <c r="X37" s="488"/>
      <c r="Y37" s="488"/>
      <c r="Z37" s="511"/>
      <c r="AA37" s="129" t="s">
        <v>158</v>
      </c>
      <c r="AB37" s="128" t="s">
        <v>135</v>
      </c>
      <c r="AC37" s="123">
        <f t="shared" ref="AC37:BD37" si="51">SUM(AC43:AC44)</f>
        <v>0</v>
      </c>
      <c r="AD37" s="124">
        <f t="shared" si="51"/>
        <v>0</v>
      </c>
      <c r="AE37" s="124">
        <f t="shared" si="51"/>
        <v>5</v>
      </c>
      <c r="AF37" s="125">
        <f>AF38</f>
        <v>2</v>
      </c>
      <c r="AG37" s="123">
        <f t="shared" si="51"/>
        <v>0</v>
      </c>
      <c r="AH37" s="124">
        <f t="shared" si="51"/>
        <v>0</v>
      </c>
      <c r="AI37" s="124">
        <f t="shared" si="51"/>
        <v>8</v>
      </c>
      <c r="AJ37" s="124">
        <f>AJ38</f>
        <v>2</v>
      </c>
      <c r="AK37" s="123">
        <f t="shared" si="51"/>
        <v>0</v>
      </c>
      <c r="AL37" s="124">
        <f>SUM(AL38:AL44)</f>
        <v>7</v>
      </c>
      <c r="AM37" s="125">
        <f t="shared" si="51"/>
        <v>0</v>
      </c>
      <c r="AN37" s="123">
        <f t="shared" si="51"/>
        <v>0</v>
      </c>
      <c r="AO37" s="124">
        <f t="shared" si="51"/>
        <v>0</v>
      </c>
      <c r="AP37" s="125">
        <f t="shared" si="51"/>
        <v>0</v>
      </c>
      <c r="AQ37" s="123">
        <f t="shared" si="51"/>
        <v>0</v>
      </c>
      <c r="AR37" s="124">
        <f t="shared" si="51"/>
        <v>0</v>
      </c>
      <c r="AS37" s="124">
        <f t="shared" si="51"/>
        <v>2</v>
      </c>
      <c r="AT37" s="125">
        <f t="shared" si="51"/>
        <v>0</v>
      </c>
      <c r="AU37" s="123">
        <f t="shared" si="51"/>
        <v>0</v>
      </c>
      <c r="AV37" s="124">
        <f t="shared" si="51"/>
        <v>0</v>
      </c>
      <c r="AW37" s="124">
        <f t="shared" si="51"/>
        <v>0</v>
      </c>
      <c r="AX37" s="268">
        <f>SUM(AX38:AX44)</f>
        <v>2</v>
      </c>
      <c r="AY37" s="123">
        <f t="shared" si="51"/>
        <v>0</v>
      </c>
      <c r="AZ37" s="124">
        <f>AZ38</f>
        <v>1</v>
      </c>
      <c r="BA37" s="125">
        <f t="shared" si="51"/>
        <v>0</v>
      </c>
      <c r="BB37" s="123">
        <f t="shared" si="51"/>
        <v>1</v>
      </c>
      <c r="BC37" s="124">
        <f t="shared" si="51"/>
        <v>0</v>
      </c>
      <c r="BD37" s="125">
        <f t="shared" si="51"/>
        <v>0</v>
      </c>
      <c r="BF37" s="123">
        <f t="shared" ref="BF37:BP37" si="52">SUM(BF43:BF44)</f>
        <v>0</v>
      </c>
      <c r="BG37" s="124">
        <f t="shared" si="52"/>
        <v>0</v>
      </c>
      <c r="BH37" s="124">
        <f t="shared" si="52"/>
        <v>3</v>
      </c>
      <c r="BI37" s="125">
        <f t="shared" si="52"/>
        <v>0</v>
      </c>
      <c r="BJ37" s="123">
        <f t="shared" si="52"/>
        <v>0</v>
      </c>
      <c r="BK37" s="124">
        <f t="shared" si="52"/>
        <v>0</v>
      </c>
      <c r="BL37" s="124">
        <f t="shared" si="52"/>
        <v>6</v>
      </c>
      <c r="BM37" s="125">
        <f t="shared" si="52"/>
        <v>0</v>
      </c>
      <c r="BN37" s="123">
        <f t="shared" si="52"/>
        <v>0</v>
      </c>
      <c r="BO37" s="124">
        <f t="shared" si="52"/>
        <v>0</v>
      </c>
      <c r="BP37" s="125">
        <f t="shared" si="52"/>
        <v>0</v>
      </c>
    </row>
    <row r="38" spans="1:83" ht="11.45" customHeight="1" thickBot="1">
      <c r="A38" s="264">
        <f>A30+1</f>
        <v>14</v>
      </c>
      <c r="B38" s="294" t="s">
        <v>382</v>
      </c>
      <c r="C38" s="264" t="s">
        <v>437</v>
      </c>
      <c r="D38" s="264" t="str">
        <f t="shared" ref="D38:D42" si="53">C38&amp;"."&amp;TEXT(A38,"00")</f>
        <v>DC.05.14</v>
      </c>
      <c r="E38" s="540"/>
      <c r="F38" s="482">
        <v>2</v>
      </c>
      <c r="G38" s="482"/>
      <c r="H38" s="482"/>
      <c r="I38" s="482"/>
      <c r="J38" s="482"/>
      <c r="K38" s="482"/>
      <c r="L38" s="482">
        <f>O38*25-14*F38</f>
        <v>22</v>
      </c>
      <c r="M38" s="482"/>
      <c r="N38" s="482" t="s">
        <v>242</v>
      </c>
      <c r="O38" s="482">
        <v>2</v>
      </c>
      <c r="P38" s="482"/>
      <c r="Q38" s="540"/>
      <c r="R38" s="482"/>
      <c r="S38" s="482"/>
      <c r="T38" s="482"/>
      <c r="U38" s="482"/>
      <c r="V38" s="482"/>
      <c r="W38" s="482"/>
      <c r="X38" s="482"/>
      <c r="Y38" s="482"/>
      <c r="Z38" s="482"/>
      <c r="AA38" s="482"/>
      <c r="AB38" s="515"/>
      <c r="AC38" s="141">
        <f>IF(LEFT($D38,2)=AC$15,SUM($E38:$J38)+SUM($Q38:$V38),0)</f>
        <v>0</v>
      </c>
      <c r="AD38" s="65">
        <f t="shared" ref="AD38:AE41" si="54">IF(LEFT($D38)=AD$15,SUM($E38:$J38)+SUM($Q38:$V38),0)</f>
        <v>0</v>
      </c>
      <c r="AE38" s="65">
        <f t="shared" si="54"/>
        <v>0</v>
      </c>
      <c r="AF38" s="65">
        <f>IF(LEFT($D38,2)=AF$15,SUM($E38:$J38)+SUM($Q38:$V38),0)</f>
        <v>2</v>
      </c>
      <c r="AG38" s="65">
        <f t="shared" ref="AG38:AJ42" si="55">IF(LEFT($D38)=AG$15,SUM($O38:$P38)+SUM($AA38:$AB38),0)</f>
        <v>0</v>
      </c>
      <c r="AH38" s="139">
        <f t="shared" si="55"/>
        <v>0</v>
      </c>
      <c r="AI38" s="139">
        <f t="shared" si="55"/>
        <v>0</v>
      </c>
      <c r="AJ38" s="140">
        <f>IF(LEFT($D38,2)=AJ$15,SUM($O38:$P38)+SUM($AA38:$AB38),0)</f>
        <v>2</v>
      </c>
      <c r="AK38" s="65">
        <f t="shared" ref="AK38:AM42" si="56">IF(MID($D38,6,1)=AK$15,SUM($E38:$J38)+SUM($Q38:$V38),0)</f>
        <v>0</v>
      </c>
      <c r="AL38" s="139">
        <f>AC38+AD38+AE38+AF38</f>
        <v>2</v>
      </c>
      <c r="AM38" s="140">
        <f t="shared" si="56"/>
        <v>0</v>
      </c>
      <c r="AN38" s="65">
        <f t="shared" ref="AN38:AP42" si="57">IF(MID($D38,6,1)=AN$15,SUM($O38:$P38)+SUM($AA38:$AB38),0)</f>
        <v>0</v>
      </c>
      <c r="AO38" s="139">
        <f t="shared" si="57"/>
        <v>0</v>
      </c>
      <c r="AP38" s="140">
        <f t="shared" si="57"/>
        <v>0</v>
      </c>
      <c r="AQ38" s="65">
        <f t="shared" ref="AQ38:AT42" si="58">IF(LEFT($D38)=AQ$15,$E38+$Q38,0)</f>
        <v>0</v>
      </c>
      <c r="AR38" s="139">
        <f t="shared" si="58"/>
        <v>0</v>
      </c>
      <c r="AS38" s="139">
        <f t="shared" si="58"/>
        <v>0</v>
      </c>
      <c r="AT38" s="269">
        <f>IF(LEFT($D38,2)=AT$15,$E38+$Q38,0)</f>
        <v>0</v>
      </c>
      <c r="AU38" s="65">
        <f t="shared" ref="AU38:AX42" si="59">IF(LEFT($D38)=AU$15,SUM($F38, $G38, $I38)+SUM($R38, $S38, $U38),0)</f>
        <v>0</v>
      </c>
      <c r="AV38" s="139">
        <f t="shared" si="59"/>
        <v>0</v>
      </c>
      <c r="AW38" s="139">
        <f t="shared" si="59"/>
        <v>0</v>
      </c>
      <c r="AX38" s="269">
        <f>IF(LEFT($D38,2)=AX$15,SUM($F38, $G38, $I38)+SUM($R38, $S38, $U38),0)</f>
        <v>2</v>
      </c>
      <c r="AY38" s="65">
        <f t="shared" ref="AY38:AY42" si="60">IF(LEFT($N38,1)=$AY$15,1,0)</f>
        <v>0</v>
      </c>
      <c r="AZ38" s="130">
        <f t="shared" ref="AZ38" si="61">IF(LEFT($N38,1)=$AZ$15,1,0)</f>
        <v>1</v>
      </c>
      <c r="BA38" s="139">
        <f t="shared" ref="AZ38:BA42" si="62">IF(LEFT($N38,1)=$BA$15,1,0)</f>
        <v>0</v>
      </c>
      <c r="BB38" s="140">
        <f t="shared" ref="BB38:BB42" si="63">IF(LEFT($N38,1)=$BB$15,1,0)</f>
        <v>0</v>
      </c>
      <c r="BC38" s="65">
        <f t="shared" ref="BC38:BC42" si="64">IF(LEFT($Z38,1)=$BC$15,1,0)</f>
        <v>0</v>
      </c>
      <c r="BD38" s="139">
        <f t="shared" ref="BD38:BE42" si="65">IF(LEFT($Z38,1)=$BE$15,1,0)</f>
        <v>1</v>
      </c>
      <c r="BE38" s="139">
        <f t="shared" si="65"/>
        <v>1</v>
      </c>
      <c r="BF38" s="140">
        <f t="shared" ref="BF38:BF42" si="66">IF(LEFT($Z38,1)=$BF$15,1,0)</f>
        <v>0</v>
      </c>
      <c r="BH38" s="65">
        <f t="shared" ref="BH38:BK42" si="67">IF(LEFT($D38)=BH$15,SUM($H38,$J38)+SUM($T38,$V38),0)</f>
        <v>0</v>
      </c>
      <c r="BI38" s="139">
        <f t="shared" si="67"/>
        <v>0</v>
      </c>
      <c r="BJ38" s="139">
        <f t="shared" si="67"/>
        <v>0</v>
      </c>
      <c r="BK38" s="140">
        <f t="shared" si="67"/>
        <v>0</v>
      </c>
      <c r="BL38" s="65">
        <f t="shared" ref="BL38:BO42" si="68">IF(BH38&gt;0,$P38+$AB38,0)</f>
        <v>0</v>
      </c>
      <c r="BM38" s="139">
        <f t="shared" si="68"/>
        <v>0</v>
      </c>
      <c r="BN38" s="139">
        <f t="shared" si="68"/>
        <v>0</v>
      </c>
      <c r="BO38" s="140">
        <f t="shared" si="68"/>
        <v>0</v>
      </c>
      <c r="BP38" s="65">
        <f t="shared" ref="BP38:BR42" si="69">IF(MID($D38,6,1)=BP$15,$P38+$AB38,0)</f>
        <v>0</v>
      </c>
      <c r="BQ38" s="139">
        <f t="shared" si="69"/>
        <v>0</v>
      </c>
      <c r="BR38" s="140">
        <f t="shared" si="69"/>
        <v>0</v>
      </c>
      <c r="CA38" s="10"/>
      <c r="CB38" s="10"/>
    </row>
    <row r="39" spans="1:83" ht="12" customHeight="1" thickBot="1">
      <c r="A39" s="290">
        <f t="shared" ref="A39:A42" si="70">A38+1</f>
        <v>15</v>
      </c>
      <c r="B39" s="295" t="s">
        <v>383</v>
      </c>
      <c r="C39" s="264" t="s">
        <v>437</v>
      </c>
      <c r="D39" s="290" t="str">
        <f t="shared" si="53"/>
        <v>DC.05.15</v>
      </c>
      <c r="E39" s="536"/>
      <c r="F39" s="484"/>
      <c r="G39" s="484"/>
      <c r="H39" s="484"/>
      <c r="I39" s="484"/>
      <c r="J39" s="484"/>
      <c r="K39" s="484"/>
      <c r="L39" s="484"/>
      <c r="M39" s="484"/>
      <c r="N39" s="484"/>
      <c r="O39" s="484"/>
      <c r="P39" s="484"/>
      <c r="Q39" s="536"/>
      <c r="R39" s="484"/>
      <c r="S39" s="484"/>
      <c r="T39" s="484"/>
      <c r="U39" s="484"/>
      <c r="V39" s="484"/>
      <c r="W39" s="484"/>
      <c r="X39" s="484"/>
      <c r="Y39" s="484"/>
      <c r="Z39" s="484"/>
      <c r="AA39" s="484"/>
      <c r="AB39" s="512"/>
      <c r="AC39" s="65">
        <f t="shared" ref="AC39:AC42" si="71">IF(LEFT($D39)=AC$15,SUM($E39:$J39)+SUM($Q39:$V39),0)</f>
        <v>0</v>
      </c>
      <c r="AD39" s="139">
        <f t="shared" ref="AD39:AF42" si="72">IF(LEFT($D39)=AD$15,SUM($E39:$J39)+SUM($Q39:$V39),0)</f>
        <v>0</v>
      </c>
      <c r="AE39" s="139">
        <f t="shared" si="72"/>
        <v>0</v>
      </c>
      <c r="AF39" s="140">
        <f t="shared" si="72"/>
        <v>0</v>
      </c>
      <c r="AG39" s="65">
        <f t="shared" si="55"/>
        <v>0</v>
      </c>
      <c r="AH39" s="139">
        <f t="shared" si="55"/>
        <v>0</v>
      </c>
      <c r="AI39" s="139">
        <f t="shared" si="55"/>
        <v>0</v>
      </c>
      <c r="AJ39" s="140">
        <f t="shared" si="55"/>
        <v>0</v>
      </c>
      <c r="AK39" s="65">
        <f t="shared" si="56"/>
        <v>0</v>
      </c>
      <c r="AL39" s="139">
        <f t="shared" si="56"/>
        <v>0</v>
      </c>
      <c r="AM39" s="140">
        <f t="shared" si="56"/>
        <v>0</v>
      </c>
      <c r="AN39" s="65">
        <f t="shared" si="57"/>
        <v>0</v>
      </c>
      <c r="AO39" s="139">
        <f t="shared" si="57"/>
        <v>0</v>
      </c>
      <c r="AP39" s="140">
        <f t="shared" si="57"/>
        <v>0</v>
      </c>
      <c r="AQ39" s="65">
        <f t="shared" si="58"/>
        <v>0</v>
      </c>
      <c r="AR39" s="139">
        <f t="shared" si="58"/>
        <v>0</v>
      </c>
      <c r="AS39" s="139">
        <f t="shared" si="58"/>
        <v>0</v>
      </c>
      <c r="AT39" s="140">
        <f t="shared" si="58"/>
        <v>0</v>
      </c>
      <c r="AU39" s="65">
        <f t="shared" si="59"/>
        <v>0</v>
      </c>
      <c r="AV39" s="139">
        <f t="shared" si="59"/>
        <v>0</v>
      </c>
      <c r="AW39" s="139">
        <f t="shared" si="59"/>
        <v>0</v>
      </c>
      <c r="AX39" s="140">
        <f t="shared" si="59"/>
        <v>0</v>
      </c>
      <c r="AY39" s="65">
        <f t="shared" si="60"/>
        <v>0</v>
      </c>
      <c r="AZ39" s="139">
        <f t="shared" si="62"/>
        <v>0</v>
      </c>
      <c r="BA39" s="139">
        <f t="shared" si="62"/>
        <v>0</v>
      </c>
      <c r="BB39" s="140">
        <f t="shared" si="63"/>
        <v>0</v>
      </c>
      <c r="BC39" s="65">
        <f t="shared" si="64"/>
        <v>0</v>
      </c>
      <c r="BD39" s="139">
        <f t="shared" si="65"/>
        <v>1</v>
      </c>
      <c r="BE39" s="139">
        <f t="shared" si="65"/>
        <v>1</v>
      </c>
      <c r="BF39" s="140">
        <f t="shared" si="66"/>
        <v>0</v>
      </c>
      <c r="BH39" s="65">
        <f t="shared" si="67"/>
        <v>0</v>
      </c>
      <c r="BI39" s="139">
        <f t="shared" si="67"/>
        <v>0</v>
      </c>
      <c r="BJ39" s="139">
        <f t="shared" si="67"/>
        <v>0</v>
      </c>
      <c r="BK39" s="140">
        <f t="shared" si="67"/>
        <v>0</v>
      </c>
      <c r="BL39" s="65">
        <f t="shared" si="68"/>
        <v>0</v>
      </c>
      <c r="BM39" s="139">
        <f t="shared" si="68"/>
        <v>0</v>
      </c>
      <c r="BN39" s="139">
        <f t="shared" si="68"/>
        <v>0</v>
      </c>
      <c r="BO39" s="140">
        <f t="shared" si="68"/>
        <v>0</v>
      </c>
      <c r="BP39" s="65">
        <f t="shared" si="69"/>
        <v>0</v>
      </c>
      <c r="BQ39" s="139">
        <f t="shared" si="69"/>
        <v>0</v>
      </c>
      <c r="BR39" s="140">
        <f t="shared" si="69"/>
        <v>0</v>
      </c>
      <c r="CA39" s="10"/>
      <c r="CB39" s="10"/>
      <c r="CE39" s="265"/>
    </row>
    <row r="40" spans="1:83" ht="12" customHeight="1" thickBot="1">
      <c r="A40" s="290">
        <f t="shared" si="70"/>
        <v>16</v>
      </c>
      <c r="B40" s="295" t="s">
        <v>384</v>
      </c>
      <c r="C40" s="264" t="s">
        <v>437</v>
      </c>
      <c r="D40" s="290" t="str">
        <f t="shared" si="53"/>
        <v>DC.05.16</v>
      </c>
      <c r="E40" s="541"/>
      <c r="F40" s="514"/>
      <c r="G40" s="514"/>
      <c r="H40" s="514"/>
      <c r="I40" s="514"/>
      <c r="J40" s="514"/>
      <c r="K40" s="202"/>
      <c r="L40" s="514"/>
      <c r="M40" s="514"/>
      <c r="N40" s="514"/>
      <c r="O40" s="514"/>
      <c r="P40" s="514"/>
      <c r="Q40" s="541"/>
      <c r="R40" s="514"/>
      <c r="S40" s="514"/>
      <c r="T40" s="514"/>
      <c r="U40" s="514"/>
      <c r="V40" s="514"/>
      <c r="W40" s="202"/>
      <c r="X40" s="514"/>
      <c r="Y40" s="514"/>
      <c r="Z40" s="514"/>
      <c r="AA40" s="514"/>
      <c r="AB40" s="516"/>
      <c r="AC40" s="141">
        <f>IF(LEFT($D40,2)=AC$15,SUM($E40:$J40)+SUM($Q40:$V40),0)</f>
        <v>0</v>
      </c>
      <c r="AD40" s="65">
        <f t="shared" si="54"/>
        <v>0</v>
      </c>
      <c r="AE40" s="65">
        <f t="shared" si="54"/>
        <v>0</v>
      </c>
      <c r="AF40" s="65">
        <f>IF(LEFT($D40,2)=AF$15,SUM($E40:$J40)+SUM($Q40:$V40),0)</f>
        <v>0</v>
      </c>
      <c r="AG40" s="65">
        <f t="shared" si="55"/>
        <v>0</v>
      </c>
      <c r="AH40" s="139">
        <f t="shared" si="55"/>
        <v>0</v>
      </c>
      <c r="AI40" s="139">
        <f t="shared" si="55"/>
        <v>0</v>
      </c>
      <c r="AJ40" s="140">
        <f>IF(LEFT($D40,2)=AJ$15,SUM($O40:$P40)+SUM($AA40:$AB40),0)</f>
        <v>0</v>
      </c>
      <c r="AK40" s="65">
        <f t="shared" si="56"/>
        <v>0</v>
      </c>
      <c r="AL40" s="139">
        <f>AC40+AD40+AE40+AF40</f>
        <v>0</v>
      </c>
      <c r="AM40" s="140">
        <f t="shared" si="56"/>
        <v>0</v>
      </c>
      <c r="AN40" s="65">
        <f t="shared" si="57"/>
        <v>0</v>
      </c>
      <c r="AO40" s="139">
        <f t="shared" si="57"/>
        <v>0</v>
      </c>
      <c r="AP40" s="140">
        <f t="shared" si="57"/>
        <v>0</v>
      </c>
      <c r="AQ40" s="65">
        <f t="shared" si="58"/>
        <v>0</v>
      </c>
      <c r="AR40" s="139">
        <f t="shared" si="58"/>
        <v>0</v>
      </c>
      <c r="AS40" s="139">
        <f t="shared" si="58"/>
        <v>0</v>
      </c>
      <c r="AT40" s="269">
        <f>IF(LEFT($D40,2)=AT$15,$E40+$Q40,0)</f>
        <v>0</v>
      </c>
      <c r="AU40" s="65">
        <f t="shared" si="59"/>
        <v>0</v>
      </c>
      <c r="AV40" s="139">
        <f t="shared" si="59"/>
        <v>0</v>
      </c>
      <c r="AW40" s="139">
        <f t="shared" si="59"/>
        <v>0</v>
      </c>
      <c r="AX40" s="269">
        <f>IF(LEFT($D40,2)=AX$15,SUM($F40, $G40, $I40)+SUM($R40, $S40, $U40),0)</f>
        <v>0</v>
      </c>
      <c r="AY40" s="65">
        <f t="shared" si="60"/>
        <v>0</v>
      </c>
      <c r="AZ40" s="139"/>
      <c r="BA40" s="139">
        <f t="shared" si="62"/>
        <v>0</v>
      </c>
      <c r="BB40" s="140">
        <f t="shared" si="63"/>
        <v>0</v>
      </c>
      <c r="BC40" s="65">
        <f t="shared" si="64"/>
        <v>0</v>
      </c>
      <c r="BD40" s="139">
        <f t="shared" si="65"/>
        <v>1</v>
      </c>
      <c r="BE40" s="139">
        <f t="shared" si="65"/>
        <v>1</v>
      </c>
      <c r="BF40" s="140">
        <f t="shared" si="66"/>
        <v>0</v>
      </c>
      <c r="BH40" s="65">
        <f t="shared" si="67"/>
        <v>0</v>
      </c>
      <c r="BI40" s="139">
        <f t="shared" si="67"/>
        <v>0</v>
      </c>
      <c r="BJ40" s="139">
        <f t="shared" si="67"/>
        <v>0</v>
      </c>
      <c r="BK40" s="140">
        <f t="shared" si="67"/>
        <v>0</v>
      </c>
      <c r="BL40" s="65">
        <f t="shared" si="68"/>
        <v>0</v>
      </c>
      <c r="BM40" s="139">
        <f t="shared" si="68"/>
        <v>0</v>
      </c>
      <c r="BN40" s="139">
        <f t="shared" si="68"/>
        <v>0</v>
      </c>
      <c r="BO40" s="140">
        <f t="shared" si="68"/>
        <v>0</v>
      </c>
      <c r="BP40" s="65">
        <f t="shared" si="69"/>
        <v>0</v>
      </c>
      <c r="BQ40" s="139">
        <f t="shared" si="69"/>
        <v>0</v>
      </c>
      <c r="BR40" s="140">
        <f t="shared" si="69"/>
        <v>0</v>
      </c>
      <c r="CA40" s="10"/>
      <c r="CB40" s="10"/>
    </row>
    <row r="41" spans="1:83" ht="12" customHeight="1" thickBot="1">
      <c r="A41" s="290">
        <f t="shared" si="70"/>
        <v>17</v>
      </c>
      <c r="B41" s="295" t="s">
        <v>385</v>
      </c>
      <c r="C41" s="264" t="s">
        <v>437</v>
      </c>
      <c r="D41" s="290" t="str">
        <f t="shared" si="53"/>
        <v>DC.05.17</v>
      </c>
      <c r="E41" s="541"/>
      <c r="F41" s="514"/>
      <c r="G41" s="514"/>
      <c r="H41" s="514"/>
      <c r="I41" s="514"/>
      <c r="J41" s="514"/>
      <c r="K41" s="484"/>
      <c r="L41" s="514"/>
      <c r="M41" s="514"/>
      <c r="N41" s="514"/>
      <c r="O41" s="514"/>
      <c r="P41" s="514"/>
      <c r="Q41" s="541"/>
      <c r="R41" s="514"/>
      <c r="S41" s="514"/>
      <c r="T41" s="514"/>
      <c r="U41" s="514"/>
      <c r="V41" s="514"/>
      <c r="W41" s="484"/>
      <c r="X41" s="514"/>
      <c r="Y41" s="514"/>
      <c r="Z41" s="514"/>
      <c r="AA41" s="514"/>
      <c r="AB41" s="516"/>
      <c r="AC41" s="141">
        <f>IF(LEFT($D41,2)=AC$15,SUM($E41:$J41)+SUM($Q41:$V41),0)</f>
        <v>0</v>
      </c>
      <c r="AD41" s="65">
        <f t="shared" si="54"/>
        <v>0</v>
      </c>
      <c r="AE41" s="65">
        <f t="shared" si="54"/>
        <v>0</v>
      </c>
      <c r="AF41" s="65">
        <f>IF(LEFT($D41,2)=AF$15,SUM($E41:$J41)+SUM($Q41:$V41),0)</f>
        <v>0</v>
      </c>
      <c r="AG41" s="65">
        <f t="shared" si="55"/>
        <v>0</v>
      </c>
      <c r="AH41" s="139">
        <f t="shared" si="55"/>
        <v>0</v>
      </c>
      <c r="AI41" s="139">
        <f t="shared" si="55"/>
        <v>0</v>
      </c>
      <c r="AJ41" s="140">
        <f>IF(LEFT($D41,2)=AJ$15,SUM($O41:$P41)+SUM($AA41:$AB41),0)</f>
        <v>0</v>
      </c>
      <c r="AK41" s="65">
        <f t="shared" si="56"/>
        <v>0</v>
      </c>
      <c r="AL41" s="139">
        <f>AC41+AD41+AE41+AF41</f>
        <v>0</v>
      </c>
      <c r="AM41" s="140">
        <f t="shared" si="56"/>
        <v>0</v>
      </c>
      <c r="AN41" s="65">
        <f t="shared" si="57"/>
        <v>0</v>
      </c>
      <c r="AO41" s="139">
        <f t="shared" si="57"/>
        <v>0</v>
      </c>
      <c r="AP41" s="140">
        <f t="shared" si="57"/>
        <v>0</v>
      </c>
      <c r="AQ41" s="65">
        <f t="shared" si="58"/>
        <v>0</v>
      </c>
      <c r="AR41" s="139">
        <f t="shared" si="58"/>
        <v>0</v>
      </c>
      <c r="AS41" s="139">
        <f t="shared" si="58"/>
        <v>0</v>
      </c>
      <c r="AT41" s="269">
        <f>IF(LEFT($D41,2)=AT$15,$E41+$Q41,0)</f>
        <v>0</v>
      </c>
      <c r="AU41" s="65">
        <f t="shared" si="59"/>
        <v>0</v>
      </c>
      <c r="AV41" s="139">
        <f t="shared" si="59"/>
        <v>0</v>
      </c>
      <c r="AW41" s="139">
        <f t="shared" si="59"/>
        <v>0</v>
      </c>
      <c r="AX41" s="269">
        <f>IF(LEFT($D41,2)=AX$15,SUM($F41, $G41, $I41)+SUM($R41, $S41, $U41),0)</f>
        <v>0</v>
      </c>
      <c r="AY41" s="65">
        <f t="shared" si="60"/>
        <v>0</v>
      </c>
      <c r="AZ41" s="139"/>
      <c r="BA41" s="139">
        <f t="shared" si="62"/>
        <v>0</v>
      </c>
      <c r="BB41" s="140">
        <f t="shared" si="63"/>
        <v>0</v>
      </c>
      <c r="BC41" s="65">
        <f t="shared" si="64"/>
        <v>0</v>
      </c>
      <c r="BD41" s="139">
        <f t="shared" si="65"/>
        <v>1</v>
      </c>
      <c r="BE41" s="139">
        <f t="shared" si="65"/>
        <v>1</v>
      </c>
      <c r="BF41" s="140">
        <f t="shared" si="66"/>
        <v>0</v>
      </c>
      <c r="BH41" s="65">
        <f t="shared" si="67"/>
        <v>0</v>
      </c>
      <c r="BI41" s="139">
        <f t="shared" si="67"/>
        <v>0</v>
      </c>
      <c r="BJ41" s="139">
        <f t="shared" si="67"/>
        <v>0</v>
      </c>
      <c r="BK41" s="140">
        <f t="shared" si="67"/>
        <v>0</v>
      </c>
      <c r="BL41" s="65">
        <f t="shared" si="68"/>
        <v>0</v>
      </c>
      <c r="BM41" s="139">
        <f t="shared" si="68"/>
        <v>0</v>
      </c>
      <c r="BN41" s="139">
        <f t="shared" si="68"/>
        <v>0</v>
      </c>
      <c r="BO41" s="140">
        <f t="shared" si="68"/>
        <v>0</v>
      </c>
      <c r="BP41" s="65">
        <f t="shared" si="69"/>
        <v>0</v>
      </c>
      <c r="BQ41" s="139">
        <f t="shared" si="69"/>
        <v>0</v>
      </c>
      <c r="BR41" s="140">
        <f t="shared" si="69"/>
        <v>0</v>
      </c>
      <c r="CA41" s="10"/>
      <c r="CB41" s="10"/>
    </row>
    <row r="42" spans="1:83" ht="12" customHeight="1">
      <c r="A42" s="290">
        <f t="shared" si="70"/>
        <v>18</v>
      </c>
      <c r="B42" s="295" t="s">
        <v>386</v>
      </c>
      <c r="C42" s="264" t="s">
        <v>437</v>
      </c>
      <c r="D42" s="290" t="str">
        <f t="shared" si="53"/>
        <v>DC.05.18</v>
      </c>
      <c r="E42" s="541"/>
      <c r="F42" s="514"/>
      <c r="G42" s="514"/>
      <c r="H42" s="514"/>
      <c r="I42" s="514"/>
      <c r="J42" s="514"/>
      <c r="K42" s="484"/>
      <c r="L42" s="514"/>
      <c r="M42" s="514"/>
      <c r="N42" s="514"/>
      <c r="O42" s="514"/>
      <c r="P42" s="514"/>
      <c r="Q42" s="541"/>
      <c r="R42" s="514"/>
      <c r="S42" s="514"/>
      <c r="T42" s="514"/>
      <c r="U42" s="514"/>
      <c r="V42" s="514"/>
      <c r="W42" s="484"/>
      <c r="X42" s="514"/>
      <c r="Y42" s="514"/>
      <c r="Z42" s="514"/>
      <c r="AA42" s="514"/>
      <c r="AB42" s="516"/>
      <c r="AC42" s="65">
        <f t="shared" si="71"/>
        <v>0</v>
      </c>
      <c r="AD42" s="139">
        <f t="shared" si="72"/>
        <v>0</v>
      </c>
      <c r="AE42" s="139">
        <f t="shared" si="72"/>
        <v>0</v>
      </c>
      <c r="AF42" s="140">
        <f t="shared" si="72"/>
        <v>0</v>
      </c>
      <c r="AG42" s="65">
        <f t="shared" si="55"/>
        <v>0</v>
      </c>
      <c r="AH42" s="139">
        <f t="shared" si="55"/>
        <v>0</v>
      </c>
      <c r="AI42" s="139">
        <f t="shared" si="55"/>
        <v>0</v>
      </c>
      <c r="AJ42" s="140">
        <f t="shared" si="55"/>
        <v>0</v>
      </c>
      <c r="AK42" s="65">
        <f t="shared" si="56"/>
        <v>0</v>
      </c>
      <c r="AL42" s="139">
        <f t="shared" si="56"/>
        <v>0</v>
      </c>
      <c r="AM42" s="140">
        <f t="shared" si="56"/>
        <v>0</v>
      </c>
      <c r="AN42" s="65">
        <f t="shared" si="57"/>
        <v>0</v>
      </c>
      <c r="AO42" s="139">
        <f t="shared" si="57"/>
        <v>0</v>
      </c>
      <c r="AP42" s="140">
        <f t="shared" si="57"/>
        <v>0</v>
      </c>
      <c r="AQ42" s="65">
        <f t="shared" si="58"/>
        <v>0</v>
      </c>
      <c r="AR42" s="139">
        <f t="shared" si="58"/>
        <v>0</v>
      </c>
      <c r="AS42" s="139">
        <f t="shared" si="58"/>
        <v>0</v>
      </c>
      <c r="AT42" s="140">
        <f t="shared" si="58"/>
        <v>0</v>
      </c>
      <c r="AU42" s="65">
        <f t="shared" si="59"/>
        <v>0</v>
      </c>
      <c r="AV42" s="139">
        <f t="shared" si="59"/>
        <v>0</v>
      </c>
      <c r="AW42" s="139">
        <f t="shared" si="59"/>
        <v>0</v>
      </c>
      <c r="AX42" s="140">
        <f t="shared" si="59"/>
        <v>0</v>
      </c>
      <c r="AY42" s="65">
        <f t="shared" si="60"/>
        <v>0</v>
      </c>
      <c r="AZ42" s="139">
        <f t="shared" si="62"/>
        <v>0</v>
      </c>
      <c r="BA42" s="139">
        <f t="shared" si="62"/>
        <v>0</v>
      </c>
      <c r="BB42" s="140">
        <f t="shared" si="63"/>
        <v>0</v>
      </c>
      <c r="BC42" s="65">
        <f t="shared" si="64"/>
        <v>0</v>
      </c>
      <c r="BD42" s="139">
        <f t="shared" si="65"/>
        <v>1</v>
      </c>
      <c r="BE42" s="139">
        <f t="shared" si="65"/>
        <v>1</v>
      </c>
      <c r="BF42" s="140">
        <f t="shared" si="66"/>
        <v>0</v>
      </c>
      <c r="BH42" s="65">
        <f t="shared" si="67"/>
        <v>0</v>
      </c>
      <c r="BI42" s="139">
        <f t="shared" si="67"/>
        <v>0</v>
      </c>
      <c r="BJ42" s="139">
        <f t="shared" si="67"/>
        <v>0</v>
      </c>
      <c r="BK42" s="140">
        <f t="shared" si="67"/>
        <v>0</v>
      </c>
      <c r="BL42" s="65">
        <f t="shared" si="68"/>
        <v>0</v>
      </c>
      <c r="BM42" s="139">
        <f t="shared" si="68"/>
        <v>0</v>
      </c>
      <c r="BN42" s="139">
        <f t="shared" si="68"/>
        <v>0</v>
      </c>
      <c r="BO42" s="140">
        <f t="shared" si="68"/>
        <v>0</v>
      </c>
      <c r="BP42" s="65">
        <f t="shared" si="69"/>
        <v>0</v>
      </c>
      <c r="BQ42" s="139">
        <f t="shared" si="69"/>
        <v>0</v>
      </c>
      <c r="BR42" s="140">
        <f t="shared" si="69"/>
        <v>0</v>
      </c>
      <c r="CA42" s="10"/>
      <c r="CB42" s="10"/>
      <c r="CE42" s="265"/>
    </row>
    <row r="43" spans="1:83" ht="12" customHeight="1">
      <c r="A43" s="293">
        <f>A42+1</f>
        <v>19</v>
      </c>
      <c r="B43" s="331" t="s">
        <v>182</v>
      </c>
      <c r="C43" s="290" t="s">
        <v>389</v>
      </c>
      <c r="D43" s="290" t="str">
        <f>C43&amp;"."&amp;TEXT(A43,"00")</f>
        <v>DS.06.19</v>
      </c>
      <c r="E43" s="536"/>
      <c r="F43" s="484"/>
      <c r="G43" s="484"/>
      <c r="H43" s="484"/>
      <c r="I43" s="484"/>
      <c r="J43" s="484"/>
      <c r="K43" s="484"/>
      <c r="L43" s="484"/>
      <c r="M43" s="484"/>
      <c r="N43" s="484"/>
      <c r="O43" s="484"/>
      <c r="P43" s="512"/>
      <c r="Q43" s="536">
        <v>2</v>
      </c>
      <c r="R43" s="484"/>
      <c r="S43" s="484"/>
      <c r="T43" s="484">
        <v>3</v>
      </c>
      <c r="U43" s="484"/>
      <c r="V43" s="484"/>
      <c r="W43" s="484"/>
      <c r="X43" s="484">
        <f>IF(AA43=0,0,(AA43+AB43)*25-SUM(Q43:W43)*14-Y43)</f>
        <v>22</v>
      </c>
      <c r="Y43" s="484">
        <f>IF(AB43&lt;&gt;0,IF(SUM(Q43:S43,U43)=0, (AB43)*25-(T43+V43+W43)*14-#REF!, (AB43)*25-(T43+V43+W43)*14),0)</f>
        <v>108</v>
      </c>
      <c r="Z43" s="484" t="s">
        <v>22</v>
      </c>
      <c r="AA43" s="484">
        <v>2</v>
      </c>
      <c r="AB43" s="512">
        <v>6</v>
      </c>
      <c r="AC43" s="65">
        <f t="shared" ref="AC43:AC44" si="73">IF(LEFT($D43)=AC$15,SUM($E43:$J43)+SUM($Q43:$V43),0)</f>
        <v>0</v>
      </c>
      <c r="AD43" s="139">
        <f t="shared" ref="AD43:AF44" si="74">IF(LEFT($D43)=AD$15,SUM($E43:$J43)+SUM($Q43:$V43),0)</f>
        <v>0</v>
      </c>
      <c r="AE43" s="139">
        <f>IF(LEFT($D43,2)=AE$15,SUM($E43:$J43)+SUM($Q43:$V43),0)</f>
        <v>5</v>
      </c>
      <c r="AF43" s="140">
        <f t="shared" si="74"/>
        <v>0</v>
      </c>
      <c r="AG43" s="65">
        <f t="shared" ref="AG43:AG44" si="75">IF(LEFT($D43)=AG$15,SUM($O43:$P43)+SUM($AA43:$AB43),0)</f>
        <v>0</v>
      </c>
      <c r="AH43" s="139">
        <f t="shared" ref="AH43:AJ44" si="76">IF(LEFT($D43)=AH$15,SUM($O43:$P43)+SUM($AA43:$AB43),0)</f>
        <v>0</v>
      </c>
      <c r="AI43" s="139">
        <f>IF(LEFT($D43,2)=AI$15,SUM($O43:$P43)+SUM($AA43:$AB43),0)</f>
        <v>8</v>
      </c>
      <c r="AJ43" s="140">
        <f t="shared" si="76"/>
        <v>0</v>
      </c>
      <c r="AK43" s="65">
        <f t="shared" ref="AK43:AM44" si="77">IF(MID($D43,6,1)=AK$15,SUM($E43:$J43)+SUM($Q43:$V43),0)</f>
        <v>0</v>
      </c>
      <c r="AL43" s="139">
        <f>AC43+AD43+AE43+AF43</f>
        <v>5</v>
      </c>
      <c r="AM43" s="140">
        <f t="shared" si="77"/>
        <v>0</v>
      </c>
      <c r="AN43" s="65">
        <f t="shared" ref="AN43:AN44" si="78">IF(MID($D43,6,1)=AN$15,SUM($O43:$P43)+SUM($AA43:$AB43),0)</f>
        <v>0</v>
      </c>
      <c r="AO43" s="139">
        <f t="shared" ref="AO43:AP44" si="79">IF(MID($D43,6,1)=AO$15,SUM($O43:$P43)+SUM($AA43:$AB43),0)</f>
        <v>0</v>
      </c>
      <c r="AP43" s="140">
        <f t="shared" si="79"/>
        <v>0</v>
      </c>
      <c r="AQ43" s="65">
        <f t="shared" ref="AQ43:AT44" si="80">IF(LEFT($D43)=AQ$15,$E43+$Q43,0)</f>
        <v>0</v>
      </c>
      <c r="AR43" s="139">
        <f t="shared" si="80"/>
        <v>0</v>
      </c>
      <c r="AS43" s="139">
        <f>IF(LEFT($D43,2)=AS$15,$E43+$Q43,0)</f>
        <v>2</v>
      </c>
      <c r="AT43" s="140">
        <f t="shared" si="80"/>
        <v>0</v>
      </c>
      <c r="AU43" s="65">
        <f t="shared" ref="AU43:AX44" si="81">IF(LEFT($D43)=AU$15,SUM($F43, $G43, $I43)+SUM($R43, $S43, $U43),0)</f>
        <v>0</v>
      </c>
      <c r="AV43" s="139">
        <f t="shared" si="81"/>
        <v>0</v>
      </c>
      <c r="AW43" s="139">
        <f>IF(LEFT($D43,2)=AW$15,SUM($F43, $G43, $I43)+SUM($R43, $S43, $U43),0)</f>
        <v>0</v>
      </c>
      <c r="AX43" s="140">
        <f t="shared" si="81"/>
        <v>0</v>
      </c>
      <c r="AY43" s="65">
        <f t="shared" ref="AY43:AY44" si="82">IF(LEFT($N43,1)=$AY$15,1,0)</f>
        <v>0</v>
      </c>
      <c r="AZ43" s="139">
        <f t="shared" ref="AZ43:AZ44" si="83">IF(LEFT($N43,1)=$AZ$15,1,0)</f>
        <v>0</v>
      </c>
      <c r="BA43" s="140">
        <f t="shared" ref="BA43:BA44" si="84">IF(LEFT($N43,1)=$BA$15,1,0)</f>
        <v>0</v>
      </c>
      <c r="BB43" s="65">
        <f t="shared" ref="BB43:BB44" si="85">IF(LEFT($Z43,1)=$BB$15,1,0)</f>
        <v>1</v>
      </c>
      <c r="BC43" s="139">
        <f t="shared" ref="BC43:BC44" si="86">IF(LEFT($Z43,1)=$BC$15,1,0)</f>
        <v>0</v>
      </c>
      <c r="BD43" s="140">
        <f t="shared" ref="BD43:BD44" si="87">IF(LEFT($Z43,1)=$BD$15,1,0)</f>
        <v>0</v>
      </c>
      <c r="BF43" s="65">
        <f t="shared" ref="BF43:BI44" si="88">IF(LEFT($D43)=BF$15,SUM($H43,$J43)+SUM($T43,$V43),0)</f>
        <v>0</v>
      </c>
      <c r="BG43" s="139">
        <f t="shared" si="88"/>
        <v>0</v>
      </c>
      <c r="BH43" s="139">
        <f>IF(LEFT($D43,2)=BH$15,SUM($H43,$J43)+SUM($T43,$V43),0)</f>
        <v>3</v>
      </c>
      <c r="BI43" s="140">
        <f t="shared" si="88"/>
        <v>0</v>
      </c>
      <c r="BJ43" s="65">
        <f t="shared" ref="BJ43:BJ44" si="89">IF(BF43&gt;0,$P43+$AB43,0)</f>
        <v>0</v>
      </c>
      <c r="BK43" s="139">
        <f t="shared" ref="BK43:BK44" si="90">IF(BG43&gt;0,$P43+$AB43,0)</f>
        <v>0</v>
      </c>
      <c r="BL43" s="139">
        <f t="shared" ref="BL43:BL44" si="91">IF(BH43&gt;0,$P43+$AB43,0)</f>
        <v>6</v>
      </c>
      <c r="BM43" s="140">
        <f t="shared" ref="BM43:BM44" si="92">IF(BI43&gt;0,$P43+$AB43,0)</f>
        <v>0</v>
      </c>
      <c r="BN43" s="65">
        <f t="shared" ref="BN43:BP44" si="93">IF(MID($D43,6,1)=BN$15,$P43+$AB43,0)</f>
        <v>0</v>
      </c>
      <c r="BO43" s="139">
        <f t="shared" si="93"/>
        <v>0</v>
      </c>
      <c r="BP43" s="140">
        <f t="shared" si="93"/>
        <v>0</v>
      </c>
      <c r="BX43" s="10"/>
      <c r="BZ43" s="10"/>
    </row>
    <row r="44" spans="1:83" ht="12" customHeight="1" thickBot="1">
      <c r="A44" s="8">
        <f>A43+1</f>
        <v>20</v>
      </c>
      <c r="B44" s="332" t="s">
        <v>59</v>
      </c>
      <c r="C44" s="296" t="s">
        <v>389</v>
      </c>
      <c r="D44" s="296" t="str">
        <f>C44&amp;"."&amp;TEXT(A44,"00")</f>
        <v>DS.06.20</v>
      </c>
      <c r="E44" s="537"/>
      <c r="F44" s="483"/>
      <c r="G44" s="483"/>
      <c r="H44" s="483"/>
      <c r="I44" s="483"/>
      <c r="J44" s="483"/>
      <c r="K44" s="483"/>
      <c r="L44" s="483"/>
      <c r="M44" s="483"/>
      <c r="N44" s="483"/>
      <c r="O44" s="483"/>
      <c r="P44" s="513"/>
      <c r="Q44" s="537"/>
      <c r="R44" s="483"/>
      <c r="S44" s="483"/>
      <c r="T44" s="483"/>
      <c r="U44" s="483"/>
      <c r="V44" s="483"/>
      <c r="W44" s="483"/>
      <c r="X44" s="483">
        <f>IF(AA44=0,0,(AA44+AB44)*25-SUM(Q44:W44)*14-#REF!-Y44)</f>
        <v>0</v>
      </c>
      <c r="Y44" s="483">
        <f>IF(AB44&lt;&gt;0,IF(SUM(Q44:S44,U44)=0, (AB44)*25-(T44+V44+W44)*14-#REF!, (AB44)*25-(T44+V44+W44)*14),0)</f>
        <v>0</v>
      </c>
      <c r="Z44" s="483"/>
      <c r="AA44" s="483"/>
      <c r="AB44" s="513"/>
      <c r="AC44" s="65">
        <f t="shared" si="73"/>
        <v>0</v>
      </c>
      <c r="AD44" s="139">
        <f t="shared" si="74"/>
        <v>0</v>
      </c>
      <c r="AE44" s="139">
        <f t="shared" si="74"/>
        <v>0</v>
      </c>
      <c r="AF44" s="140">
        <f t="shared" si="74"/>
        <v>0</v>
      </c>
      <c r="AG44" s="65">
        <f t="shared" si="75"/>
        <v>0</v>
      </c>
      <c r="AH44" s="139">
        <f t="shared" si="76"/>
        <v>0</v>
      </c>
      <c r="AI44" s="139">
        <f t="shared" si="76"/>
        <v>0</v>
      </c>
      <c r="AJ44" s="140">
        <f t="shared" si="76"/>
        <v>0</v>
      </c>
      <c r="AK44" s="65">
        <f t="shared" si="77"/>
        <v>0</v>
      </c>
      <c r="AL44" s="139">
        <f t="shared" si="77"/>
        <v>0</v>
      </c>
      <c r="AM44" s="140">
        <f t="shared" si="77"/>
        <v>0</v>
      </c>
      <c r="AN44" s="65">
        <f t="shared" si="78"/>
        <v>0</v>
      </c>
      <c r="AO44" s="139">
        <f t="shared" si="79"/>
        <v>0</v>
      </c>
      <c r="AP44" s="140">
        <f t="shared" si="79"/>
        <v>0</v>
      </c>
      <c r="AQ44" s="65">
        <f t="shared" si="80"/>
        <v>0</v>
      </c>
      <c r="AR44" s="139">
        <f t="shared" si="80"/>
        <v>0</v>
      </c>
      <c r="AS44" s="139">
        <f t="shared" si="80"/>
        <v>0</v>
      </c>
      <c r="AT44" s="140">
        <f t="shared" si="80"/>
        <v>0</v>
      </c>
      <c r="AU44" s="65">
        <f t="shared" si="81"/>
        <v>0</v>
      </c>
      <c r="AV44" s="139">
        <f t="shared" si="81"/>
        <v>0</v>
      </c>
      <c r="AW44" s="139">
        <f t="shared" si="81"/>
        <v>0</v>
      </c>
      <c r="AX44" s="140">
        <f t="shared" si="81"/>
        <v>0</v>
      </c>
      <c r="AY44" s="65">
        <f t="shared" si="82"/>
        <v>0</v>
      </c>
      <c r="AZ44" s="139">
        <f t="shared" si="83"/>
        <v>0</v>
      </c>
      <c r="BA44" s="140">
        <f t="shared" si="84"/>
        <v>0</v>
      </c>
      <c r="BB44" s="65">
        <f t="shared" si="85"/>
        <v>0</v>
      </c>
      <c r="BC44" s="139">
        <f t="shared" si="86"/>
        <v>0</v>
      </c>
      <c r="BD44" s="140">
        <f t="shared" si="87"/>
        <v>0</v>
      </c>
      <c r="BF44" s="65">
        <f t="shared" si="88"/>
        <v>0</v>
      </c>
      <c r="BG44" s="139">
        <f t="shared" si="88"/>
        <v>0</v>
      </c>
      <c r="BH44" s="139">
        <f t="shared" si="88"/>
        <v>0</v>
      </c>
      <c r="BI44" s="140">
        <f t="shared" si="88"/>
        <v>0</v>
      </c>
      <c r="BJ44" s="65">
        <f t="shared" si="89"/>
        <v>0</v>
      </c>
      <c r="BK44" s="139">
        <f t="shared" si="90"/>
        <v>0</v>
      </c>
      <c r="BL44" s="139">
        <f t="shared" si="91"/>
        <v>0</v>
      </c>
      <c r="BM44" s="140">
        <f t="shared" si="92"/>
        <v>0</v>
      </c>
      <c r="BN44" s="65">
        <f t="shared" si="93"/>
        <v>0</v>
      </c>
      <c r="BO44" s="139">
        <f t="shared" si="93"/>
        <v>0</v>
      </c>
      <c r="BP44" s="140">
        <f t="shared" si="93"/>
        <v>0</v>
      </c>
      <c r="BX44" s="10"/>
    </row>
    <row r="45" spans="1:83" ht="12.75" customHeight="1">
      <c r="A45" s="534" t="s">
        <v>128</v>
      </c>
      <c r="B45" s="535"/>
      <c r="C45" s="518"/>
      <c r="D45" s="518"/>
      <c r="E45" s="34">
        <f t="shared" ref="E45:M45" si="94">SUM(E43:E44)</f>
        <v>0</v>
      </c>
      <c r="F45" s="35">
        <f>F38</f>
        <v>2</v>
      </c>
      <c r="G45" s="35">
        <f t="shared" si="94"/>
        <v>0</v>
      </c>
      <c r="H45" s="35">
        <f t="shared" si="94"/>
        <v>0</v>
      </c>
      <c r="I45" s="35">
        <f t="shared" si="94"/>
        <v>0</v>
      </c>
      <c r="J45" s="35">
        <f t="shared" si="94"/>
        <v>0</v>
      </c>
      <c r="K45" s="35">
        <f t="shared" si="94"/>
        <v>0</v>
      </c>
      <c r="L45" s="477">
        <f>L38</f>
        <v>22</v>
      </c>
      <c r="M45" s="477">
        <f t="shared" si="94"/>
        <v>0</v>
      </c>
      <c r="N45" s="510" t="s">
        <v>344</v>
      </c>
      <c r="O45" s="510">
        <f>O38</f>
        <v>2</v>
      </c>
      <c r="P45" s="510">
        <f t="shared" ref="P45:Y45" si="95">SUM(P43:P44)</f>
        <v>0</v>
      </c>
      <c r="Q45" s="34">
        <f t="shared" si="95"/>
        <v>2</v>
      </c>
      <c r="R45" s="35">
        <f t="shared" si="95"/>
        <v>0</v>
      </c>
      <c r="S45" s="35">
        <f t="shared" si="95"/>
        <v>0</v>
      </c>
      <c r="T45" s="35">
        <f t="shared" si="95"/>
        <v>3</v>
      </c>
      <c r="U45" s="35">
        <f t="shared" si="95"/>
        <v>0</v>
      </c>
      <c r="V45" s="35">
        <f t="shared" si="95"/>
        <v>0</v>
      </c>
      <c r="W45" s="35">
        <f t="shared" si="95"/>
        <v>0</v>
      </c>
      <c r="X45" s="477">
        <f t="shared" si="95"/>
        <v>22</v>
      </c>
      <c r="Y45" s="477">
        <f t="shared" si="95"/>
        <v>108</v>
      </c>
      <c r="Z45" s="510" t="str">
        <f>IF(BB45&lt;&gt;0,BB45 &amp;"E ","") &amp; IF(BC45&lt;&gt;0,BC45 &amp; "C","")</f>
        <v xml:space="preserve">1E </v>
      </c>
      <c r="AA45" s="510">
        <f>SUM(AA43:AA44)</f>
        <v>2</v>
      </c>
      <c r="AB45" s="519">
        <f>SUM(AB43:AB44)</f>
        <v>6</v>
      </c>
      <c r="AY45" s="86">
        <f t="shared" ref="AY45:BD45" si="96">SUM(AY43:AY44)</f>
        <v>0</v>
      </c>
      <c r="AZ45" s="86">
        <f t="shared" si="96"/>
        <v>0</v>
      </c>
      <c r="BA45" s="86">
        <f t="shared" si="96"/>
        <v>0</v>
      </c>
      <c r="BB45" s="86">
        <f t="shared" si="96"/>
        <v>1</v>
      </c>
      <c r="BC45" s="86">
        <f t="shared" si="96"/>
        <v>0</v>
      </c>
      <c r="BD45" s="86">
        <f t="shared" si="96"/>
        <v>0</v>
      </c>
    </row>
    <row r="46" spans="1:83" ht="15" customHeight="1" thickBot="1">
      <c r="A46" s="521" t="s">
        <v>30</v>
      </c>
      <c r="B46" s="522"/>
      <c r="C46" s="522"/>
      <c r="D46" s="522"/>
      <c r="E46" s="479">
        <f>SUM(E45:K45)</f>
        <v>2</v>
      </c>
      <c r="F46" s="480"/>
      <c r="G46" s="480"/>
      <c r="H46" s="480"/>
      <c r="I46" s="480"/>
      <c r="J46" s="480"/>
      <c r="K46" s="481"/>
      <c r="L46" s="478"/>
      <c r="M46" s="478"/>
      <c r="N46" s="488"/>
      <c r="O46" s="488"/>
      <c r="P46" s="488"/>
      <c r="Q46" s="479">
        <f>SUM(Q45:W45)</f>
        <v>5</v>
      </c>
      <c r="R46" s="480"/>
      <c r="S46" s="480"/>
      <c r="T46" s="480"/>
      <c r="U46" s="480"/>
      <c r="V46" s="480"/>
      <c r="W46" s="481"/>
      <c r="X46" s="478"/>
      <c r="Y46" s="478"/>
      <c r="Z46" s="488"/>
      <c r="AA46" s="488"/>
      <c r="AB46" s="520"/>
    </row>
    <row r="47" spans="1:83" ht="13.5" thickBot="1">
      <c r="A47" s="37"/>
      <c r="B47" s="37"/>
      <c r="C47" s="37"/>
      <c r="D47" s="37"/>
      <c r="E47" s="38"/>
      <c r="F47" s="38"/>
      <c r="G47" s="38"/>
      <c r="H47" s="38"/>
      <c r="I47" s="38"/>
      <c r="J47" s="38"/>
      <c r="K47" s="38"/>
      <c r="L47" s="39"/>
      <c r="M47" s="39"/>
      <c r="N47" s="40"/>
      <c r="O47" s="40"/>
      <c r="P47" s="41"/>
      <c r="Q47" s="38"/>
      <c r="R47" s="38"/>
      <c r="S47" s="38"/>
      <c r="T47" s="38"/>
      <c r="U47" s="38"/>
      <c r="V47" s="38"/>
      <c r="W47" s="38"/>
      <c r="X47" s="39"/>
      <c r="Y47" s="39"/>
      <c r="Z47" s="40"/>
      <c r="AA47" s="40"/>
      <c r="AB47" s="41"/>
    </row>
    <row r="48" spans="1:83" ht="12.75" customHeight="1">
      <c r="A48" s="526" t="s">
        <v>438</v>
      </c>
      <c r="B48" s="527"/>
      <c r="C48" s="527"/>
      <c r="D48" s="528"/>
      <c r="E48" s="71">
        <f t="shared" ref="E48:M48" si="97">SUM(E32,E45)</f>
        <v>10</v>
      </c>
      <c r="F48" s="35">
        <f t="shared" si="97"/>
        <v>2</v>
      </c>
      <c r="G48" s="35">
        <f t="shared" si="97"/>
        <v>6</v>
      </c>
      <c r="H48" s="35">
        <f t="shared" si="97"/>
        <v>8</v>
      </c>
      <c r="I48" s="35">
        <f t="shared" si="97"/>
        <v>0</v>
      </c>
      <c r="J48" s="35">
        <f t="shared" si="97"/>
        <v>0</v>
      </c>
      <c r="K48" s="35">
        <f t="shared" si="97"/>
        <v>0</v>
      </c>
      <c r="L48" s="482">
        <f t="shared" si="97"/>
        <v>98</v>
      </c>
      <c r="M48" s="482">
        <f t="shared" si="97"/>
        <v>288</v>
      </c>
      <c r="N48" s="532" t="str">
        <f>IF(AY16&lt;&gt;0,AY16 &amp;"E","") &amp; IF(AZ16&lt;&gt;0,CHAR(10)&amp;AZ16 &amp; "V","")&amp; IF(BA16&lt;&gt;0,CHAR(10)&amp;BA16 &amp; "P","")</f>
        <v>5E
3V</v>
      </c>
      <c r="O48" s="482">
        <f t="shared" ref="O48:Y48" si="98">SUM(O32,O45)</f>
        <v>14</v>
      </c>
      <c r="P48" s="515">
        <f t="shared" si="98"/>
        <v>16</v>
      </c>
      <c r="Q48" s="71">
        <f t="shared" si="98"/>
        <v>10</v>
      </c>
      <c r="R48" s="35">
        <f t="shared" si="98"/>
        <v>0</v>
      </c>
      <c r="S48" s="35">
        <f t="shared" si="98"/>
        <v>8</v>
      </c>
      <c r="T48" s="35">
        <f t="shared" si="98"/>
        <v>3</v>
      </c>
      <c r="U48" s="35">
        <f t="shared" si="98"/>
        <v>0</v>
      </c>
      <c r="V48" s="35">
        <f t="shared" si="98"/>
        <v>5</v>
      </c>
      <c r="W48" s="35">
        <f t="shared" si="98"/>
        <v>0</v>
      </c>
      <c r="X48" s="482">
        <f t="shared" si="98"/>
        <v>98</v>
      </c>
      <c r="Y48" s="482">
        <f t="shared" si="98"/>
        <v>198</v>
      </c>
      <c r="Z48" s="532" t="str">
        <f>IF(BB16&lt;&gt;0,BB16 &amp;"E","") &amp; IF(BC16&lt;&gt;0,CHAR(10)&amp;BC16 &amp; "V","")&amp; IF(BD16&lt;&gt;0,CHAR(10)&amp;BD16 &amp; "P","") &amp; " 1C"</f>
        <v>5E
1V 1C</v>
      </c>
      <c r="AA48" s="482">
        <f>SUM(AA32,AA45)</f>
        <v>14</v>
      </c>
      <c r="AB48" s="515">
        <f>SUM(AB32,AB45)</f>
        <v>16</v>
      </c>
    </row>
    <row r="49" spans="1:78" ht="21" customHeight="1" thickBot="1">
      <c r="A49" s="529"/>
      <c r="B49" s="530"/>
      <c r="C49" s="530"/>
      <c r="D49" s="531"/>
      <c r="E49" s="537">
        <f>SUM(E48:K48)</f>
        <v>26</v>
      </c>
      <c r="F49" s="483"/>
      <c r="G49" s="483"/>
      <c r="H49" s="483"/>
      <c r="I49" s="483"/>
      <c r="J49" s="483"/>
      <c r="K49" s="483"/>
      <c r="L49" s="483"/>
      <c r="M49" s="483"/>
      <c r="N49" s="533"/>
      <c r="O49" s="483"/>
      <c r="P49" s="513"/>
      <c r="Q49" s="537">
        <f>SUM(Q48:W48)</f>
        <v>26</v>
      </c>
      <c r="R49" s="483"/>
      <c r="S49" s="483"/>
      <c r="T49" s="483"/>
      <c r="U49" s="483"/>
      <c r="V49" s="483"/>
      <c r="W49" s="483"/>
      <c r="X49" s="483"/>
      <c r="Y49" s="483"/>
      <c r="Z49" s="533"/>
      <c r="AA49" s="483"/>
      <c r="AB49" s="513"/>
      <c r="AC49" s="150"/>
      <c r="AD49" s="150"/>
      <c r="AE49" s="150"/>
      <c r="AF49" s="150">
        <f>SUM(AC18:AF31,AC43:AF44)</f>
        <v>50</v>
      </c>
      <c r="AG49" s="150"/>
      <c r="AH49" s="150"/>
      <c r="AI49" s="150"/>
      <c r="AJ49" s="150">
        <f>SUM(AG18:AJ31,AG43:AJ44)</f>
        <v>58</v>
      </c>
      <c r="AK49" s="150"/>
      <c r="AL49" s="150"/>
      <c r="AM49" s="150">
        <f>SUM(AK18:AM31,AK43:AM44)</f>
        <v>50</v>
      </c>
      <c r="AN49" s="150"/>
      <c r="AO49" s="150"/>
      <c r="AP49" s="150">
        <f>SUM(AN18:AP31,AN43:AP44)</f>
        <v>0</v>
      </c>
      <c r="AQ49" s="150"/>
      <c r="AR49" s="150"/>
      <c r="AS49" s="150"/>
      <c r="AT49" s="150">
        <f>SUM(AQ18:AT31,AQ43:AT44)</f>
        <v>20</v>
      </c>
      <c r="AU49" s="150"/>
      <c r="AV49" s="150"/>
      <c r="AW49" s="150"/>
      <c r="AX49" s="150">
        <f>SUM(AU18:AX31,AU43:AX44)</f>
        <v>14</v>
      </c>
      <c r="AY49" s="150"/>
      <c r="AZ49" s="150"/>
      <c r="BA49" s="150"/>
      <c r="BB49" s="150"/>
      <c r="BC49" s="150"/>
      <c r="BD49" s="150"/>
    </row>
    <row r="50" spans="1:78">
      <c r="A50" s="37"/>
      <c r="B50" s="37"/>
      <c r="C50" s="37"/>
      <c r="D50" s="37"/>
      <c r="E50" s="38"/>
      <c r="F50" s="38"/>
      <c r="G50" s="38"/>
      <c r="H50" s="38"/>
      <c r="I50" s="38"/>
      <c r="J50" s="38"/>
      <c r="K50" s="38"/>
      <c r="L50" s="39"/>
      <c r="M50" s="39"/>
      <c r="N50" s="40"/>
      <c r="O50" s="40"/>
      <c r="P50" s="41"/>
      <c r="Q50" s="38"/>
      <c r="R50" s="38"/>
      <c r="S50" s="38"/>
      <c r="T50" s="38"/>
      <c r="U50" s="38"/>
      <c r="V50" s="38"/>
      <c r="W50" s="38"/>
      <c r="Z50" s="40"/>
      <c r="AA50" s="40"/>
      <c r="AB50" s="41"/>
    </row>
    <row r="51" spans="1:78" ht="9" customHeight="1" thickBot="1">
      <c r="A51" s="36"/>
      <c r="B51" s="36"/>
      <c r="C51" s="36"/>
      <c r="D51" s="36"/>
      <c r="E51" s="16"/>
      <c r="F51" s="16"/>
      <c r="G51" s="16"/>
      <c r="H51" s="16"/>
      <c r="I51" s="16"/>
      <c r="J51" s="16"/>
      <c r="K51" s="16"/>
      <c r="L51" s="16"/>
      <c r="M51" s="16"/>
      <c r="N51" s="16"/>
      <c r="O51" s="16"/>
      <c r="P51" s="16"/>
      <c r="Q51" s="16"/>
      <c r="R51" s="16"/>
      <c r="S51" s="16"/>
      <c r="T51" s="16"/>
      <c r="U51" s="16"/>
      <c r="V51" s="16"/>
      <c r="W51" s="16"/>
      <c r="X51" s="378"/>
      <c r="Y51" s="378"/>
      <c r="Z51" s="16"/>
      <c r="AA51" s="16"/>
      <c r="AB51" s="16"/>
    </row>
    <row r="52" spans="1:78" ht="12.75" customHeight="1">
      <c r="A52" s="495" t="s">
        <v>13</v>
      </c>
      <c r="B52" s="523" t="s">
        <v>32</v>
      </c>
      <c r="C52" s="495" t="s">
        <v>14</v>
      </c>
      <c r="D52" s="495" t="s">
        <v>14</v>
      </c>
      <c r="E52" s="505" t="str">
        <f>E15</f>
        <v>Sem. 5</v>
      </c>
      <c r="F52" s="506"/>
      <c r="G52" s="506"/>
      <c r="H52" s="506"/>
      <c r="I52" s="506"/>
      <c r="J52" s="506"/>
      <c r="K52" s="506"/>
      <c r="L52" s="506"/>
      <c r="M52" s="506"/>
      <c r="N52" s="506"/>
      <c r="O52" s="506"/>
      <c r="P52" s="507"/>
      <c r="Q52" s="505" t="str">
        <f>Q15</f>
        <v>Sem. 6</v>
      </c>
      <c r="R52" s="506"/>
      <c r="S52" s="506"/>
      <c r="T52" s="506"/>
      <c r="U52" s="506"/>
      <c r="V52" s="506"/>
      <c r="W52" s="506"/>
      <c r="X52" s="539"/>
      <c r="Y52" s="539"/>
      <c r="Z52" s="506"/>
      <c r="AA52" s="506"/>
      <c r="AB52" s="507"/>
      <c r="AI52" s="86">
        <f>L48+M48+X48+Y48</f>
        <v>682</v>
      </c>
      <c r="AL52" s="86">
        <f>14*(E49+Q49)</f>
        <v>728</v>
      </c>
      <c r="AP52" s="86">
        <f>AI52+AL52</f>
        <v>1410</v>
      </c>
    </row>
    <row r="53" spans="1:78" ht="13.5" customHeight="1" thickBot="1">
      <c r="A53" s="496"/>
      <c r="B53" s="524"/>
      <c r="C53" s="496"/>
      <c r="D53" s="496"/>
      <c r="E53" s="485" t="s">
        <v>19</v>
      </c>
      <c r="F53" s="487" t="s">
        <v>18</v>
      </c>
      <c r="G53" s="487" t="s">
        <v>23</v>
      </c>
      <c r="H53" s="487" t="s">
        <v>130</v>
      </c>
      <c r="I53" s="487" t="s">
        <v>24</v>
      </c>
      <c r="J53" s="487" t="s">
        <v>131</v>
      </c>
      <c r="K53" s="508" t="s">
        <v>133</v>
      </c>
      <c r="L53" s="508" t="s">
        <v>25</v>
      </c>
      <c r="M53" s="508" t="s">
        <v>132</v>
      </c>
      <c r="N53" s="509" t="s">
        <v>26</v>
      </c>
      <c r="O53" s="475" t="s">
        <v>27</v>
      </c>
      <c r="P53" s="476"/>
      <c r="Q53" s="485" t="s">
        <v>19</v>
      </c>
      <c r="R53" s="487" t="s">
        <v>18</v>
      </c>
      <c r="S53" s="487" t="s">
        <v>23</v>
      </c>
      <c r="T53" s="487" t="s">
        <v>130</v>
      </c>
      <c r="U53" s="487" t="s">
        <v>24</v>
      </c>
      <c r="V53" s="487" t="s">
        <v>131</v>
      </c>
      <c r="W53" s="508" t="s">
        <v>133</v>
      </c>
      <c r="X53" s="533" t="s">
        <v>25</v>
      </c>
      <c r="Y53" s="533" t="s">
        <v>132</v>
      </c>
      <c r="Z53" s="509" t="s">
        <v>26</v>
      </c>
      <c r="AA53" s="475" t="s">
        <v>27</v>
      </c>
      <c r="AB53" s="476"/>
    </row>
    <row r="54" spans="1:78" ht="15" customHeight="1" thickBot="1">
      <c r="A54" s="497"/>
      <c r="B54" s="524"/>
      <c r="C54" s="333"/>
      <c r="D54" s="87" t="s">
        <v>416</v>
      </c>
      <c r="E54" s="486"/>
      <c r="F54" s="488"/>
      <c r="G54" s="488"/>
      <c r="H54" s="488"/>
      <c r="I54" s="488"/>
      <c r="J54" s="488"/>
      <c r="K54" s="488"/>
      <c r="L54" s="488"/>
      <c r="M54" s="488"/>
      <c r="N54" s="511"/>
      <c r="O54" s="129" t="s">
        <v>158</v>
      </c>
      <c r="P54" s="129" t="s">
        <v>135</v>
      </c>
      <c r="Q54" s="486"/>
      <c r="R54" s="488"/>
      <c r="S54" s="488"/>
      <c r="T54" s="488"/>
      <c r="U54" s="488"/>
      <c r="V54" s="488"/>
      <c r="W54" s="488"/>
      <c r="X54" s="538"/>
      <c r="Y54" s="538"/>
      <c r="Z54" s="511"/>
      <c r="AA54" s="129" t="s">
        <v>158</v>
      </c>
      <c r="AB54" s="128" t="s">
        <v>135</v>
      </c>
      <c r="AC54" s="123">
        <f t="shared" ref="AC54:AL54" si="99">SUM(AC56:AC56)</f>
        <v>0</v>
      </c>
      <c r="AD54" s="124">
        <f t="shared" si="99"/>
        <v>0</v>
      </c>
      <c r="AE54" s="124">
        <f t="shared" si="99"/>
        <v>0</v>
      </c>
      <c r="AF54" s="125">
        <f t="shared" si="99"/>
        <v>0</v>
      </c>
      <c r="AG54" s="123">
        <f t="shared" si="99"/>
        <v>0</v>
      </c>
      <c r="AH54" s="124">
        <f t="shared" si="99"/>
        <v>0</v>
      </c>
      <c r="AI54" s="124">
        <f t="shared" si="99"/>
        <v>0</v>
      </c>
      <c r="AJ54" s="125">
        <f t="shared" si="99"/>
        <v>0</v>
      </c>
      <c r="AK54" s="123">
        <f t="shared" si="99"/>
        <v>0</v>
      </c>
      <c r="AL54" s="124">
        <f t="shared" si="99"/>
        <v>0</v>
      </c>
      <c r="AM54" s="125">
        <f>SUM(AM55:AM56)</f>
        <v>7</v>
      </c>
      <c r="AN54" s="123">
        <f t="shared" ref="AN54:BD54" si="100">SUM(AN56:AN56)</f>
        <v>0</v>
      </c>
      <c r="AO54" s="124">
        <f t="shared" si="100"/>
        <v>0</v>
      </c>
      <c r="AP54" s="125">
        <f t="shared" si="100"/>
        <v>0</v>
      </c>
      <c r="AQ54" s="123">
        <f t="shared" si="100"/>
        <v>0</v>
      </c>
      <c r="AR54" s="124">
        <f t="shared" si="100"/>
        <v>0</v>
      </c>
      <c r="AS54" s="124">
        <f t="shared" si="100"/>
        <v>0</v>
      </c>
      <c r="AT54" s="125">
        <f t="shared" si="100"/>
        <v>0</v>
      </c>
      <c r="AU54" s="123">
        <f t="shared" si="100"/>
        <v>0</v>
      </c>
      <c r="AV54" s="124">
        <f t="shared" si="100"/>
        <v>0</v>
      </c>
      <c r="AW54" s="124">
        <f t="shared" si="100"/>
        <v>0</v>
      </c>
      <c r="AX54" s="125">
        <f t="shared" si="100"/>
        <v>0</v>
      </c>
      <c r="AY54" s="123">
        <f t="shared" si="100"/>
        <v>0</v>
      </c>
      <c r="AZ54" s="124">
        <f t="shared" si="100"/>
        <v>0</v>
      </c>
      <c r="BA54" s="125">
        <f t="shared" si="100"/>
        <v>0</v>
      </c>
      <c r="BB54" s="123">
        <f t="shared" si="100"/>
        <v>0</v>
      </c>
      <c r="BC54" s="124">
        <f t="shared" si="100"/>
        <v>1</v>
      </c>
      <c r="BD54" s="125">
        <f t="shared" si="100"/>
        <v>0</v>
      </c>
      <c r="BF54" s="123">
        <f t="shared" ref="BF54:BP54" si="101">SUM(BF56:BF56)</f>
        <v>0</v>
      </c>
      <c r="BG54" s="124">
        <f t="shared" si="101"/>
        <v>0</v>
      </c>
      <c r="BH54" s="124">
        <f t="shared" si="101"/>
        <v>0</v>
      </c>
      <c r="BI54" s="125">
        <f t="shared" si="101"/>
        <v>0</v>
      </c>
      <c r="BJ54" s="123">
        <f t="shared" si="101"/>
        <v>0</v>
      </c>
      <c r="BK54" s="124">
        <f t="shared" si="101"/>
        <v>0</v>
      </c>
      <c r="BL54" s="124">
        <f t="shared" si="101"/>
        <v>0</v>
      </c>
      <c r="BM54" s="125">
        <f t="shared" si="101"/>
        <v>0</v>
      </c>
      <c r="BN54" s="123">
        <f t="shared" si="101"/>
        <v>0</v>
      </c>
      <c r="BO54" s="124">
        <f t="shared" si="101"/>
        <v>0</v>
      </c>
      <c r="BP54" s="125">
        <f t="shared" si="101"/>
        <v>0</v>
      </c>
    </row>
    <row r="55" spans="1:78" s="36" customFormat="1" ht="23.25" thickBot="1">
      <c r="A55" s="43">
        <f>A44+1</f>
        <v>21</v>
      </c>
      <c r="B55" s="885" t="s">
        <v>494</v>
      </c>
      <c r="C55" s="804" t="s">
        <v>417</v>
      </c>
      <c r="D55" s="871" t="str">
        <f t="shared" ref="D55:D56" si="102">C55&amp;"."&amp;TEXT(A55,"00")</f>
        <v>FIESC.C.D. DS.05.21</v>
      </c>
      <c r="E55" s="886">
        <v>2</v>
      </c>
      <c r="F55" s="808"/>
      <c r="G55" s="808">
        <v>1</v>
      </c>
      <c r="H55" s="35"/>
      <c r="I55" s="35"/>
      <c r="J55" s="35"/>
      <c r="K55" s="35"/>
      <c r="L55" s="35">
        <f>IF(O55=0,0,(O55+P55)*25-SUM(E55:K55)*14-M55)</f>
        <v>58</v>
      </c>
      <c r="M55" s="35">
        <f>IF(P55&lt;&gt;0,IF(SUM(E55:G55,I55)=0, (P55)*25-(H55+J55+K55)*14-#REF!, (P55)*25-(H55+J55+K55)*14),0)</f>
        <v>0</v>
      </c>
      <c r="N55" s="35" t="s">
        <v>242</v>
      </c>
      <c r="O55" s="288">
        <v>4</v>
      </c>
      <c r="P55" s="257"/>
      <c r="Q55" s="44"/>
      <c r="R55" s="45"/>
      <c r="S55" s="45"/>
      <c r="T55" s="45"/>
      <c r="U55" s="45"/>
      <c r="V55" s="45"/>
      <c r="W55" s="45"/>
      <c r="X55" s="35">
        <f>IF(AA55=0,0,(AA55+AB55)*25-SUM(Q55:W55)*14-#REF!-Y55)</f>
        <v>0</v>
      </c>
      <c r="Y55" s="35">
        <f>IF(AB55&lt;&gt;0,IF(SUM(Q55:S55,U55)=0, (AB55)*25-(T55+V55+W55)*14-#REF!, (AB55)*25-(T55+V55+W55)*14),0)</f>
        <v>0</v>
      </c>
      <c r="Z55" s="46"/>
      <c r="AA55" s="46"/>
      <c r="AB55" s="218"/>
      <c r="AC55" s="65">
        <f>IF(LEFT($D55,2)=AC$15,SUM($E55:$J55)+SUM($Q55:$V55),0)</f>
        <v>0</v>
      </c>
      <c r="AD55" s="139">
        <f>IF(LEFT($D55,2)=AD$15,SUM($E55:$J55)+SUM($Q55:$V55),0)</f>
        <v>0</v>
      </c>
      <c r="AE55" s="139">
        <f>IF(LEFT($D55,2)=AE$15,SUM($E55:$J55)+SUM($Q55:$V55),0)</f>
        <v>0</v>
      </c>
      <c r="AF55" s="140">
        <f>IF(LEFT($D55,2)=AF$15,SUM($E55:$J55)+SUM($Q55:$V55),0)</f>
        <v>0</v>
      </c>
      <c r="AG55" s="65">
        <f t="shared" ref="AG55:AJ56" si="103">IF(AC55&gt;0,$P55+$AB55,0)</f>
        <v>0</v>
      </c>
      <c r="AH55" s="139">
        <f t="shared" si="103"/>
        <v>0</v>
      </c>
      <c r="AI55" s="139">
        <f t="shared" si="103"/>
        <v>0</v>
      </c>
      <c r="AJ55" s="140">
        <f t="shared" si="103"/>
        <v>0</v>
      </c>
      <c r="AK55" s="65">
        <f t="shared" ref="AK55:AL56" si="104">IF(MID($D55,6,1)=AK$15,SUM($E55:$J55)+SUM($Q55:$V55),0)</f>
        <v>0</v>
      </c>
      <c r="AL55" s="139">
        <f t="shared" si="104"/>
        <v>0</v>
      </c>
      <c r="AM55" s="140">
        <f t="shared" ref="AM55:AM56" si="105">SUM(E55:J55)+SUM(Q55:V55)</f>
        <v>3</v>
      </c>
      <c r="AN55" s="20">
        <f t="shared" ref="AN55:AP56" si="106">IF(MID($D55,6,1)=AN$15,SUM($O55:$P55)+SUM($AA55:$AB55),0)</f>
        <v>0</v>
      </c>
      <c r="AO55" s="151">
        <f t="shared" si="106"/>
        <v>0</v>
      </c>
      <c r="AP55" s="152">
        <f t="shared" si="106"/>
        <v>0</v>
      </c>
      <c r="AQ55" s="65">
        <f t="shared" ref="AQ55:AT56" si="107">IF(LEFT($D55)=AQ$15,$E55+$Q55,0)</f>
        <v>0</v>
      </c>
      <c r="AR55" s="139">
        <f t="shared" si="107"/>
        <v>0</v>
      </c>
      <c r="AS55" s="139">
        <f t="shared" si="107"/>
        <v>0</v>
      </c>
      <c r="AT55" s="140">
        <f t="shared" si="107"/>
        <v>0</v>
      </c>
      <c r="AU55" s="65">
        <f t="shared" ref="AU55:AX56" si="108">IF(LEFT($D55)=AU$15,SUM($F55, $G55, $I55)+SUM($R55, $S55, $U55),0)</f>
        <v>0</v>
      </c>
      <c r="AV55" s="139">
        <f t="shared" si="108"/>
        <v>0</v>
      </c>
      <c r="AW55" s="139">
        <f t="shared" si="108"/>
        <v>0</v>
      </c>
      <c r="AX55" s="140">
        <f t="shared" si="108"/>
        <v>0</v>
      </c>
      <c r="AY55" s="20">
        <f t="shared" ref="AY55:AY56" si="109">IF(LEFT($N55,1)=$AY$15,1,0)</f>
        <v>0</v>
      </c>
      <c r="AZ55" s="151">
        <f t="shared" ref="AZ55:AZ56" si="110">IF(LEFT($N55,1)=$AZ$15,1,0)</f>
        <v>1</v>
      </c>
      <c r="BA55" s="152">
        <f t="shared" ref="BA55:BA56" si="111">IF(LEFT($N55,1)=$BA$15,1,0)</f>
        <v>0</v>
      </c>
      <c r="BB55" s="20">
        <f t="shared" ref="BB55:BB56" si="112">IF(LEFT($Z55,1)=$BB$15,1,0)</f>
        <v>0</v>
      </c>
      <c r="BC55" s="151">
        <f t="shared" ref="BC55:BC56" si="113">IF(LEFT($Z55,1)=$BC$15,1,0)</f>
        <v>0</v>
      </c>
      <c r="BD55" s="152">
        <f t="shared" ref="BD55:BD56" si="114">IF(LEFT($Z55,1)=$BD$15,1,0)</f>
        <v>0</v>
      </c>
      <c r="BE55" s="86"/>
      <c r="BF55" s="65">
        <f t="shared" ref="BF55:BI56" si="115">IF(LEFT($D55)=BF$15,SUM($H55,$J55)+SUM($T55,$V55),0)</f>
        <v>0</v>
      </c>
      <c r="BG55" s="139">
        <f t="shared" si="115"/>
        <v>0</v>
      </c>
      <c r="BH55" s="139">
        <f t="shared" si="115"/>
        <v>0</v>
      </c>
      <c r="BI55" s="140">
        <f t="shared" si="115"/>
        <v>0</v>
      </c>
      <c r="BJ55" s="65">
        <f t="shared" ref="BJ55:BM56" si="116">IF(BF55&gt;0,$P55+$AB55,0)</f>
        <v>0</v>
      </c>
      <c r="BK55" s="139">
        <f t="shared" si="116"/>
        <v>0</v>
      </c>
      <c r="BL55" s="139">
        <f t="shared" si="116"/>
        <v>0</v>
      </c>
      <c r="BM55" s="140">
        <f t="shared" si="116"/>
        <v>0</v>
      </c>
      <c r="BN55" s="65">
        <f t="shared" ref="BN55:BP56" si="117">IF(MID($D55,6,1)=BN$15,$P55+$AB55,0)</f>
        <v>0</v>
      </c>
      <c r="BO55" s="139">
        <f t="shared" si="117"/>
        <v>0</v>
      </c>
      <c r="BP55" s="140">
        <f t="shared" si="117"/>
        <v>0</v>
      </c>
      <c r="BZ55" s="10"/>
    </row>
    <row r="56" spans="1:78" s="36" customFormat="1" ht="23.25" thickBot="1">
      <c r="A56" s="393">
        <f>A55+1</f>
        <v>22</v>
      </c>
      <c r="B56" s="887" t="s">
        <v>493</v>
      </c>
      <c r="C56" s="888" t="s">
        <v>418</v>
      </c>
      <c r="D56" s="889" t="str">
        <f t="shared" si="102"/>
        <v>FIESC.C.D. DS.06.22</v>
      </c>
      <c r="E56" s="890"/>
      <c r="F56" s="810"/>
      <c r="G56" s="810"/>
      <c r="H56" s="202"/>
      <c r="I56" s="202"/>
      <c r="J56" s="202"/>
      <c r="K56" s="202"/>
      <c r="L56" s="202">
        <f>IF(O56=0,0,(O56+P56)*25-SUM(E56:K56)*14-#REF!-M56)</f>
        <v>0</v>
      </c>
      <c r="M56" s="202">
        <f>IF(P56&lt;&gt;0,IF(SUM(E56:G56,I56)=0, (P56)*25-(H56+J56+K56)*14-#REF!, (P56)*25-(H56+J56+K56)*14),0)</f>
        <v>0</v>
      </c>
      <c r="N56" s="202"/>
      <c r="O56" s="286"/>
      <c r="P56" s="219"/>
      <c r="Q56" s="284">
        <v>2</v>
      </c>
      <c r="R56" s="282"/>
      <c r="S56" s="282">
        <v>2</v>
      </c>
      <c r="T56" s="282"/>
      <c r="U56" s="282"/>
      <c r="V56" s="282"/>
      <c r="W56" s="282"/>
      <c r="X56" s="202">
        <f>IF(AA56=0,0,(AA56+AB56)*25-SUM(Q56:W56)*14-Y56)</f>
        <v>44</v>
      </c>
      <c r="Y56" s="202">
        <f>IF(AB56&lt;&gt;0,IF(SUM(Q56:S56,U56)=0, (AB56)*25-(T56+V56+W56)*14-#REF!, (AB56)*25-(T56+V56+W56)*14),0)</f>
        <v>0</v>
      </c>
      <c r="Z56" s="283" t="s">
        <v>242</v>
      </c>
      <c r="AA56" s="283">
        <v>4</v>
      </c>
      <c r="AB56" s="334"/>
      <c r="AC56" s="65">
        <f t="shared" ref="AC56:AF56" si="118">IF(LEFT($D56,2)=AC$15,SUM($E56:$J56)+SUM($Q56:$V56),0)</f>
        <v>0</v>
      </c>
      <c r="AD56" s="139">
        <f t="shared" si="118"/>
        <v>0</v>
      </c>
      <c r="AE56" s="139">
        <f t="shared" si="118"/>
        <v>0</v>
      </c>
      <c r="AF56" s="140">
        <f t="shared" si="118"/>
        <v>0</v>
      </c>
      <c r="AG56" s="65">
        <f t="shared" si="103"/>
        <v>0</v>
      </c>
      <c r="AH56" s="139">
        <f t="shared" si="103"/>
        <v>0</v>
      </c>
      <c r="AI56" s="139">
        <f t="shared" si="103"/>
        <v>0</v>
      </c>
      <c r="AJ56" s="140">
        <f t="shared" si="103"/>
        <v>0</v>
      </c>
      <c r="AK56" s="65">
        <f t="shared" si="104"/>
        <v>0</v>
      </c>
      <c r="AL56" s="139">
        <f t="shared" si="104"/>
        <v>0</v>
      </c>
      <c r="AM56" s="140">
        <f t="shared" si="105"/>
        <v>4</v>
      </c>
      <c r="AN56" s="20">
        <f t="shared" si="106"/>
        <v>0</v>
      </c>
      <c r="AO56" s="151">
        <f t="shared" si="106"/>
        <v>0</v>
      </c>
      <c r="AP56" s="152">
        <f t="shared" si="106"/>
        <v>0</v>
      </c>
      <c r="AQ56" s="65">
        <f t="shared" si="107"/>
        <v>0</v>
      </c>
      <c r="AR56" s="139">
        <f t="shared" si="107"/>
        <v>0</v>
      </c>
      <c r="AS56" s="139">
        <f t="shared" si="107"/>
        <v>0</v>
      </c>
      <c r="AT56" s="140">
        <f t="shared" si="107"/>
        <v>0</v>
      </c>
      <c r="AU56" s="65">
        <f t="shared" si="108"/>
        <v>0</v>
      </c>
      <c r="AV56" s="139">
        <f t="shared" si="108"/>
        <v>0</v>
      </c>
      <c r="AW56" s="139">
        <f t="shared" si="108"/>
        <v>0</v>
      </c>
      <c r="AX56" s="140">
        <f t="shared" si="108"/>
        <v>0</v>
      </c>
      <c r="AY56" s="20">
        <f t="shared" si="109"/>
        <v>0</v>
      </c>
      <c r="AZ56" s="151">
        <f t="shared" si="110"/>
        <v>0</v>
      </c>
      <c r="BA56" s="152">
        <f t="shared" si="111"/>
        <v>0</v>
      </c>
      <c r="BB56" s="20">
        <f t="shared" si="112"/>
        <v>0</v>
      </c>
      <c r="BC56" s="151">
        <f t="shared" si="113"/>
        <v>1</v>
      </c>
      <c r="BD56" s="152">
        <f t="shared" si="114"/>
        <v>0</v>
      </c>
      <c r="BE56" s="86"/>
      <c r="BF56" s="65">
        <f t="shared" si="115"/>
        <v>0</v>
      </c>
      <c r="BG56" s="139">
        <f t="shared" si="115"/>
        <v>0</v>
      </c>
      <c r="BH56" s="139">
        <f t="shared" si="115"/>
        <v>0</v>
      </c>
      <c r="BI56" s="140">
        <f t="shared" si="115"/>
        <v>0</v>
      </c>
      <c r="BJ56" s="65">
        <f t="shared" si="116"/>
        <v>0</v>
      </c>
      <c r="BK56" s="139">
        <f t="shared" si="116"/>
        <v>0</v>
      </c>
      <c r="BL56" s="139">
        <f t="shared" si="116"/>
        <v>0</v>
      </c>
      <c r="BM56" s="140">
        <f t="shared" si="116"/>
        <v>0</v>
      </c>
      <c r="BN56" s="65">
        <f t="shared" si="117"/>
        <v>0</v>
      </c>
      <c r="BO56" s="139">
        <f t="shared" si="117"/>
        <v>0</v>
      </c>
      <c r="BP56" s="140">
        <f t="shared" si="117"/>
        <v>0</v>
      </c>
      <c r="BZ56" s="10"/>
    </row>
    <row r="57" spans="1:78" s="36" customFormat="1">
      <c r="A57" s="534" t="s">
        <v>1</v>
      </c>
      <c r="B57" s="535"/>
      <c r="C57" s="535"/>
      <c r="D57" s="535"/>
      <c r="E57" s="34">
        <f>SUM(E55:E56)</f>
        <v>2</v>
      </c>
      <c r="F57" s="35">
        <f>SUM(F55:F56)</f>
        <v>0</v>
      </c>
      <c r="G57" s="35">
        <f>SUM(G55:G56)</f>
        <v>1</v>
      </c>
      <c r="H57" s="35">
        <f>SUM(H55:H56)</f>
        <v>0</v>
      </c>
      <c r="I57" s="35"/>
      <c r="J57" s="35">
        <f>SUM(J53:J56)</f>
        <v>0</v>
      </c>
      <c r="K57" s="35"/>
      <c r="L57" s="477">
        <f>SUM(L53:L56)</f>
        <v>58</v>
      </c>
      <c r="M57" s="477"/>
      <c r="N57" s="510" t="s">
        <v>344</v>
      </c>
      <c r="O57" s="510">
        <f>SUM(O55:O56)</f>
        <v>4</v>
      </c>
      <c r="P57" s="519">
        <f>SUM(P56:P56)</f>
        <v>0</v>
      </c>
      <c r="Q57" s="381">
        <f>SUM(Q55:Q56)</f>
        <v>2</v>
      </c>
      <c r="R57" s="35">
        <f>SUM(R55:R56)</f>
        <v>0</v>
      </c>
      <c r="S57" s="35">
        <f>SUM(S55:S56)</f>
        <v>2</v>
      </c>
      <c r="T57" s="35"/>
      <c r="U57" s="35">
        <f>SUM(U53:U56)</f>
        <v>0</v>
      </c>
      <c r="V57" s="35"/>
      <c r="W57" s="35"/>
      <c r="X57" s="477">
        <f>SUM(X53:X56)</f>
        <v>44</v>
      </c>
      <c r="Y57" s="477"/>
      <c r="Z57" s="510" t="s">
        <v>344</v>
      </c>
      <c r="AA57" s="510">
        <f>SUM(AA56:AA56)</f>
        <v>4</v>
      </c>
      <c r="AB57" s="519">
        <f>SUM(AB56:AB56)</f>
        <v>0</v>
      </c>
      <c r="AC57" s="86"/>
      <c r="AD57" s="86"/>
      <c r="AE57" s="86"/>
      <c r="AF57" s="86"/>
      <c r="AG57" s="86"/>
      <c r="AH57" s="86"/>
      <c r="AI57" s="86"/>
      <c r="AJ57" s="86"/>
      <c r="AK57" s="86"/>
      <c r="AL57" s="86"/>
      <c r="AM57" s="86"/>
      <c r="AN57" s="86"/>
      <c r="AO57" s="86"/>
      <c r="AP57" s="86"/>
      <c r="AQ57" s="86"/>
      <c r="AR57" s="86"/>
      <c r="AS57" s="86"/>
      <c r="AT57" s="86"/>
      <c r="AU57" s="86"/>
      <c r="AV57" s="86"/>
      <c r="AW57" s="86"/>
      <c r="AX57" s="86"/>
      <c r="AY57" s="86"/>
      <c r="AZ57" s="86"/>
      <c r="BA57" s="86"/>
      <c r="BB57" s="86"/>
      <c r="BC57" s="86"/>
      <c r="BD57" s="86"/>
      <c r="BE57" s="16"/>
      <c r="BF57" s="16"/>
      <c r="BG57" s="16"/>
      <c r="BH57" s="16"/>
      <c r="BI57" s="16"/>
      <c r="BJ57" s="16"/>
      <c r="BK57" s="16"/>
      <c r="BL57" s="16"/>
      <c r="BM57" s="16"/>
      <c r="BN57" s="16"/>
      <c r="BO57" s="16"/>
      <c r="BP57" s="16"/>
    </row>
    <row r="58" spans="1:78" s="36" customFormat="1" ht="19.899999999999999" customHeight="1" thickBot="1">
      <c r="A58" s="521" t="s">
        <v>33</v>
      </c>
      <c r="B58" s="522"/>
      <c r="C58" s="522"/>
      <c r="D58" s="522"/>
      <c r="E58" s="479">
        <f>SUM(E57:K57)</f>
        <v>3</v>
      </c>
      <c r="F58" s="480"/>
      <c r="G58" s="480"/>
      <c r="H58" s="480"/>
      <c r="I58" s="480"/>
      <c r="J58" s="480"/>
      <c r="K58" s="481"/>
      <c r="L58" s="478"/>
      <c r="M58" s="478"/>
      <c r="N58" s="488"/>
      <c r="O58" s="488"/>
      <c r="P58" s="520"/>
      <c r="Q58" s="480">
        <f>SUM(Q57:W57)</f>
        <v>4</v>
      </c>
      <c r="R58" s="480"/>
      <c r="S58" s="480"/>
      <c r="T58" s="480"/>
      <c r="U58" s="480"/>
      <c r="V58" s="480"/>
      <c r="W58" s="481"/>
      <c r="X58" s="478"/>
      <c r="Y58" s="478"/>
      <c r="Z58" s="488"/>
      <c r="AA58" s="488"/>
      <c r="AB58" s="520"/>
      <c r="AC58" s="86"/>
      <c r="AD58" s="86"/>
      <c r="AE58" s="86"/>
      <c r="AF58" s="86"/>
      <c r="AG58" s="86"/>
      <c r="AH58" s="86"/>
      <c r="AI58" s="86"/>
      <c r="AJ58" s="86"/>
      <c r="AK58" s="86"/>
      <c r="AL58" s="86"/>
      <c r="AM58" s="86"/>
      <c r="AN58" s="86"/>
      <c r="AO58" s="86"/>
      <c r="AP58" s="86"/>
      <c r="AQ58" s="86"/>
      <c r="AR58" s="86"/>
      <c r="AS58" s="86"/>
      <c r="AT58" s="86"/>
      <c r="AU58" s="86"/>
      <c r="AV58" s="86"/>
      <c r="AW58" s="86"/>
      <c r="AX58" s="86"/>
      <c r="AY58" s="86"/>
      <c r="AZ58" s="86"/>
      <c r="BA58" s="86"/>
      <c r="BB58" s="86"/>
      <c r="BC58" s="86"/>
      <c r="BD58" s="86"/>
      <c r="BE58" s="16"/>
      <c r="BF58" s="16"/>
      <c r="BG58" s="16"/>
      <c r="BH58" s="16"/>
      <c r="BI58" s="16"/>
      <c r="BJ58" s="16"/>
      <c r="BK58" s="16"/>
      <c r="BL58" s="16"/>
      <c r="BM58" s="16"/>
      <c r="BN58" s="16"/>
      <c r="BO58" s="16"/>
      <c r="BP58" s="16"/>
    </row>
    <row r="59" spans="1:78" s="36" customFormat="1">
      <c r="A59" s="38"/>
      <c r="B59" s="42"/>
      <c r="C59" s="181"/>
      <c r="D59" s="42"/>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86"/>
      <c r="AR59" s="86"/>
      <c r="AS59" s="86"/>
      <c r="AT59" s="86"/>
      <c r="AU59" s="86"/>
      <c r="AV59" s="86"/>
      <c r="AW59" s="86"/>
      <c r="AX59" s="86"/>
      <c r="AY59" s="86"/>
      <c r="AZ59" s="86"/>
      <c r="BA59" s="86"/>
      <c r="BB59" s="86"/>
      <c r="BC59" s="86"/>
      <c r="BD59" s="86"/>
      <c r="BE59" s="16"/>
      <c r="BF59" s="16"/>
      <c r="BG59" s="16"/>
      <c r="BH59" s="16"/>
      <c r="BI59" s="16"/>
      <c r="BJ59" s="16"/>
      <c r="BK59" s="16"/>
      <c r="BL59" s="16"/>
      <c r="BM59" s="16"/>
      <c r="BN59" s="16"/>
      <c r="BO59" s="16"/>
      <c r="BP59" s="16"/>
    </row>
    <row r="60" spans="1:78" s="36" customFormat="1">
      <c r="A60" s="42" t="s">
        <v>34</v>
      </c>
      <c r="C60" s="180"/>
      <c r="AC60" s="16"/>
      <c r="AD60" s="16"/>
      <c r="AE60" s="16"/>
      <c r="AF60" s="16"/>
      <c r="AG60" s="16"/>
      <c r="AH60" s="16"/>
      <c r="AI60" s="16"/>
      <c r="AJ60" s="16"/>
      <c r="AK60" s="16"/>
      <c r="AL60" s="16"/>
      <c r="AM60" s="16"/>
      <c r="AN60" s="16"/>
      <c r="AO60" s="16"/>
      <c r="AP60" s="16"/>
      <c r="AQ60" s="86"/>
      <c r="AR60" s="86"/>
      <c r="AS60" s="86"/>
      <c r="AT60" s="86"/>
      <c r="AU60" s="86"/>
      <c r="AV60" s="86"/>
      <c r="AW60" s="86"/>
      <c r="AX60" s="86"/>
      <c r="AY60" s="86"/>
      <c r="AZ60" s="86"/>
      <c r="BA60" s="86"/>
      <c r="BB60" s="86"/>
      <c r="BC60" s="86"/>
      <c r="BD60" s="86"/>
      <c r="BE60" s="16"/>
      <c r="BF60" s="16"/>
      <c r="BG60" s="16"/>
      <c r="BH60" s="16"/>
      <c r="BI60" s="16"/>
      <c r="BJ60" s="16"/>
      <c r="BK60" s="16"/>
      <c r="BL60" s="16"/>
      <c r="BM60" s="16"/>
      <c r="BN60" s="16"/>
      <c r="BO60" s="16"/>
      <c r="BP60" s="16"/>
    </row>
    <row r="61" spans="1:78">
      <c r="A61" s="42" t="s">
        <v>159</v>
      </c>
      <c r="B61" s="42"/>
      <c r="C61" s="181"/>
      <c r="D61" s="42"/>
    </row>
    <row r="62" spans="1:78">
      <c r="A62" s="36" t="s">
        <v>160</v>
      </c>
      <c r="B62" s="42"/>
      <c r="C62" s="181"/>
      <c r="D62" s="42"/>
    </row>
    <row r="63" spans="1:78">
      <c r="A63" s="246" t="s">
        <v>243</v>
      </c>
      <c r="B63" s="42"/>
      <c r="C63" s="181"/>
      <c r="D63" s="42"/>
    </row>
    <row r="64" spans="1:78">
      <c r="A64" s="468" t="s">
        <v>161</v>
      </c>
      <c r="B64" s="468"/>
      <c r="C64" s="468"/>
      <c r="D64" s="468"/>
    </row>
    <row r="65" spans="1:68">
      <c r="A65" s="468" t="s">
        <v>162</v>
      </c>
      <c r="B65" s="468"/>
      <c r="C65" s="468"/>
      <c r="D65" s="468"/>
    </row>
    <row r="66" spans="1:68" ht="22.15" customHeight="1">
      <c r="A66" s="197"/>
      <c r="B66" s="197"/>
      <c r="C66" s="197"/>
      <c r="D66" s="197"/>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row>
    <row r="67" spans="1:68" ht="12" customHeight="1">
      <c r="B67" s="198" t="s">
        <v>198</v>
      </c>
      <c r="C67" s="199"/>
      <c r="D67" s="198" t="s">
        <v>197</v>
      </c>
      <c r="K67" s="1" t="s">
        <v>196</v>
      </c>
      <c r="L67" s="10" t="s">
        <v>348</v>
      </c>
      <c r="S67" s="1" t="s">
        <v>195</v>
      </c>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row>
    <row r="68" spans="1:68" ht="18" customHeight="1">
      <c r="B68" s="200" t="s">
        <v>245</v>
      </c>
      <c r="C68" s="199"/>
      <c r="D68" s="198" t="s">
        <v>193</v>
      </c>
      <c r="J68" s="198" t="s">
        <v>194</v>
      </c>
      <c r="S68" s="226" t="s">
        <v>199</v>
      </c>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row>
    <row r="69" spans="1:68">
      <c r="A69" s="197"/>
      <c r="B69" s="197"/>
      <c r="C69" s="197"/>
      <c r="D69" s="197"/>
    </row>
    <row r="70" spans="1:68">
      <c r="A70" s="197"/>
      <c r="B70" s="197"/>
      <c r="C70" s="197"/>
      <c r="D70" s="197"/>
    </row>
    <row r="71" spans="1:68">
      <c r="A71" s="197"/>
      <c r="B71" s="197"/>
      <c r="C71" s="197"/>
      <c r="D71" s="197"/>
    </row>
    <row r="72" spans="1:68">
      <c r="A72" s="197"/>
      <c r="B72" s="197"/>
      <c r="C72" s="197"/>
      <c r="D72" s="197"/>
    </row>
    <row r="73" spans="1:68">
      <c r="A73" s="197"/>
      <c r="B73" s="197"/>
      <c r="C73" s="197"/>
      <c r="D73" s="197"/>
    </row>
    <row r="74" spans="1:68">
      <c r="A74" s="197"/>
      <c r="B74" s="197"/>
      <c r="C74" s="197"/>
      <c r="D74" s="197"/>
    </row>
    <row r="75" spans="1:68" s="47" customFormat="1">
      <c r="C75" s="188"/>
      <c r="AC75" s="143"/>
      <c r="AD75" s="143"/>
      <c r="AE75" s="143"/>
      <c r="AF75" s="143"/>
      <c r="AG75" s="143"/>
      <c r="AH75" s="143"/>
      <c r="AI75" s="143"/>
      <c r="AJ75" s="143"/>
      <c r="AK75" s="143"/>
      <c r="AL75" s="143"/>
      <c r="AM75" s="143"/>
      <c r="AN75" s="143"/>
      <c r="AO75" s="143"/>
      <c r="AP75" s="143"/>
      <c r="AQ75" s="86"/>
      <c r="AR75" s="86"/>
      <c r="AS75" s="143"/>
      <c r="AT75" s="143"/>
      <c r="AU75" s="143"/>
      <c r="AV75" s="143"/>
      <c r="AW75" s="143"/>
      <c r="AX75" s="143"/>
      <c r="AY75" s="143"/>
      <c r="AZ75" s="143"/>
      <c r="BA75" s="143"/>
      <c r="BB75" s="143"/>
      <c r="BC75" s="143"/>
      <c r="BD75" s="143"/>
      <c r="BE75" s="143"/>
      <c r="BF75" s="143"/>
      <c r="BG75" s="143"/>
      <c r="BH75" s="143"/>
      <c r="BI75" s="143"/>
      <c r="BJ75" s="143"/>
      <c r="BK75" s="143"/>
      <c r="BL75" s="143"/>
      <c r="BM75" s="143"/>
      <c r="BN75" s="143"/>
      <c r="BO75" s="143"/>
      <c r="BP75" s="143"/>
    </row>
    <row r="76" spans="1:68">
      <c r="A76" s="42"/>
      <c r="B76" s="42"/>
      <c r="C76" s="181"/>
      <c r="D76" s="42"/>
    </row>
    <row r="77" spans="1:68">
      <c r="A77" s="36"/>
      <c r="B77" s="42"/>
      <c r="C77" s="181"/>
      <c r="D77" s="42"/>
      <c r="AQ77" s="143"/>
      <c r="AR77" s="143"/>
    </row>
    <row r="78" spans="1:68" s="36" customFormat="1" hidden="1">
      <c r="C78" s="180"/>
      <c r="AC78" s="16"/>
      <c r="AD78" s="16"/>
      <c r="AE78" s="16"/>
      <c r="AF78" s="16"/>
      <c r="AG78" s="16"/>
      <c r="AH78" s="16"/>
      <c r="AI78" s="16"/>
      <c r="AJ78" s="16"/>
      <c r="AK78" s="16"/>
      <c r="AL78" s="16"/>
      <c r="AM78" s="16"/>
      <c r="AN78" s="16"/>
      <c r="AO78" s="16"/>
      <c r="AP78" s="16"/>
      <c r="AQ78" s="86"/>
      <c r="AR78" s="86"/>
      <c r="AS78" s="86"/>
      <c r="AT78" s="86"/>
      <c r="AU78" s="86"/>
      <c r="AV78" s="86"/>
      <c r="AW78" s="86"/>
      <c r="AX78" s="86"/>
      <c r="AY78" s="86"/>
      <c r="AZ78" s="86"/>
      <c r="BA78" s="86"/>
      <c r="BB78" s="86"/>
      <c r="BC78" s="86"/>
      <c r="BD78" s="86"/>
      <c r="BE78" s="16"/>
      <c r="BF78" s="16"/>
      <c r="BG78" s="16"/>
      <c r="BH78" s="16"/>
      <c r="BI78" s="16"/>
      <c r="BJ78" s="16"/>
      <c r="BK78" s="16"/>
      <c r="BL78" s="16"/>
      <c r="BM78" s="16"/>
      <c r="BN78" s="16"/>
      <c r="BO78" s="16"/>
      <c r="BP78" s="16"/>
    </row>
    <row r="79" spans="1:68" s="36" customFormat="1" hidden="1">
      <c r="A79" s="1"/>
      <c r="B79" s="54" t="s">
        <v>39</v>
      </c>
      <c r="C79" s="183"/>
      <c r="D79" s="54"/>
      <c r="E79" s="55">
        <f>E32+E45</f>
        <v>10</v>
      </c>
      <c r="F79" s="56">
        <f>F32+F45</f>
        <v>2</v>
      </c>
      <c r="G79" s="56"/>
      <c r="H79" s="56">
        <f>H32+H45</f>
        <v>8</v>
      </c>
      <c r="I79" s="56"/>
      <c r="J79" s="56">
        <f>J32+J45</f>
        <v>0</v>
      </c>
      <c r="K79" s="57"/>
      <c r="L79" s="57"/>
      <c r="M79" s="57"/>
      <c r="N79" s="58">
        <f>SUM(E79:J79)</f>
        <v>20</v>
      </c>
      <c r="Q79" s="55">
        <f>Q32+Q45</f>
        <v>10</v>
      </c>
      <c r="R79" s="56">
        <f>R32+R45</f>
        <v>0</v>
      </c>
      <c r="S79" s="56">
        <f>S32+S45</f>
        <v>8</v>
      </c>
      <c r="T79" s="56"/>
      <c r="U79" s="56">
        <f>U32+U45</f>
        <v>0</v>
      </c>
      <c r="V79" s="57"/>
      <c r="W79" s="57"/>
      <c r="X79" s="57"/>
      <c r="Y79" s="57"/>
      <c r="Z79" s="58">
        <f>SUM(Q79:U79)</f>
        <v>18</v>
      </c>
      <c r="AB79" s="15"/>
      <c r="AC79" s="16"/>
      <c r="AD79" s="16"/>
      <c r="AE79" s="16"/>
      <c r="AF79" s="16"/>
      <c r="AG79" s="16"/>
      <c r="AH79" s="16"/>
      <c r="AI79" s="16"/>
      <c r="AJ79" s="16"/>
      <c r="AK79" s="16"/>
      <c r="AL79" s="16"/>
      <c r="AM79" s="16"/>
      <c r="AN79" s="16"/>
      <c r="AO79" s="16"/>
      <c r="AP79" s="16"/>
      <c r="AQ79" s="86"/>
      <c r="AR79" s="86"/>
      <c r="AS79" s="86"/>
      <c r="AT79" s="86"/>
      <c r="AU79" s="86"/>
      <c r="AV79" s="86"/>
      <c r="AW79" s="86"/>
      <c r="AX79" s="86"/>
      <c r="AY79" s="86"/>
      <c r="AZ79" s="86"/>
      <c r="BA79" s="86"/>
      <c r="BB79" s="86"/>
      <c r="BC79" s="86"/>
      <c r="BD79" s="86"/>
      <c r="BE79" s="130"/>
      <c r="BF79" s="16"/>
      <c r="BG79" s="16"/>
      <c r="BH79" s="16"/>
      <c r="BI79" s="16"/>
      <c r="BJ79" s="16"/>
      <c r="BK79" s="16"/>
      <c r="BL79" s="16"/>
      <c r="BM79" s="16"/>
      <c r="BN79" s="16"/>
      <c r="BO79" s="16"/>
      <c r="BP79" s="16"/>
    </row>
    <row r="80" spans="1:68" s="36" customFormat="1" ht="13.5" hidden="1" thickBot="1">
      <c r="A80" s="1"/>
      <c r="C80" s="180"/>
      <c r="E80" s="60">
        <f>E79*2</f>
        <v>20</v>
      </c>
      <c r="F80" s="61">
        <f>F79</f>
        <v>2</v>
      </c>
      <c r="G80" s="61"/>
      <c r="H80" s="61">
        <f>H79</f>
        <v>8</v>
      </c>
      <c r="I80" s="61"/>
      <c r="J80" s="61">
        <f>J79</f>
        <v>0</v>
      </c>
      <c r="K80" s="62"/>
      <c r="L80" s="62"/>
      <c r="M80" s="62"/>
      <c r="N80" s="63">
        <f>SUM(E80:J80)</f>
        <v>30</v>
      </c>
      <c r="Q80" s="60">
        <f>Q79*2</f>
        <v>20</v>
      </c>
      <c r="R80" s="61">
        <f>R79</f>
        <v>0</v>
      </c>
      <c r="S80" s="61">
        <f>S79</f>
        <v>8</v>
      </c>
      <c r="T80" s="61"/>
      <c r="U80" s="61">
        <f>U79</f>
        <v>0</v>
      </c>
      <c r="V80" s="62"/>
      <c r="W80" s="62"/>
      <c r="X80" s="62"/>
      <c r="Y80" s="62"/>
      <c r="Z80" s="63">
        <f>SUM(Q80:U80)</f>
        <v>28</v>
      </c>
      <c r="AB80" s="16"/>
      <c r="AC80" s="16"/>
      <c r="AD80" s="16"/>
      <c r="AE80" s="16"/>
      <c r="AF80" s="16"/>
      <c r="AG80" s="16"/>
      <c r="AH80" s="16"/>
      <c r="AI80" s="16"/>
      <c r="AJ80" s="16"/>
      <c r="AK80" s="16"/>
      <c r="AL80" s="16"/>
      <c r="AM80" s="16"/>
      <c r="AN80" s="16"/>
      <c r="AO80" s="16"/>
      <c r="AP80" s="16"/>
      <c r="AQ80" s="86"/>
      <c r="AR80" s="86"/>
      <c r="AS80" s="86"/>
      <c r="AT80" s="86"/>
      <c r="AU80" s="86"/>
      <c r="AV80" s="86"/>
      <c r="AW80" s="86"/>
      <c r="AX80" s="86"/>
      <c r="AY80" s="86"/>
      <c r="AZ80" s="86"/>
      <c r="BA80" s="86"/>
      <c r="BB80" s="86"/>
      <c r="BC80" s="86"/>
      <c r="BD80" s="86"/>
      <c r="BE80" s="130"/>
      <c r="BF80" s="16"/>
      <c r="BG80" s="16"/>
      <c r="BH80" s="16"/>
      <c r="BI80" s="16"/>
      <c r="BJ80" s="16"/>
      <c r="BK80" s="16"/>
      <c r="BL80" s="16"/>
      <c r="BM80" s="16"/>
      <c r="BN80" s="16"/>
      <c r="BO80" s="16"/>
      <c r="BP80" s="16"/>
    </row>
    <row r="81" spans="2:68" s="36" customFormat="1" hidden="1">
      <c r="C81" s="180"/>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86"/>
      <c r="AR81" s="86"/>
      <c r="AS81" s="86"/>
      <c r="AT81" s="86"/>
      <c r="AU81" s="86"/>
      <c r="AV81" s="86"/>
      <c r="AW81" s="86"/>
      <c r="AX81" s="86"/>
      <c r="AY81" s="86"/>
      <c r="AZ81" s="86"/>
      <c r="BA81" s="86"/>
      <c r="BB81" s="86"/>
      <c r="BC81" s="86"/>
      <c r="BD81" s="86"/>
      <c r="BE81" s="16"/>
      <c r="BF81" s="16"/>
      <c r="BG81" s="16"/>
      <c r="BH81" s="16"/>
      <c r="BI81" s="16"/>
      <c r="BJ81" s="16"/>
      <c r="BK81" s="16"/>
      <c r="BL81" s="16"/>
      <c r="BM81" s="16"/>
      <c r="BN81" s="16"/>
      <c r="BO81" s="16"/>
      <c r="BP81" s="16"/>
    </row>
    <row r="82" spans="2:68" hidden="1">
      <c r="B82" s="55" t="s">
        <v>40</v>
      </c>
      <c r="C82" s="192">
        <f>D33+P33</f>
        <v>0</v>
      </c>
      <c r="D82" s="24">
        <f>E33+Q33</f>
        <v>45</v>
      </c>
      <c r="E82" s="53">
        <v>47</v>
      </c>
      <c r="F82" s="36"/>
      <c r="G82" s="36"/>
      <c r="H82" s="36"/>
      <c r="I82" s="36"/>
      <c r="J82" s="36"/>
      <c r="K82" s="36"/>
      <c r="L82" s="36"/>
      <c r="M82" s="36"/>
      <c r="N82" s="36"/>
      <c r="O82" s="36"/>
      <c r="P82" s="36"/>
      <c r="Q82" s="36"/>
      <c r="R82" s="36"/>
      <c r="S82" s="36"/>
      <c r="T82" s="36"/>
      <c r="U82" s="36"/>
      <c r="V82" s="36"/>
      <c r="W82" s="36"/>
      <c r="X82" s="36"/>
      <c r="Y82" s="36"/>
      <c r="Z82" s="36"/>
      <c r="AA82" s="36"/>
      <c r="AQ82" s="143"/>
      <c r="AR82" s="143"/>
    </row>
    <row r="83" spans="2:68" hidden="1">
      <c r="B83" s="64" t="s">
        <v>129</v>
      </c>
      <c r="C83" s="193">
        <f>D46+P46</f>
        <v>0</v>
      </c>
      <c r="D83" s="2">
        <f>E46+Q46</f>
        <v>7</v>
      </c>
      <c r="E83" s="53">
        <v>13</v>
      </c>
      <c r="F83" s="36"/>
      <c r="G83" s="36"/>
      <c r="H83" s="36"/>
      <c r="I83" s="36"/>
      <c r="J83" s="36"/>
      <c r="K83" s="36"/>
      <c r="L83" s="36"/>
      <c r="M83" s="36"/>
      <c r="N83" s="36"/>
      <c r="O83" s="36"/>
      <c r="P83" s="36"/>
      <c r="Q83" s="36"/>
      <c r="R83" s="36"/>
      <c r="S83" s="36"/>
      <c r="T83" s="36"/>
      <c r="U83" s="36"/>
      <c r="V83" s="36"/>
      <c r="W83" s="36"/>
      <c r="X83" s="36"/>
      <c r="Y83" s="36"/>
      <c r="Z83" s="36"/>
      <c r="AA83" s="36"/>
    </row>
    <row r="84" spans="2:68" ht="13.5" hidden="1" thickBot="1">
      <c r="B84" s="60" t="s">
        <v>41</v>
      </c>
      <c r="C84" s="194">
        <f>D58+P58</f>
        <v>0</v>
      </c>
      <c r="D84" s="33">
        <f>E58+Q58</f>
        <v>7</v>
      </c>
      <c r="E84" s="53">
        <v>6</v>
      </c>
      <c r="F84" s="36"/>
      <c r="G84" s="36"/>
      <c r="H84" s="36"/>
      <c r="I84" s="36"/>
      <c r="J84" s="36"/>
      <c r="K84" s="36"/>
      <c r="L84" s="36"/>
      <c r="M84" s="36"/>
      <c r="N84" s="36"/>
      <c r="O84" s="36"/>
      <c r="P84" s="36"/>
      <c r="Q84" s="36"/>
      <c r="R84" s="36"/>
      <c r="S84" s="36"/>
      <c r="T84" s="36"/>
      <c r="U84" s="36"/>
      <c r="V84" s="36"/>
      <c r="W84" s="36"/>
      <c r="X84" s="36"/>
      <c r="Y84" s="36"/>
      <c r="Z84" s="36"/>
      <c r="AA84" s="36"/>
    </row>
    <row r="85" spans="2:68" hidden="1">
      <c r="B85" s="36"/>
      <c r="C85" s="180"/>
      <c r="D85" s="36"/>
      <c r="E85" s="53"/>
      <c r="F85" s="36"/>
      <c r="G85" s="36"/>
      <c r="H85" s="36"/>
      <c r="I85" s="36"/>
      <c r="J85" s="36"/>
      <c r="K85" s="36"/>
      <c r="L85" s="36"/>
      <c r="M85" s="36"/>
      <c r="N85" s="36"/>
      <c r="O85" s="36"/>
      <c r="P85" s="36"/>
      <c r="Q85" s="36"/>
      <c r="R85" s="36"/>
      <c r="S85" s="36"/>
      <c r="T85" s="36"/>
      <c r="U85" s="36"/>
      <c r="V85" s="36"/>
      <c r="W85" s="36"/>
      <c r="X85" s="36"/>
      <c r="Y85" s="36"/>
      <c r="Z85" s="36"/>
      <c r="AA85" s="36"/>
    </row>
    <row r="86" spans="2:68" hidden="1">
      <c r="B86" s="55" t="s">
        <v>42</v>
      </c>
      <c r="C86" s="192">
        <f>AB16</f>
        <v>0</v>
      </c>
      <c r="D86" s="24">
        <f>AC16</f>
        <v>25</v>
      </c>
      <c r="E86" s="53">
        <v>0</v>
      </c>
      <c r="F86" s="36"/>
      <c r="G86" s="36"/>
      <c r="H86" s="36"/>
      <c r="I86" s="36"/>
      <c r="J86" s="36"/>
      <c r="K86" s="36"/>
      <c r="L86" s="36"/>
      <c r="M86" s="36"/>
      <c r="N86" s="36"/>
      <c r="O86" s="36"/>
      <c r="P86" s="36"/>
      <c r="Q86" s="36"/>
      <c r="R86" s="36"/>
      <c r="S86" s="36"/>
      <c r="T86" s="36"/>
      <c r="U86" s="36"/>
      <c r="V86" s="36"/>
      <c r="W86" s="36"/>
      <c r="X86" s="36"/>
      <c r="Y86" s="36"/>
      <c r="Z86" s="36"/>
      <c r="AA86" s="36"/>
    </row>
    <row r="87" spans="2:68" hidden="1">
      <c r="B87" s="64" t="s">
        <v>43</v>
      </c>
      <c r="C87" s="193">
        <f>AC16</f>
        <v>25</v>
      </c>
      <c r="D87" s="2">
        <f>AD16</f>
        <v>0</v>
      </c>
      <c r="E87" s="53">
        <v>0</v>
      </c>
      <c r="F87" s="36"/>
      <c r="G87" s="36"/>
      <c r="H87" s="36"/>
      <c r="I87" s="36"/>
      <c r="J87" s="36"/>
      <c r="K87" s="36"/>
      <c r="L87" s="36"/>
      <c r="M87" s="36"/>
      <c r="N87" s="36"/>
      <c r="O87" s="36"/>
      <c r="P87" s="36"/>
      <c r="Q87" s="36"/>
      <c r="R87" s="36"/>
      <c r="S87" s="36"/>
      <c r="T87" s="36"/>
      <c r="U87" s="36"/>
      <c r="V87" s="36"/>
      <c r="W87" s="36"/>
      <c r="X87" s="36"/>
      <c r="Y87" s="36"/>
      <c r="Z87" s="36"/>
      <c r="AA87" s="36"/>
      <c r="AQ87" s="143"/>
      <c r="AR87" s="143"/>
    </row>
    <row r="88" spans="2:68" hidden="1">
      <c r="B88" s="64" t="s">
        <v>44</v>
      </c>
      <c r="C88" s="193">
        <f>AD16</f>
        <v>0</v>
      </c>
      <c r="D88" s="2">
        <f>AE16</f>
        <v>25</v>
      </c>
      <c r="E88" s="53">
        <v>0</v>
      </c>
      <c r="F88" s="36"/>
      <c r="G88" s="36"/>
      <c r="H88" s="36"/>
      <c r="I88" s="36"/>
      <c r="J88" s="36"/>
      <c r="K88" s="36"/>
      <c r="L88" s="36"/>
      <c r="M88" s="36"/>
      <c r="N88" s="36"/>
      <c r="O88" s="36"/>
      <c r="P88" s="36"/>
      <c r="Q88" s="36"/>
      <c r="R88" s="36"/>
      <c r="S88" s="36"/>
      <c r="T88" s="36"/>
      <c r="U88" s="36"/>
      <c r="V88" s="36"/>
      <c r="W88" s="36"/>
      <c r="X88" s="36"/>
      <c r="Y88" s="36"/>
      <c r="Z88" s="36"/>
      <c r="AA88" s="36"/>
    </row>
    <row r="89" spans="2:68" ht="13.5" hidden="1" thickBot="1">
      <c r="B89" s="60" t="s">
        <v>45</v>
      </c>
      <c r="C89" s="194">
        <f>AE16</f>
        <v>25</v>
      </c>
      <c r="D89" s="33">
        <f>AF16</f>
        <v>2</v>
      </c>
      <c r="E89" s="53">
        <v>0</v>
      </c>
      <c r="F89" s="36"/>
      <c r="G89" s="36"/>
      <c r="H89" s="36"/>
      <c r="I89" s="36"/>
      <c r="J89" s="36"/>
      <c r="K89" s="36"/>
      <c r="L89" s="36"/>
      <c r="M89" s="36"/>
      <c r="N89" s="36"/>
      <c r="O89" s="36"/>
      <c r="P89" s="36"/>
      <c r="Q89" s="36"/>
      <c r="R89" s="36"/>
      <c r="S89" s="36"/>
      <c r="T89" s="36"/>
      <c r="U89" s="36"/>
      <c r="V89" s="36"/>
      <c r="W89" s="36"/>
      <c r="X89" s="36"/>
      <c r="Y89" s="36"/>
      <c r="Z89" s="36"/>
      <c r="AA89" s="36"/>
    </row>
    <row r="90" spans="2:68" hidden="1">
      <c r="B90" s="36"/>
      <c r="C90" s="195">
        <v>0</v>
      </c>
      <c r="D90" s="53">
        <v>0</v>
      </c>
      <c r="E90" s="53">
        <v>0</v>
      </c>
      <c r="F90" s="36"/>
      <c r="G90" s="36"/>
      <c r="H90" s="36"/>
      <c r="I90" s="36"/>
      <c r="J90" s="36"/>
      <c r="K90" s="36"/>
      <c r="L90" s="36"/>
      <c r="M90" s="36"/>
      <c r="N90" s="36"/>
      <c r="O90" s="36"/>
      <c r="P90" s="36"/>
      <c r="Q90" s="36"/>
      <c r="R90" s="36"/>
      <c r="S90" s="36"/>
      <c r="T90" s="36"/>
      <c r="U90" s="36"/>
      <c r="V90" s="36"/>
      <c r="W90" s="36"/>
      <c r="X90" s="36"/>
      <c r="Y90" s="36"/>
      <c r="Z90" s="36"/>
      <c r="AA90" s="36"/>
    </row>
    <row r="91" spans="2:68" hidden="1"/>
    <row r="92" spans="2:68" hidden="1">
      <c r="B92" s="4" t="s">
        <v>38</v>
      </c>
      <c r="C92" s="176">
        <f>SUM(E79,Q79)</f>
        <v>20</v>
      </c>
      <c r="AQ92" s="143"/>
      <c r="AR92" s="143"/>
    </row>
    <row r="93" spans="2:68" hidden="1">
      <c r="B93" s="4" t="s">
        <v>37</v>
      </c>
      <c r="C93" s="176">
        <f>SUM(F80:J80,R80:U80)</f>
        <v>18</v>
      </c>
    </row>
  </sheetData>
  <sheetProtection selectLockedCells="1" selectUnlockedCells="1"/>
  <mergeCells count="208">
    <mergeCell ref="N38:N42"/>
    <mergeCell ref="O38:O42"/>
    <mergeCell ref="P38:P42"/>
    <mergeCell ref="Q38:Q42"/>
    <mergeCell ref="R38:R42"/>
    <mergeCell ref="S38:S42"/>
    <mergeCell ref="T38:T42"/>
    <mergeCell ref="U38:U42"/>
    <mergeCell ref="V38:V42"/>
    <mergeCell ref="E38:E42"/>
    <mergeCell ref="F38:F42"/>
    <mergeCell ref="G38:G42"/>
    <mergeCell ref="H38:H42"/>
    <mergeCell ref="I38:I42"/>
    <mergeCell ref="J38:J42"/>
    <mergeCell ref="K38:K39"/>
    <mergeCell ref="L38:L42"/>
    <mergeCell ref="M38:M42"/>
    <mergeCell ref="K41:K42"/>
    <mergeCell ref="AY14:BA14"/>
    <mergeCell ref="BB14:BD14"/>
    <mergeCell ref="I53:I54"/>
    <mergeCell ref="K53:K54"/>
    <mergeCell ref="M53:M54"/>
    <mergeCell ref="G53:G54"/>
    <mergeCell ref="E52:P52"/>
    <mergeCell ref="AA57:AA58"/>
    <mergeCell ref="O57:O58"/>
    <mergeCell ref="M48:M49"/>
    <mergeCell ref="M45:M46"/>
    <mergeCell ref="Y48:Y49"/>
    <mergeCell ref="Q49:W49"/>
    <mergeCell ref="T53:T54"/>
    <mergeCell ref="V53:V54"/>
    <mergeCell ref="W53:W54"/>
    <mergeCell ref="R53:R54"/>
    <mergeCell ref="AB48:AB49"/>
    <mergeCell ref="AB45:AB46"/>
    <mergeCell ref="Q43:Q44"/>
    <mergeCell ref="R43:R44"/>
    <mergeCell ref="S43:S44"/>
    <mergeCell ref="U43:U44"/>
    <mergeCell ref="X43:X44"/>
    <mergeCell ref="A57:D57"/>
    <mergeCell ref="L57:L58"/>
    <mergeCell ref="N57:N58"/>
    <mergeCell ref="P57:P58"/>
    <mergeCell ref="X57:X58"/>
    <mergeCell ref="Z57:Z58"/>
    <mergeCell ref="AB57:AB58"/>
    <mergeCell ref="A58:D58"/>
    <mergeCell ref="K16:K17"/>
    <mergeCell ref="W16:W17"/>
    <mergeCell ref="E33:K33"/>
    <mergeCell ref="Q33:W33"/>
    <mergeCell ref="M32:M33"/>
    <mergeCell ref="T36:T37"/>
    <mergeCell ref="K43:K44"/>
    <mergeCell ref="M43:M44"/>
    <mergeCell ref="A52:A54"/>
    <mergeCell ref="B52:B54"/>
    <mergeCell ref="C52:C53"/>
    <mergeCell ref="D52:D53"/>
    <mergeCell ref="Q52:AB52"/>
    <mergeCell ref="E53:E54"/>
    <mergeCell ref="F53:F54"/>
    <mergeCell ref="H53:H54"/>
    <mergeCell ref="J53:J54"/>
    <mergeCell ref="L53:L54"/>
    <mergeCell ref="N53:N54"/>
    <mergeCell ref="Q53:Q54"/>
    <mergeCell ref="S53:S54"/>
    <mergeCell ref="U53:U54"/>
    <mergeCell ref="X53:X54"/>
    <mergeCell ref="Z53:Z54"/>
    <mergeCell ref="Y53:Y54"/>
    <mergeCell ref="Z48:Z49"/>
    <mergeCell ref="N45:N46"/>
    <mergeCell ref="O45:O46"/>
    <mergeCell ref="P45:P46"/>
    <mergeCell ref="X45:X46"/>
    <mergeCell ref="Q46:W46"/>
    <mergeCell ref="E46:K46"/>
    <mergeCell ref="Z45:Z46"/>
    <mergeCell ref="E49:K49"/>
    <mergeCell ref="T43:T44"/>
    <mergeCell ref="A48:D49"/>
    <mergeCell ref="L48:L49"/>
    <mergeCell ref="N48:N49"/>
    <mergeCell ref="O48:O49"/>
    <mergeCell ref="P48:P49"/>
    <mergeCell ref="A45:D45"/>
    <mergeCell ref="L45:L46"/>
    <mergeCell ref="X48:X49"/>
    <mergeCell ref="A46:D46"/>
    <mergeCell ref="E43:E44"/>
    <mergeCell ref="F43:F44"/>
    <mergeCell ref="H43:H44"/>
    <mergeCell ref="J43:J44"/>
    <mergeCell ref="L43:L44"/>
    <mergeCell ref="N43:N44"/>
    <mergeCell ref="G43:G44"/>
    <mergeCell ref="I43:I44"/>
    <mergeCell ref="P43:P44"/>
    <mergeCell ref="A35:A37"/>
    <mergeCell ref="B35:B37"/>
    <mergeCell ref="C35:C36"/>
    <mergeCell ref="D35:D36"/>
    <mergeCell ref="E35:P35"/>
    <mergeCell ref="N36:N37"/>
    <mergeCell ref="K36:K37"/>
    <mergeCell ref="Q35:AB35"/>
    <mergeCell ref="E36:E37"/>
    <mergeCell ref="F36:F37"/>
    <mergeCell ref="G36:G37"/>
    <mergeCell ref="H36:H37"/>
    <mergeCell ref="I36:I37"/>
    <mergeCell ref="J36:J37"/>
    <mergeCell ref="L36:L37"/>
    <mergeCell ref="M36:M37"/>
    <mergeCell ref="Q36:Q37"/>
    <mergeCell ref="R36:R37"/>
    <mergeCell ref="S36:S37"/>
    <mergeCell ref="U36:U37"/>
    <mergeCell ref="X36:X37"/>
    <mergeCell ref="Z36:Z37"/>
    <mergeCell ref="V36:V37"/>
    <mergeCell ref="A32:D32"/>
    <mergeCell ref="L32:L33"/>
    <mergeCell ref="N32:N33"/>
    <mergeCell ref="O32:O33"/>
    <mergeCell ref="P32:P33"/>
    <mergeCell ref="X32:X33"/>
    <mergeCell ref="Z32:Z33"/>
    <mergeCell ref="AB32:AB33"/>
    <mergeCell ref="A33:D33"/>
    <mergeCell ref="Y32:Y33"/>
    <mergeCell ref="AA32:AA33"/>
    <mergeCell ref="V16:V17"/>
    <mergeCell ref="AA45:AA46"/>
    <mergeCell ref="Y43:Y44"/>
    <mergeCell ref="AA43:AA44"/>
    <mergeCell ref="Y45:Y46"/>
    <mergeCell ref="AA16:AB16"/>
    <mergeCell ref="X16:X17"/>
    <mergeCell ref="Y16:Y17"/>
    <mergeCell ref="Z16:Z17"/>
    <mergeCell ref="W36:W37"/>
    <mergeCell ref="Y36:Y37"/>
    <mergeCell ref="Z43:Z44"/>
    <mergeCell ref="AB43:AB44"/>
    <mergeCell ref="W43:W44"/>
    <mergeCell ref="V43:V44"/>
    <mergeCell ref="W38:W39"/>
    <mergeCell ref="X38:X42"/>
    <mergeCell ref="Y38:Y42"/>
    <mergeCell ref="Z38:Z42"/>
    <mergeCell ref="AA38:AA42"/>
    <mergeCell ref="AB38:AB42"/>
    <mergeCell ref="W41:W42"/>
    <mergeCell ref="A5:AB5"/>
    <mergeCell ref="A14:AB14"/>
    <mergeCell ref="AC14:AF14"/>
    <mergeCell ref="AG14:AJ14"/>
    <mergeCell ref="AK14:AM14"/>
    <mergeCell ref="AN14:AP14"/>
    <mergeCell ref="AQ14:AT14"/>
    <mergeCell ref="AU14:AX14"/>
    <mergeCell ref="A15:A17"/>
    <mergeCell ref="B15:B17"/>
    <mergeCell ref="C15:C16"/>
    <mergeCell ref="D15:D16"/>
    <mergeCell ref="E15:P15"/>
    <mergeCell ref="Q15:AB15"/>
    <mergeCell ref="E16:E17"/>
    <mergeCell ref="F16:F17"/>
    <mergeCell ref="G16:G17"/>
    <mergeCell ref="H16:H17"/>
    <mergeCell ref="I16:I17"/>
    <mergeCell ref="J16:J17"/>
    <mergeCell ref="L16:L17"/>
    <mergeCell ref="M16:M17"/>
    <mergeCell ref="N16:N17"/>
    <mergeCell ref="U16:U17"/>
    <mergeCell ref="A65:D65"/>
    <mergeCell ref="BF14:BI14"/>
    <mergeCell ref="BJ14:BM14"/>
    <mergeCell ref="BN14:BP14"/>
    <mergeCell ref="BS16:BT16"/>
    <mergeCell ref="BU16:BV16"/>
    <mergeCell ref="AY12:BA12"/>
    <mergeCell ref="BB12:BD12"/>
    <mergeCell ref="A64:D64"/>
    <mergeCell ref="O36:P36"/>
    <mergeCell ref="O53:P53"/>
    <mergeCell ref="AA36:AB36"/>
    <mergeCell ref="AA53:AB53"/>
    <mergeCell ref="M57:M58"/>
    <mergeCell ref="Y57:Y58"/>
    <mergeCell ref="E58:K58"/>
    <mergeCell ref="Q58:W58"/>
    <mergeCell ref="AA48:AA49"/>
    <mergeCell ref="O43:O44"/>
    <mergeCell ref="Q16:Q17"/>
    <mergeCell ref="O16:P16"/>
    <mergeCell ref="R16:R17"/>
    <mergeCell ref="S16:S17"/>
    <mergeCell ref="T16:T17"/>
  </mergeCells>
  <pageMargins left="0.90551181102362199" right="0.47244094488188998" top="0.9" bottom="0.66929133858267698" header="0" footer="0"/>
  <pageSetup paperSize="9" scale="63" orientation="portrait" r:id="rId1"/>
  <headerFooter alignWithMargins="0">
    <oddFooter>&amp;R4/9</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Z89"/>
  <sheetViews>
    <sheetView showZeros="0" view="pageBreakPreview" topLeftCell="A34" zoomScaleNormal="115" zoomScaleSheetLayoutView="100" workbookViewId="0">
      <selection activeCell="H37" sqref="H37:H38"/>
    </sheetView>
  </sheetViews>
  <sheetFormatPr defaultColWidth="9.140625" defaultRowHeight="12.75"/>
  <cols>
    <col min="1" max="1" width="5" style="36" customWidth="1"/>
    <col min="2" max="2" width="40.140625" style="36" customWidth="1"/>
    <col min="3" max="3" width="13.7109375" style="180" hidden="1" customWidth="1"/>
    <col min="4" max="4" width="11.85546875" style="36" customWidth="1"/>
    <col min="5" max="10" width="3.7109375" style="36" customWidth="1"/>
    <col min="11" max="11" width="3.7109375" style="36" hidden="1" customWidth="1"/>
    <col min="12" max="13" width="3.7109375" style="36" customWidth="1"/>
    <col min="14" max="14" width="3.28515625" style="36" customWidth="1"/>
    <col min="15" max="22" width="3.7109375" style="36" customWidth="1"/>
    <col min="23" max="23" width="3.7109375" style="36" hidden="1" customWidth="1"/>
    <col min="24" max="27" width="3.7109375" style="36" customWidth="1"/>
    <col min="28" max="28" width="3.42578125" style="36" customWidth="1"/>
    <col min="29" max="34" width="3.7109375" style="86" hidden="1" customWidth="1"/>
    <col min="35" max="35" width="6.7109375" style="86" hidden="1" customWidth="1"/>
    <col min="36" max="37" width="3.7109375" style="86" hidden="1" customWidth="1"/>
    <col min="38" max="38" width="5.7109375" style="86" hidden="1" customWidth="1"/>
    <col min="39" max="41" width="3.7109375" style="86" hidden="1" customWidth="1"/>
    <col min="42" max="42" width="6.7109375" style="86" hidden="1" customWidth="1"/>
    <col min="43" max="68" width="3.7109375" style="86" hidden="1" customWidth="1"/>
    <col min="69" max="70" width="9.140625" style="1" hidden="1" customWidth="1"/>
    <col min="71" max="71" width="4" style="1" hidden="1" customWidth="1"/>
    <col min="72" max="72" width="4.7109375" style="1" hidden="1" customWidth="1"/>
    <col min="73" max="73" width="4" style="1" hidden="1" customWidth="1"/>
    <col min="74" max="74" width="4.7109375" style="1" hidden="1" customWidth="1"/>
    <col min="75" max="76" width="9.140625" style="1" hidden="1" customWidth="1"/>
    <col min="77" max="77" width="11" style="1" customWidth="1"/>
    <col min="78" max="144" width="9.140625" style="1" customWidth="1"/>
    <col min="145" max="16384" width="9.140625" style="1"/>
  </cols>
  <sheetData>
    <row r="1" spans="1:74">
      <c r="A1" s="9" t="s">
        <v>4</v>
      </c>
      <c r="B1" s="10"/>
      <c r="C1" s="176"/>
      <c r="D1" s="1"/>
      <c r="E1" s="12"/>
      <c r="F1" s="1"/>
      <c r="G1" s="1"/>
      <c r="H1" s="10"/>
      <c r="I1" s="10"/>
      <c r="J1" s="10"/>
      <c r="K1" s="10"/>
      <c r="L1" s="10"/>
      <c r="M1" s="10"/>
      <c r="N1" s="10"/>
      <c r="O1" s="10"/>
      <c r="P1" s="10"/>
      <c r="Q1" s="13"/>
      <c r="R1" s="10"/>
      <c r="S1" s="10"/>
      <c r="T1" s="10"/>
      <c r="U1" s="1"/>
      <c r="V1" s="1"/>
      <c r="W1" s="1"/>
      <c r="X1" s="1"/>
      <c r="Y1" s="1"/>
      <c r="Z1" s="1"/>
      <c r="AA1" s="1"/>
      <c r="AB1" s="1"/>
    </row>
    <row r="2" spans="1:74">
      <c r="A2" s="9" t="s">
        <v>5</v>
      </c>
      <c r="B2" s="10"/>
      <c r="C2" s="176"/>
      <c r="D2" s="1"/>
      <c r="E2" s="1"/>
      <c r="F2" s="1"/>
      <c r="G2" s="1"/>
      <c r="H2" s="10"/>
      <c r="I2" s="10"/>
      <c r="J2" s="10"/>
      <c r="K2" s="10"/>
      <c r="L2" s="10"/>
      <c r="M2" s="10"/>
      <c r="N2" s="10"/>
      <c r="O2" s="10"/>
      <c r="P2" s="10"/>
      <c r="Q2" s="13"/>
      <c r="R2" s="10"/>
      <c r="S2" s="10"/>
      <c r="T2" s="10"/>
      <c r="U2" s="1"/>
      <c r="V2" s="1"/>
      <c r="W2" s="1"/>
      <c r="X2" s="1"/>
      <c r="Y2" s="1"/>
      <c r="Z2" s="1"/>
      <c r="AA2" s="1"/>
      <c r="AB2" s="1"/>
    </row>
    <row r="3" spans="1:74" ht="12.2" customHeight="1">
      <c r="A3" s="10"/>
      <c r="B3" s="10"/>
      <c r="C3" s="176"/>
      <c r="D3" s="1"/>
      <c r="E3" s="1"/>
      <c r="F3" s="1"/>
      <c r="G3" s="1"/>
      <c r="H3" s="10"/>
      <c r="I3" s="10"/>
      <c r="J3" s="10"/>
      <c r="K3" s="10"/>
      <c r="L3" s="10"/>
      <c r="M3" s="10"/>
      <c r="N3" s="10"/>
      <c r="O3" s="10"/>
      <c r="P3" s="10"/>
      <c r="Q3" s="14"/>
      <c r="R3" s="10"/>
      <c r="S3" s="10"/>
      <c r="T3" s="10"/>
      <c r="U3" s="1"/>
      <c r="V3" s="1"/>
      <c r="W3" s="1"/>
      <c r="X3" s="1"/>
      <c r="Y3" s="1"/>
      <c r="Z3" s="1"/>
      <c r="AA3" s="1"/>
      <c r="AB3" s="1"/>
      <c r="AC3" s="15"/>
    </row>
    <row r="4" spans="1:74" ht="12.2" customHeight="1">
      <c r="A4" s="1"/>
      <c r="B4" s="1"/>
      <c r="C4" s="176"/>
      <c r="D4" s="1"/>
      <c r="E4" s="1"/>
      <c r="F4" s="1"/>
      <c r="G4" s="1"/>
      <c r="H4" s="1"/>
      <c r="I4" s="1"/>
      <c r="J4" s="1"/>
      <c r="K4" s="1"/>
      <c r="L4" s="1"/>
      <c r="M4" s="1"/>
      <c r="N4" s="1"/>
      <c r="O4" s="1"/>
      <c r="P4" s="1"/>
      <c r="Q4" s="1"/>
      <c r="R4" s="1"/>
      <c r="S4" s="1"/>
      <c r="T4" s="1"/>
      <c r="U4" s="1"/>
      <c r="V4" s="1"/>
      <c r="W4" s="1"/>
      <c r="X4" s="1"/>
      <c r="Y4" s="1"/>
      <c r="Z4" s="1"/>
      <c r="AA4" s="1"/>
      <c r="AB4" s="1"/>
      <c r="AC4" s="16"/>
    </row>
    <row r="5" spans="1:74" ht="12.2" customHeight="1">
      <c r="A5" s="489" t="s">
        <v>6</v>
      </c>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A5" s="489"/>
      <c r="AB5" s="489"/>
    </row>
    <row r="6" spans="1:74" ht="12" customHeight="1">
      <c r="A6" s="1"/>
      <c r="B6" s="1"/>
      <c r="C6" s="176"/>
      <c r="D6" s="1"/>
      <c r="E6" s="1"/>
      <c r="F6" s="1"/>
      <c r="G6" s="1"/>
      <c r="H6" s="1"/>
      <c r="I6" s="1"/>
      <c r="J6" s="1"/>
      <c r="K6" s="1"/>
      <c r="L6" s="1"/>
      <c r="M6" s="1"/>
      <c r="N6" s="1"/>
      <c r="O6" s="1"/>
      <c r="P6" s="1"/>
      <c r="Q6" s="1"/>
      <c r="R6" s="1"/>
      <c r="S6" s="1"/>
      <c r="T6" s="1"/>
      <c r="U6" s="1"/>
      <c r="V6" s="1"/>
      <c r="W6" s="1"/>
      <c r="X6" s="1"/>
      <c r="Y6" s="1"/>
      <c r="Z6" s="1"/>
      <c r="AA6" s="1"/>
      <c r="AB6" s="1"/>
      <c r="AC6" s="15"/>
    </row>
    <row r="7" spans="1:74" s="10" customFormat="1">
      <c r="A7" s="73" t="s">
        <v>163</v>
      </c>
      <c r="C7" s="187"/>
      <c r="O7" s="73"/>
      <c r="X7" s="10" t="s">
        <v>3</v>
      </c>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row>
    <row r="8" spans="1:74" s="10" customFormat="1">
      <c r="A8" s="73" t="s">
        <v>164</v>
      </c>
      <c r="C8" s="187"/>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row>
    <row r="9" spans="1:74" s="10" customFormat="1">
      <c r="A9" s="221" t="s">
        <v>214</v>
      </c>
      <c r="C9" s="177"/>
      <c r="D9" s="14"/>
      <c r="E9" s="14"/>
      <c r="F9" s="14"/>
      <c r="G9" s="14"/>
      <c r="H9" s="14"/>
      <c r="I9" s="14"/>
      <c r="J9" s="14"/>
      <c r="K9" s="14"/>
      <c r="L9" s="14"/>
      <c r="M9" s="14"/>
      <c r="N9" s="14"/>
      <c r="O9" s="14"/>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row>
    <row r="10" spans="1:74" s="10" customFormat="1">
      <c r="A10" s="73" t="s">
        <v>151</v>
      </c>
      <c r="C10" s="177"/>
      <c r="D10" s="14"/>
      <c r="E10" s="14"/>
      <c r="F10" s="14"/>
      <c r="G10" s="14"/>
      <c r="H10" s="14"/>
      <c r="I10" s="14"/>
      <c r="J10" s="14"/>
      <c r="K10" s="14"/>
      <c r="L10" s="14"/>
      <c r="M10" s="14"/>
      <c r="N10" s="14"/>
      <c r="O10" s="14"/>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row>
    <row r="11" spans="1:74" s="10" customFormat="1">
      <c r="A11" s="73" t="s">
        <v>101</v>
      </c>
      <c r="C11" s="178"/>
      <c r="D11" s="17"/>
      <c r="E11" s="17"/>
      <c r="F11" s="17"/>
      <c r="G11" s="17"/>
      <c r="H11" s="17"/>
      <c r="I11" s="17"/>
      <c r="J11" s="17"/>
      <c r="K11" s="17"/>
      <c r="L11" s="17"/>
      <c r="M11" s="17"/>
      <c r="N11" s="17"/>
      <c r="O11" s="17"/>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86"/>
      <c r="BG11" s="11"/>
      <c r="BH11" s="11"/>
      <c r="BI11" s="11"/>
      <c r="BJ11" s="11"/>
      <c r="BK11" s="11"/>
      <c r="BL11" s="11"/>
      <c r="BM11" s="11"/>
      <c r="BN11" s="11"/>
      <c r="BO11" s="11"/>
      <c r="BP11" s="11"/>
    </row>
    <row r="12" spans="1:74" s="382" customFormat="1">
      <c r="A12" s="382" t="s">
        <v>479</v>
      </c>
      <c r="C12" s="384"/>
      <c r="AC12" s="385"/>
      <c r="AD12" s="385"/>
      <c r="AE12" s="385"/>
      <c r="AF12" s="385"/>
      <c r="AG12" s="385"/>
      <c r="AH12" s="385"/>
      <c r="AI12" s="385"/>
      <c r="AJ12" s="385"/>
      <c r="AK12" s="385"/>
      <c r="AL12" s="385"/>
      <c r="AM12" s="385"/>
      <c r="AN12" s="385"/>
      <c r="AO12" s="385"/>
      <c r="AP12" s="385"/>
      <c r="AQ12" s="385"/>
      <c r="AR12" s="385"/>
      <c r="AS12" s="385"/>
      <c r="AT12" s="385"/>
      <c r="AU12" s="385"/>
      <c r="AV12" s="385"/>
      <c r="AW12" s="385"/>
      <c r="AX12" s="385"/>
      <c r="AY12" s="385"/>
      <c r="AZ12" s="385"/>
      <c r="BA12" s="385"/>
      <c r="BB12" s="385"/>
      <c r="BC12" s="385"/>
      <c r="BD12" s="385"/>
      <c r="BE12" s="385"/>
      <c r="BF12" s="385"/>
      <c r="BG12" s="385"/>
      <c r="BH12" s="385"/>
      <c r="BI12" s="385"/>
      <c r="BJ12" s="385"/>
      <c r="BK12" s="385"/>
      <c r="BL12" s="385"/>
      <c r="BM12" s="385"/>
      <c r="BN12" s="385"/>
      <c r="BO12" s="385"/>
      <c r="BP12" s="385"/>
    </row>
    <row r="13" spans="1:74" ht="13.5" thickBot="1">
      <c r="A13" s="1"/>
      <c r="B13" s="1"/>
      <c r="C13" s="176"/>
      <c r="D13" s="1"/>
      <c r="E13" s="1"/>
      <c r="F13" s="1"/>
      <c r="G13" s="1"/>
      <c r="H13" s="1"/>
      <c r="I13" s="1"/>
      <c r="J13" s="1"/>
      <c r="K13" s="1"/>
      <c r="L13" s="1"/>
      <c r="M13" s="1"/>
      <c r="N13" s="1"/>
      <c r="O13" s="1"/>
      <c r="P13" s="1"/>
      <c r="Q13" s="1"/>
      <c r="R13" s="1"/>
      <c r="S13" s="1"/>
      <c r="T13" s="1"/>
      <c r="U13" s="1"/>
      <c r="V13" s="1"/>
      <c r="W13" s="1"/>
      <c r="X13" s="1"/>
      <c r="Y13" s="1"/>
      <c r="Z13" s="1"/>
      <c r="AA13" s="1"/>
      <c r="AB13" s="1"/>
      <c r="AC13" s="86">
        <f>SUM(AC16:AF16)</f>
        <v>52</v>
      </c>
      <c r="AG13" s="86">
        <f>SUM(AG16:AJ16)</f>
        <v>60</v>
      </c>
      <c r="AK13" s="86">
        <f>SUM(AK16:AM16)</f>
        <v>60</v>
      </c>
      <c r="AN13" s="86">
        <f>SUM(AN16:AP16)</f>
        <v>0</v>
      </c>
      <c r="AQ13" s="86">
        <f>SUM(AQ16:AT16)</f>
        <v>16</v>
      </c>
      <c r="AU13" s="86">
        <f>SUM(AU16:AX16)</f>
        <v>13.5</v>
      </c>
      <c r="AY13" s="563" t="s">
        <v>10</v>
      </c>
      <c r="AZ13" s="563"/>
      <c r="BA13" s="563"/>
      <c r="BB13" s="564" t="s">
        <v>11</v>
      </c>
      <c r="BC13" s="564"/>
      <c r="BD13" s="564"/>
      <c r="BF13" s="86">
        <f>SUM(BF16:BI16)</f>
        <v>22.5</v>
      </c>
      <c r="BJ13" s="86">
        <f>SUM(BJ16:BM16)</f>
        <v>39</v>
      </c>
      <c r="BN13" s="86">
        <f>SUM(BN16:BP16)</f>
        <v>0</v>
      </c>
    </row>
    <row r="14" spans="1:74" ht="18.75" thickBot="1">
      <c r="A14" s="490" t="s">
        <v>207</v>
      </c>
      <c r="B14" s="490"/>
      <c r="C14" s="491"/>
      <c r="D14" s="490"/>
      <c r="E14" s="490"/>
      <c r="F14" s="490"/>
      <c r="G14" s="490"/>
      <c r="H14" s="490"/>
      <c r="I14" s="490"/>
      <c r="J14" s="490"/>
      <c r="K14" s="490"/>
      <c r="L14" s="490"/>
      <c r="M14" s="490"/>
      <c r="N14" s="490"/>
      <c r="O14" s="490"/>
      <c r="P14" s="490"/>
      <c r="Q14" s="491"/>
      <c r="R14" s="491"/>
      <c r="S14" s="491"/>
      <c r="T14" s="491"/>
      <c r="U14" s="491"/>
      <c r="V14" s="491"/>
      <c r="W14" s="491"/>
      <c r="X14" s="491"/>
      <c r="Y14" s="491"/>
      <c r="Z14" s="491"/>
      <c r="AA14" s="491"/>
      <c r="AB14" s="491"/>
      <c r="AC14" s="492" t="s">
        <v>139</v>
      </c>
      <c r="AD14" s="493"/>
      <c r="AE14" s="493"/>
      <c r="AF14" s="494"/>
      <c r="AG14" s="469" t="s">
        <v>140</v>
      </c>
      <c r="AH14" s="470"/>
      <c r="AI14" s="470"/>
      <c r="AJ14" s="471"/>
      <c r="AK14" s="492" t="s">
        <v>139</v>
      </c>
      <c r="AL14" s="493"/>
      <c r="AM14" s="494"/>
      <c r="AN14" s="469" t="s">
        <v>140</v>
      </c>
      <c r="AO14" s="470"/>
      <c r="AP14" s="471"/>
      <c r="AQ14" s="469" t="s">
        <v>144</v>
      </c>
      <c r="AR14" s="470"/>
      <c r="AS14" s="470"/>
      <c r="AT14" s="471"/>
      <c r="AU14" s="469" t="s">
        <v>141</v>
      </c>
      <c r="AV14" s="470"/>
      <c r="AW14" s="470"/>
      <c r="AX14" s="470"/>
      <c r="AY14" s="469" t="s">
        <v>152</v>
      </c>
      <c r="AZ14" s="470"/>
      <c r="BA14" s="471"/>
      <c r="BB14" s="469" t="s">
        <v>153</v>
      </c>
      <c r="BC14" s="470"/>
      <c r="BD14" s="471"/>
      <c r="BF14" s="469" t="s">
        <v>142</v>
      </c>
      <c r="BG14" s="470"/>
      <c r="BH14" s="470"/>
      <c r="BI14" s="470"/>
      <c r="BJ14" s="469" t="s">
        <v>143</v>
      </c>
      <c r="BK14" s="470"/>
      <c r="BL14" s="470"/>
      <c r="BM14" s="471"/>
      <c r="BN14" s="469" t="s">
        <v>143</v>
      </c>
      <c r="BO14" s="470"/>
      <c r="BP14" s="471"/>
      <c r="BQ14" s="1" t="s">
        <v>146</v>
      </c>
    </row>
    <row r="15" spans="1:74" ht="12.75" customHeight="1">
      <c r="A15" s="495" t="s">
        <v>13</v>
      </c>
      <c r="B15" s="498" t="s">
        <v>345</v>
      </c>
      <c r="C15" s="495" t="s">
        <v>14</v>
      </c>
      <c r="D15" s="503" t="s">
        <v>14</v>
      </c>
      <c r="E15" s="505" t="s">
        <v>46</v>
      </c>
      <c r="F15" s="506"/>
      <c r="G15" s="506"/>
      <c r="H15" s="506"/>
      <c r="I15" s="506"/>
      <c r="J15" s="506"/>
      <c r="K15" s="506"/>
      <c r="L15" s="506"/>
      <c r="M15" s="506"/>
      <c r="N15" s="506"/>
      <c r="O15" s="506"/>
      <c r="P15" s="507"/>
      <c r="Q15" s="505" t="s">
        <v>47</v>
      </c>
      <c r="R15" s="506"/>
      <c r="S15" s="506"/>
      <c r="T15" s="506"/>
      <c r="U15" s="506"/>
      <c r="V15" s="506"/>
      <c r="W15" s="506"/>
      <c r="X15" s="506"/>
      <c r="Y15" s="506"/>
      <c r="Z15" s="506"/>
      <c r="AA15" s="506"/>
      <c r="AB15" s="507"/>
      <c r="AC15" s="355" t="s">
        <v>361</v>
      </c>
      <c r="AD15" s="245" t="s">
        <v>362</v>
      </c>
      <c r="AE15" s="245" t="s">
        <v>363</v>
      </c>
      <c r="AF15" s="356" t="s">
        <v>364</v>
      </c>
      <c r="AG15" s="355" t="s">
        <v>361</v>
      </c>
      <c r="AH15" s="245" t="s">
        <v>362</v>
      </c>
      <c r="AI15" s="245" t="s">
        <v>363</v>
      </c>
      <c r="AJ15" s="356" t="s">
        <v>364</v>
      </c>
      <c r="AK15" s="20" t="s">
        <v>20</v>
      </c>
      <c r="AL15" s="18" t="s">
        <v>21</v>
      </c>
      <c r="AM15" s="19" t="s">
        <v>17</v>
      </c>
      <c r="AN15" s="20" t="s">
        <v>20</v>
      </c>
      <c r="AO15" s="18" t="s">
        <v>21</v>
      </c>
      <c r="AP15" s="19" t="s">
        <v>17</v>
      </c>
      <c r="AQ15" s="355" t="s">
        <v>361</v>
      </c>
      <c r="AR15" s="245" t="s">
        <v>362</v>
      </c>
      <c r="AS15" s="245" t="s">
        <v>363</v>
      </c>
      <c r="AT15" s="356" t="s">
        <v>364</v>
      </c>
      <c r="AU15" s="355" t="s">
        <v>361</v>
      </c>
      <c r="AV15" s="245" t="s">
        <v>362</v>
      </c>
      <c r="AW15" s="245" t="s">
        <v>363</v>
      </c>
      <c r="AX15" s="356" t="s">
        <v>364</v>
      </c>
      <c r="AY15" s="20" t="s">
        <v>22</v>
      </c>
      <c r="AZ15" s="245" t="s">
        <v>242</v>
      </c>
      <c r="BA15" s="19" t="s">
        <v>24</v>
      </c>
      <c r="BB15" s="20" t="s">
        <v>22</v>
      </c>
      <c r="BC15" s="245" t="s">
        <v>242</v>
      </c>
      <c r="BD15" s="19" t="s">
        <v>24</v>
      </c>
      <c r="BF15" s="355" t="s">
        <v>361</v>
      </c>
      <c r="BG15" s="245" t="s">
        <v>362</v>
      </c>
      <c r="BH15" s="245" t="s">
        <v>363</v>
      </c>
      <c r="BI15" s="356" t="s">
        <v>364</v>
      </c>
      <c r="BJ15" s="355" t="s">
        <v>361</v>
      </c>
      <c r="BK15" s="245" t="s">
        <v>362</v>
      </c>
      <c r="BL15" s="245" t="s">
        <v>363</v>
      </c>
      <c r="BM15" s="356" t="s">
        <v>364</v>
      </c>
      <c r="BN15" s="20" t="s">
        <v>20</v>
      </c>
      <c r="BO15" s="18" t="s">
        <v>21</v>
      </c>
      <c r="BP15" s="19" t="s">
        <v>17</v>
      </c>
    </row>
    <row r="16" spans="1:74" ht="12.75" customHeight="1" thickBot="1">
      <c r="A16" s="496"/>
      <c r="B16" s="499"/>
      <c r="C16" s="496"/>
      <c r="D16" s="504"/>
      <c r="E16" s="485" t="s">
        <v>19</v>
      </c>
      <c r="F16" s="487" t="s">
        <v>18</v>
      </c>
      <c r="G16" s="487" t="s">
        <v>23</v>
      </c>
      <c r="H16" s="487" t="s">
        <v>130</v>
      </c>
      <c r="I16" s="487" t="s">
        <v>24</v>
      </c>
      <c r="J16" s="487" t="s">
        <v>131</v>
      </c>
      <c r="K16" s="508" t="s">
        <v>134</v>
      </c>
      <c r="L16" s="508" t="s">
        <v>25</v>
      </c>
      <c r="M16" s="508" t="s">
        <v>132</v>
      </c>
      <c r="N16" s="509" t="s">
        <v>26</v>
      </c>
      <c r="O16" s="475" t="s">
        <v>27</v>
      </c>
      <c r="P16" s="476"/>
      <c r="Q16" s="485" t="s">
        <v>19</v>
      </c>
      <c r="R16" s="487" t="s">
        <v>18</v>
      </c>
      <c r="S16" s="487" t="s">
        <v>23</v>
      </c>
      <c r="T16" s="487" t="s">
        <v>130</v>
      </c>
      <c r="U16" s="487" t="s">
        <v>24</v>
      </c>
      <c r="V16" s="487" t="s">
        <v>131</v>
      </c>
      <c r="W16" s="508" t="s">
        <v>134</v>
      </c>
      <c r="X16" s="508" t="s">
        <v>25</v>
      </c>
      <c r="Y16" s="508" t="s">
        <v>132</v>
      </c>
      <c r="Z16" s="509" t="s">
        <v>26</v>
      </c>
      <c r="AA16" s="475" t="s">
        <v>27</v>
      </c>
      <c r="AB16" s="476"/>
      <c r="AC16" s="133">
        <f t="shared" ref="AC16:AL16" si="0">AC17+AC36</f>
        <v>3.5</v>
      </c>
      <c r="AD16" s="146">
        <f t="shared" si="0"/>
        <v>0</v>
      </c>
      <c r="AE16" s="146">
        <f t="shared" si="0"/>
        <v>47.5</v>
      </c>
      <c r="AF16" s="147">
        <f t="shared" si="0"/>
        <v>1</v>
      </c>
      <c r="AG16" s="133">
        <f t="shared" si="0"/>
        <v>2</v>
      </c>
      <c r="AH16" s="146">
        <f t="shared" si="0"/>
        <v>0</v>
      </c>
      <c r="AI16" s="146">
        <f t="shared" si="0"/>
        <v>57</v>
      </c>
      <c r="AJ16" s="149">
        <f t="shared" si="0"/>
        <v>1</v>
      </c>
      <c r="AK16" s="133">
        <f t="shared" si="0"/>
        <v>40</v>
      </c>
      <c r="AL16" s="146">
        <f t="shared" si="0"/>
        <v>12</v>
      </c>
      <c r="AM16" s="147">
        <f>AM17+AM36+AM55</f>
        <v>8</v>
      </c>
      <c r="AN16" s="133">
        <f t="shared" ref="AN16:BB16" si="1">AN17+AN36</f>
        <v>0</v>
      </c>
      <c r="AO16" s="146">
        <f t="shared" si="1"/>
        <v>0</v>
      </c>
      <c r="AP16" s="147">
        <f t="shared" si="1"/>
        <v>0</v>
      </c>
      <c r="AQ16" s="133">
        <f t="shared" si="1"/>
        <v>2</v>
      </c>
      <c r="AR16" s="146">
        <f t="shared" si="1"/>
        <v>0</v>
      </c>
      <c r="AS16" s="146">
        <f t="shared" si="1"/>
        <v>14</v>
      </c>
      <c r="AT16" s="147">
        <f t="shared" si="1"/>
        <v>0</v>
      </c>
      <c r="AU16" s="133">
        <f t="shared" si="1"/>
        <v>1.5</v>
      </c>
      <c r="AV16" s="146">
        <f t="shared" si="1"/>
        <v>0</v>
      </c>
      <c r="AW16" s="146">
        <f t="shared" si="1"/>
        <v>11</v>
      </c>
      <c r="AX16" s="147">
        <f t="shared" si="1"/>
        <v>1</v>
      </c>
      <c r="AY16" s="133">
        <f t="shared" si="1"/>
        <v>4</v>
      </c>
      <c r="AZ16" s="146">
        <f t="shared" si="1"/>
        <v>4</v>
      </c>
      <c r="BA16" s="147">
        <f t="shared" si="1"/>
        <v>0</v>
      </c>
      <c r="BB16" s="133">
        <f t="shared" si="1"/>
        <v>4</v>
      </c>
      <c r="BC16" s="146">
        <f>BC17+BC37</f>
        <v>2</v>
      </c>
      <c r="BD16" s="147">
        <f>BD17+BD37</f>
        <v>0</v>
      </c>
      <c r="BF16" s="133">
        <f t="shared" ref="BF16:BP16" si="2">BF17+BF36</f>
        <v>0</v>
      </c>
      <c r="BG16" s="146">
        <f t="shared" si="2"/>
        <v>0</v>
      </c>
      <c r="BH16" s="146">
        <f t="shared" si="2"/>
        <v>22.5</v>
      </c>
      <c r="BI16" s="147">
        <f t="shared" si="2"/>
        <v>0</v>
      </c>
      <c r="BJ16" s="133">
        <f t="shared" si="2"/>
        <v>0</v>
      </c>
      <c r="BK16" s="146">
        <f t="shared" si="2"/>
        <v>0</v>
      </c>
      <c r="BL16" s="146">
        <f t="shared" si="2"/>
        <v>39</v>
      </c>
      <c r="BM16" s="147">
        <f t="shared" si="2"/>
        <v>0</v>
      </c>
      <c r="BN16" s="133">
        <f t="shared" si="2"/>
        <v>0</v>
      </c>
      <c r="BO16" s="146">
        <f t="shared" si="2"/>
        <v>0</v>
      </c>
      <c r="BP16" s="147">
        <f t="shared" si="2"/>
        <v>0</v>
      </c>
      <c r="BQ16" s="1">
        <f>SUM(K18:K29,W18:W29)</f>
        <v>0</v>
      </c>
      <c r="BS16" s="472">
        <v>1</v>
      </c>
      <c r="BT16" s="472"/>
      <c r="BU16" s="472">
        <v>2</v>
      </c>
      <c r="BV16" s="472"/>
    </row>
    <row r="17" spans="1:78" ht="15" customHeight="1" thickBot="1">
      <c r="A17" s="497"/>
      <c r="B17" s="500"/>
      <c r="C17" s="281" t="s">
        <v>28</v>
      </c>
      <c r="D17" s="87" t="s">
        <v>166</v>
      </c>
      <c r="E17" s="486"/>
      <c r="F17" s="488"/>
      <c r="G17" s="488"/>
      <c r="H17" s="488"/>
      <c r="I17" s="488"/>
      <c r="J17" s="488"/>
      <c r="K17" s="488"/>
      <c r="L17" s="488"/>
      <c r="M17" s="488"/>
      <c r="N17" s="511"/>
      <c r="O17" s="129" t="s">
        <v>158</v>
      </c>
      <c r="P17" s="129" t="s">
        <v>135</v>
      </c>
      <c r="Q17" s="485"/>
      <c r="R17" s="487"/>
      <c r="S17" s="487"/>
      <c r="T17" s="487"/>
      <c r="U17" s="487"/>
      <c r="V17" s="487"/>
      <c r="W17" s="487"/>
      <c r="X17" s="487"/>
      <c r="Y17" s="487"/>
      <c r="Z17" s="509"/>
      <c r="AA17" s="129" t="s">
        <v>158</v>
      </c>
      <c r="AB17" s="128" t="s">
        <v>135</v>
      </c>
      <c r="AC17" s="135">
        <f t="shared" ref="AC17:BD17" si="3">SUM(AC18:AC29)</f>
        <v>3.5</v>
      </c>
      <c r="AD17" s="148">
        <f t="shared" si="3"/>
        <v>0</v>
      </c>
      <c r="AE17" s="148">
        <f t="shared" si="3"/>
        <v>35.5</v>
      </c>
      <c r="AF17" s="153">
        <f t="shared" si="3"/>
        <v>1</v>
      </c>
      <c r="AG17" s="123">
        <f t="shared" si="3"/>
        <v>2</v>
      </c>
      <c r="AH17" s="134">
        <f t="shared" si="3"/>
        <v>0</v>
      </c>
      <c r="AI17" s="134">
        <f t="shared" si="3"/>
        <v>43</v>
      </c>
      <c r="AJ17" s="160">
        <f t="shared" si="3"/>
        <v>1</v>
      </c>
      <c r="AK17" s="135">
        <f t="shared" si="3"/>
        <v>40</v>
      </c>
      <c r="AL17" s="148">
        <f t="shared" si="3"/>
        <v>0</v>
      </c>
      <c r="AM17" s="153">
        <f t="shared" si="3"/>
        <v>0</v>
      </c>
      <c r="AN17" s="162">
        <f t="shared" si="3"/>
        <v>0</v>
      </c>
      <c r="AO17" s="162">
        <f t="shared" si="3"/>
        <v>0</v>
      </c>
      <c r="AP17" s="162">
        <f t="shared" si="3"/>
        <v>0</v>
      </c>
      <c r="AQ17" s="123">
        <f t="shared" si="3"/>
        <v>2</v>
      </c>
      <c r="AR17" s="134">
        <f t="shared" si="3"/>
        <v>0</v>
      </c>
      <c r="AS17" s="134">
        <f t="shared" si="3"/>
        <v>10</v>
      </c>
      <c r="AT17" s="160">
        <f t="shared" si="3"/>
        <v>0</v>
      </c>
      <c r="AU17" s="123">
        <f t="shared" si="3"/>
        <v>1.5</v>
      </c>
      <c r="AV17" s="134">
        <f t="shared" si="3"/>
        <v>0</v>
      </c>
      <c r="AW17" s="134">
        <f t="shared" si="3"/>
        <v>9</v>
      </c>
      <c r="AX17" s="160">
        <f t="shared" si="3"/>
        <v>1</v>
      </c>
      <c r="AY17" s="162">
        <f t="shared" si="3"/>
        <v>3</v>
      </c>
      <c r="AZ17" s="162">
        <f t="shared" si="3"/>
        <v>3</v>
      </c>
      <c r="BA17" s="166">
        <f t="shared" si="3"/>
        <v>0</v>
      </c>
      <c r="BB17" s="123">
        <f t="shared" si="3"/>
        <v>3</v>
      </c>
      <c r="BC17" s="134">
        <f t="shared" si="3"/>
        <v>2</v>
      </c>
      <c r="BD17" s="160">
        <f t="shared" si="3"/>
        <v>0</v>
      </c>
      <c r="BF17" s="135">
        <f>SUM(BF18:BF29)</f>
        <v>0</v>
      </c>
      <c r="BG17" s="136">
        <f t="shared" ref="BG17:BP17" si="4">SUM(BG18:BG34)</f>
        <v>0</v>
      </c>
      <c r="BH17" s="136">
        <f t="shared" si="4"/>
        <v>16.5</v>
      </c>
      <c r="BI17" s="137">
        <f t="shared" si="4"/>
        <v>0</v>
      </c>
      <c r="BJ17" s="135">
        <f t="shared" si="4"/>
        <v>0</v>
      </c>
      <c r="BK17" s="136">
        <f t="shared" si="4"/>
        <v>0</v>
      </c>
      <c r="BL17" s="136">
        <f t="shared" si="4"/>
        <v>31</v>
      </c>
      <c r="BM17" s="138">
        <f t="shared" si="4"/>
        <v>0</v>
      </c>
      <c r="BN17" s="123">
        <f t="shared" si="4"/>
        <v>0</v>
      </c>
      <c r="BO17" s="134">
        <f t="shared" si="4"/>
        <v>0</v>
      </c>
      <c r="BP17" s="160">
        <f t="shared" si="4"/>
        <v>0</v>
      </c>
      <c r="BS17" s="4" t="s">
        <v>136</v>
      </c>
      <c r="BT17" s="4" t="s">
        <v>137</v>
      </c>
      <c r="BU17" s="4" t="s">
        <v>136</v>
      </c>
      <c r="BV17" s="4" t="s">
        <v>137</v>
      </c>
      <c r="BY17" s="10"/>
    </row>
    <row r="18" spans="1:78" ht="13.5" thickBot="1">
      <c r="A18" s="34">
        <v>1</v>
      </c>
      <c r="B18" s="335" t="s">
        <v>167</v>
      </c>
      <c r="C18" s="290" t="s">
        <v>393</v>
      </c>
      <c r="D18" s="264" t="str">
        <f t="shared" ref="D18:D28" si="5">C18&amp;"."&amp;TEXT(A18,"00")</f>
        <v>DS.07.01</v>
      </c>
      <c r="E18" s="71">
        <v>2</v>
      </c>
      <c r="F18" s="35"/>
      <c r="G18" s="35">
        <v>1.5</v>
      </c>
      <c r="H18" s="35"/>
      <c r="I18" s="35"/>
      <c r="J18" s="35"/>
      <c r="K18" s="35"/>
      <c r="L18" s="35">
        <f>IF(O18=0,0,(O18+P18)*25-SUM(E18:K18)*14-M18)</f>
        <v>1</v>
      </c>
      <c r="M18" s="35">
        <f>IF(P18&lt;&gt;0,IF(SUM(E18:G18,I18)=0, (P18)*25-(H18+J18+K18)*14, (P18)*25-(H18+J18+K18)*14),0)</f>
        <v>0</v>
      </c>
      <c r="N18" s="35" t="s">
        <v>22</v>
      </c>
      <c r="O18" s="35">
        <v>2</v>
      </c>
      <c r="P18" s="288"/>
      <c r="Q18" s="71"/>
      <c r="R18" s="35"/>
      <c r="S18" s="35"/>
      <c r="T18" s="35"/>
      <c r="U18" s="35"/>
      <c r="V18" s="35"/>
      <c r="W18" s="35"/>
      <c r="X18" s="35"/>
      <c r="Y18" s="35"/>
      <c r="Z18" s="35"/>
      <c r="AA18" s="35"/>
      <c r="AB18" s="257"/>
      <c r="AC18" s="20">
        <f>IF(LEFT($D18,2)=AC$15,SUM($E18:$J18)+SUM($Q18:$V18),0)</f>
        <v>0</v>
      </c>
      <c r="AD18" s="151">
        <f>IF(LEFT($D18,2)=AD$15,SUM($E18:$J18)+SUM($Q18:$V18),0)</f>
        <v>0</v>
      </c>
      <c r="AE18" s="151">
        <f>IF(LEFT($D18,2)=AE$15,SUM($E18:$J18)+SUM($Q18:$V18),0)</f>
        <v>3.5</v>
      </c>
      <c r="AF18" s="152">
        <f>IF(LEFT($D18,2)=AF$15,SUM($E18:$J18)+SUM($Q18:$V18),0)</f>
        <v>0</v>
      </c>
      <c r="AG18" s="20">
        <f>IF(LEFT($D18,2)=AG$15,SUM($O18:$P18)+SUM($AA18:$AB18),0)</f>
        <v>0</v>
      </c>
      <c r="AH18" s="151">
        <f>IF(LEFT($D18,2)=AH$15,SUM($O18:$P18)+SUM($AA18:$AB18),0)</f>
        <v>0</v>
      </c>
      <c r="AI18" s="151">
        <f>IF(LEFT($D18,2)=AI$15,SUM($O18:$P18)+SUM($AA18:$AB18),0)</f>
        <v>2</v>
      </c>
      <c r="AJ18" s="152">
        <f>IF(LEFT($D18,2)=AJ$15,SUM($O18:$P18)+SUM($AA18:$AB18),0)</f>
        <v>0</v>
      </c>
      <c r="AK18" s="20">
        <f t="shared" ref="AK18:AK29" si="6">AC18+AD18+AE18+AF18</f>
        <v>3.5</v>
      </c>
      <c r="AL18" s="151">
        <f t="shared" ref="AL18:AM29" si="7">IF(MID($D18,6,1)=AL$15,SUM($E18:$J18)+SUM($Q18:$V18),0)</f>
        <v>0</v>
      </c>
      <c r="AM18" s="161">
        <f t="shared" si="7"/>
        <v>0</v>
      </c>
      <c r="AN18" s="20">
        <f>IF(MID($D18,6,1)=AN$15,SUM($O18:$P18)+SUM($AA18:$AB18),0)</f>
        <v>0</v>
      </c>
      <c r="AO18" s="18">
        <f t="shared" ref="AO18:AP29" si="8">IF(MID($D18,6,1)=AO$15,SUM($O18:$P18)+SUM($AA18:$AB18),0)</f>
        <v>0</v>
      </c>
      <c r="AP18" s="19">
        <f t="shared" si="8"/>
        <v>0</v>
      </c>
      <c r="AQ18" s="20">
        <f>IF(LEFT($D18,2)=AQ$15,$E18+$Q18,0)</f>
        <v>0</v>
      </c>
      <c r="AR18" s="151">
        <f>IF(LEFT($D18,2)=AR$15,$E18+$Q18,0)</f>
        <v>0</v>
      </c>
      <c r="AS18" s="151">
        <f>IF(LEFT($D18,2)=AS$15,$E18+$Q18,0)</f>
        <v>2</v>
      </c>
      <c r="AT18" s="152">
        <f>IF(LEFT($D18,2)=AT$15,$E18+$Q18,0)</f>
        <v>0</v>
      </c>
      <c r="AU18" s="20">
        <f>IF(LEFT($D18,2)=AU$15,SUM($F18, $G18, $I18)+SUM($R18, $S18, $U18),0)</f>
        <v>0</v>
      </c>
      <c r="AV18" s="151">
        <f>IF(LEFT($D18,2)=AV$15,SUM($F18, $G18, $I18)+SUM($R18, $S18, $U18),0)</f>
        <v>0</v>
      </c>
      <c r="AW18" s="151">
        <f>IF(LEFT($D18,2)=AW$15,SUM($F18, $G18, $I18)+SUM($R18, $S18, $U18),0)</f>
        <v>1.5</v>
      </c>
      <c r="AX18" s="152">
        <f>IF(LEFT($D18,2)=AX$15,SUM($F18, $G18, $I18)+SUM($R18, $S18, $U18),0)</f>
        <v>0</v>
      </c>
      <c r="AY18" s="20">
        <f t="shared" ref="AY18:AY29" si="9">IF(LEFT($N18,1)=$AY$15,1,0)</f>
        <v>1</v>
      </c>
      <c r="AZ18" s="18">
        <f t="shared" ref="AZ18:AZ29" si="10">IF(LEFT($N18,1)=$AZ$15,1,0)</f>
        <v>0</v>
      </c>
      <c r="BA18" s="19">
        <f t="shared" ref="BA18:BA29" si="11">IF(LEFT($N18,1)=$BA$15,1,0)</f>
        <v>0</v>
      </c>
      <c r="BB18" s="20">
        <f t="shared" ref="BB18:BB29" si="12">IF(LEFT($Z18,1)=$BB$15,1,0)</f>
        <v>0</v>
      </c>
      <c r="BC18" s="18">
        <f t="shared" ref="BC18:BC29" si="13">IF(LEFT($Z18,1)=$BC$15,1,0)</f>
        <v>0</v>
      </c>
      <c r="BD18" s="19">
        <f>IF(LEFT($Z18,1)=$BD$15,1,0)</f>
        <v>0</v>
      </c>
      <c r="BF18" s="20">
        <f>IF(LEFT($D18,2)=BF$15,SUM($H18,$J18)+SUM($T18,$V18),0)</f>
        <v>0</v>
      </c>
      <c r="BG18" s="151">
        <f>IF(LEFT($D18,2)=BG$15,SUM($H18,$J18)+SUM($T18,$V18),0)</f>
        <v>0</v>
      </c>
      <c r="BH18" s="151">
        <f>IF(LEFT($D18,2)=BH$15,SUM($H18,$J18)+SUM($T18,$V18),0)</f>
        <v>0</v>
      </c>
      <c r="BI18" s="152">
        <f>IF(LEFT($D18,2)=BI$15,SUM($H18,$J18)+SUM($T18,$V18),0)</f>
        <v>0</v>
      </c>
      <c r="BJ18" s="20">
        <f>IF(LEFT($D18,2)=BJ$15,$P18+$AB18,0)</f>
        <v>0</v>
      </c>
      <c r="BK18" s="151">
        <f>IF(LEFT($D18,2)=BK$15,$P18+$AB18,0)</f>
        <v>0</v>
      </c>
      <c r="BL18" s="151">
        <f>IF(LEFT($D18,2)=BL$15,$P18+$AB18,0)</f>
        <v>0</v>
      </c>
      <c r="BM18" s="152">
        <f>IF(LEFT($D18,2)=BM$15,$P18+$AB18,0)</f>
        <v>0</v>
      </c>
      <c r="BN18" s="20">
        <f t="shared" ref="BN18:BP29" si="14">IF(MID($D18,6,1)=BN$15,$P18+$AB18,0)</f>
        <v>0</v>
      </c>
      <c r="BO18" s="18">
        <f t="shared" si="14"/>
        <v>0</v>
      </c>
      <c r="BP18" s="19">
        <f t="shared" si="14"/>
        <v>0</v>
      </c>
      <c r="BS18" s="4">
        <f>BT18-L18-$M$1</f>
        <v>0</v>
      </c>
      <c r="BT18" s="4">
        <f>25*SUM(O18:P18)-14*SUM(E18:K18)</f>
        <v>1</v>
      </c>
      <c r="BU18" s="4">
        <f>25*SUM(AA18:AB18)-X18</f>
        <v>0</v>
      </c>
      <c r="BV18" s="4">
        <f>25*SUM(AA18:AB18)</f>
        <v>0</v>
      </c>
      <c r="BY18" s="10"/>
      <c r="BZ18" s="10"/>
    </row>
    <row r="19" spans="1:78" ht="13.5" customHeight="1" thickBot="1">
      <c r="A19" s="297">
        <f>A18+1</f>
        <v>2</v>
      </c>
      <c r="B19" s="305" t="s">
        <v>254</v>
      </c>
      <c r="C19" s="290" t="s">
        <v>393</v>
      </c>
      <c r="D19" s="290" t="str">
        <f t="shared" si="5"/>
        <v>DS.07.02</v>
      </c>
      <c r="E19" s="220">
        <v>2</v>
      </c>
      <c r="F19" s="202"/>
      <c r="G19" s="202">
        <v>1</v>
      </c>
      <c r="H19" s="202"/>
      <c r="I19" s="202"/>
      <c r="J19" s="202"/>
      <c r="K19" s="202"/>
      <c r="L19" s="202">
        <f>IF(O19=0,0,(O19+P19)*25-SUM(E19:K19)*14-M19)</f>
        <v>8</v>
      </c>
      <c r="M19" s="202">
        <f>IF(P19&lt;&gt;0,IF(SUM(E19:G19,I19)=0, (P19)*25-(H19+J19+K19)*14, (P19)*25-(H19+J19+K19)*14),0)</f>
        <v>0</v>
      </c>
      <c r="N19" s="202" t="s">
        <v>22</v>
      </c>
      <c r="O19" s="202">
        <v>2</v>
      </c>
      <c r="P19" s="286"/>
      <c r="Q19" s="220"/>
      <c r="R19" s="202"/>
      <c r="S19" s="202"/>
      <c r="T19" s="202"/>
      <c r="U19" s="202"/>
      <c r="V19" s="202"/>
      <c r="W19" s="202"/>
      <c r="X19" s="202"/>
      <c r="Y19" s="202"/>
      <c r="Z19" s="202"/>
      <c r="AA19" s="202"/>
      <c r="AB19" s="219"/>
      <c r="AC19" s="141">
        <f t="shared" ref="AC19:AF28" si="15">IF(LEFT($D19,2)=AC$15,SUM($E19:$J19)+SUM($Q19:$V19),0)</f>
        <v>0</v>
      </c>
      <c r="AD19" s="374">
        <f t="shared" si="15"/>
        <v>0</v>
      </c>
      <c r="AE19" s="374">
        <f t="shared" si="15"/>
        <v>3</v>
      </c>
      <c r="AF19" s="375">
        <f t="shared" si="15"/>
        <v>0</v>
      </c>
      <c r="AG19" s="141">
        <f t="shared" ref="AG19:AJ28" si="16">IF(LEFT($D19,2)=AG$15,SUM($O19:$P19)+SUM($AA19:$AB19),0)</f>
        <v>0</v>
      </c>
      <c r="AH19" s="374">
        <f t="shared" si="16"/>
        <v>0</v>
      </c>
      <c r="AI19" s="374">
        <f t="shared" si="16"/>
        <v>2</v>
      </c>
      <c r="AJ19" s="375">
        <f t="shared" si="16"/>
        <v>0</v>
      </c>
      <c r="AK19" s="20">
        <f t="shared" si="6"/>
        <v>3</v>
      </c>
      <c r="AL19" s="139">
        <f t="shared" si="7"/>
        <v>0</v>
      </c>
      <c r="AM19" s="127">
        <f t="shared" si="7"/>
        <v>0</v>
      </c>
      <c r="AN19" s="141">
        <f t="shared" ref="AN19:AN29" si="17">IF(MID($D19,6,1)=AN$15,SUM($O19:$P19)+SUM($AA19:$AB19),0)</f>
        <v>0</v>
      </c>
      <c r="AO19" s="130">
        <f t="shared" si="8"/>
        <v>0</v>
      </c>
      <c r="AP19" s="142">
        <f t="shared" si="8"/>
        <v>0</v>
      </c>
      <c r="AQ19" s="141">
        <f t="shared" ref="AQ19:AT28" si="18">IF(LEFT($D19,2)=AQ$15,$E19+$Q19,0)</f>
        <v>0</v>
      </c>
      <c r="AR19" s="374">
        <f t="shared" si="18"/>
        <v>0</v>
      </c>
      <c r="AS19" s="374">
        <f t="shared" si="18"/>
        <v>2</v>
      </c>
      <c r="AT19" s="375">
        <f t="shared" si="18"/>
        <v>0</v>
      </c>
      <c r="AU19" s="141">
        <f t="shared" ref="AU19:AX28" si="19">IF(LEFT($D19,2)=AU$15,SUM($F19, $G19, $I19)+SUM($R19, $S19, $U19),0)</f>
        <v>0</v>
      </c>
      <c r="AV19" s="374">
        <f t="shared" si="19"/>
        <v>0</v>
      </c>
      <c r="AW19" s="374">
        <f t="shared" si="19"/>
        <v>1</v>
      </c>
      <c r="AX19" s="375">
        <f t="shared" si="19"/>
        <v>0</v>
      </c>
      <c r="AY19" s="141">
        <f t="shared" si="9"/>
        <v>1</v>
      </c>
      <c r="AZ19" s="130">
        <f t="shared" si="10"/>
        <v>0</v>
      </c>
      <c r="BA19" s="142">
        <f t="shared" si="11"/>
        <v>0</v>
      </c>
      <c r="BB19" s="141">
        <f t="shared" si="12"/>
        <v>0</v>
      </c>
      <c r="BC19" s="130">
        <f t="shared" si="13"/>
        <v>0</v>
      </c>
      <c r="BD19" s="142">
        <f t="shared" ref="BD19:BD29" si="20">IF(LEFT($Z19,1)=$BD$15,1,0)</f>
        <v>0</v>
      </c>
      <c r="BF19" s="141">
        <f t="shared" ref="BF19:BI28" si="21">IF(LEFT($D19,2)=BF$15,SUM($H19,$J19)+SUM($T19,$V19),0)</f>
        <v>0</v>
      </c>
      <c r="BG19" s="374">
        <f t="shared" si="21"/>
        <v>0</v>
      </c>
      <c r="BH19" s="374">
        <f t="shared" si="21"/>
        <v>0</v>
      </c>
      <c r="BI19" s="375">
        <f t="shared" si="21"/>
        <v>0</v>
      </c>
      <c r="BJ19" s="141">
        <f t="shared" ref="BJ19:BM28" si="22">IF(LEFT($D19,2)=BJ$15,$P19+$AB19,0)</f>
        <v>0</v>
      </c>
      <c r="BK19" s="374">
        <f t="shared" si="22"/>
        <v>0</v>
      </c>
      <c r="BL19" s="374">
        <f t="shared" si="22"/>
        <v>0</v>
      </c>
      <c r="BM19" s="375">
        <f t="shared" si="22"/>
        <v>0</v>
      </c>
      <c r="BN19" s="141">
        <f t="shared" si="14"/>
        <v>0</v>
      </c>
      <c r="BO19" s="130">
        <f t="shared" si="14"/>
        <v>0</v>
      </c>
      <c r="BP19" s="142">
        <f t="shared" si="14"/>
        <v>0</v>
      </c>
      <c r="BS19" s="4">
        <f>BT19-L19-$M$1</f>
        <v>0</v>
      </c>
      <c r="BT19" s="4">
        <f>25*SUM(O19:P19)-14*SUM(E19:K19)</f>
        <v>8</v>
      </c>
      <c r="BU19" s="4">
        <f>25*SUM(AA19:AB19)-X19</f>
        <v>0</v>
      </c>
      <c r="BV19" s="4">
        <f>25*SUM(AA19:AB19)</f>
        <v>0</v>
      </c>
      <c r="BY19" s="10"/>
      <c r="BZ19" s="10"/>
    </row>
    <row r="20" spans="1:78" ht="13.5" thickBot="1">
      <c r="A20" s="297">
        <f t="shared" ref="A20:A29" si="23">A19+1</f>
        <v>3</v>
      </c>
      <c r="B20" s="295" t="s">
        <v>446</v>
      </c>
      <c r="C20" s="290" t="s">
        <v>394</v>
      </c>
      <c r="D20" s="290" t="str">
        <f t="shared" si="5"/>
        <v>DF.07.03</v>
      </c>
      <c r="E20" s="220">
        <v>2</v>
      </c>
      <c r="F20" s="202"/>
      <c r="G20" s="202">
        <v>1.5</v>
      </c>
      <c r="H20" s="202"/>
      <c r="I20" s="202"/>
      <c r="J20" s="202"/>
      <c r="K20" s="202"/>
      <c r="L20" s="202">
        <f t="shared" ref="L20:L27" si="24">IF(O20=0,0,(O20+P20)*25-SUM(E20:K20)*14-M20)</f>
        <v>1</v>
      </c>
      <c r="M20" s="202">
        <f t="shared" ref="M20:M27" si="25">IF(P20&lt;&gt;0,IF(SUM(E20:G20,I20)=0, (P20)*25-(H20+J20+K20)*14, (P20)*25-(H20+J20+K20)*14),0)</f>
        <v>0</v>
      </c>
      <c r="N20" s="202" t="s">
        <v>22</v>
      </c>
      <c r="O20" s="202">
        <v>2</v>
      </c>
      <c r="P20" s="286"/>
      <c r="Q20" s="220"/>
      <c r="R20" s="202"/>
      <c r="S20" s="202"/>
      <c r="T20" s="202"/>
      <c r="U20" s="202"/>
      <c r="V20" s="202"/>
      <c r="W20" s="202"/>
      <c r="X20" s="202"/>
      <c r="Y20" s="202"/>
      <c r="Z20" s="202"/>
      <c r="AA20" s="202"/>
      <c r="AB20" s="219"/>
      <c r="AC20" s="141">
        <f t="shared" si="15"/>
        <v>3.5</v>
      </c>
      <c r="AD20" s="374">
        <f t="shared" si="15"/>
        <v>0</v>
      </c>
      <c r="AE20" s="374">
        <f t="shared" si="15"/>
        <v>0</v>
      </c>
      <c r="AF20" s="375">
        <f t="shared" si="15"/>
        <v>0</v>
      </c>
      <c r="AG20" s="141">
        <f t="shared" si="16"/>
        <v>2</v>
      </c>
      <c r="AH20" s="374">
        <f t="shared" si="16"/>
        <v>0</v>
      </c>
      <c r="AI20" s="374">
        <f t="shared" si="16"/>
        <v>0</v>
      </c>
      <c r="AJ20" s="375">
        <f t="shared" si="16"/>
        <v>0</v>
      </c>
      <c r="AK20" s="20">
        <f t="shared" si="6"/>
        <v>3.5</v>
      </c>
      <c r="AL20" s="139">
        <f t="shared" si="7"/>
        <v>0</v>
      </c>
      <c r="AM20" s="127">
        <f t="shared" si="7"/>
        <v>0</v>
      </c>
      <c r="AN20" s="141">
        <f t="shared" si="17"/>
        <v>0</v>
      </c>
      <c r="AO20" s="130">
        <f t="shared" si="8"/>
        <v>0</v>
      </c>
      <c r="AP20" s="142">
        <f t="shared" si="8"/>
        <v>0</v>
      </c>
      <c r="AQ20" s="141">
        <f t="shared" si="18"/>
        <v>2</v>
      </c>
      <c r="AR20" s="374">
        <f t="shared" si="18"/>
        <v>0</v>
      </c>
      <c r="AS20" s="374">
        <f t="shared" si="18"/>
        <v>0</v>
      </c>
      <c r="AT20" s="375">
        <f t="shared" si="18"/>
        <v>0</v>
      </c>
      <c r="AU20" s="141">
        <f t="shared" si="19"/>
        <v>1.5</v>
      </c>
      <c r="AV20" s="374">
        <f t="shared" si="19"/>
        <v>0</v>
      </c>
      <c r="AW20" s="374">
        <f t="shared" si="19"/>
        <v>0</v>
      </c>
      <c r="AX20" s="375">
        <f t="shared" si="19"/>
        <v>0</v>
      </c>
      <c r="AY20" s="141">
        <f t="shared" si="9"/>
        <v>1</v>
      </c>
      <c r="AZ20" s="130">
        <f t="shared" si="10"/>
        <v>0</v>
      </c>
      <c r="BA20" s="142">
        <f t="shared" si="11"/>
        <v>0</v>
      </c>
      <c r="BB20" s="141">
        <f t="shared" si="12"/>
        <v>0</v>
      </c>
      <c r="BC20" s="130">
        <f t="shared" si="13"/>
        <v>0</v>
      </c>
      <c r="BD20" s="142">
        <f t="shared" si="20"/>
        <v>0</v>
      </c>
      <c r="BF20" s="141">
        <f t="shared" si="21"/>
        <v>0</v>
      </c>
      <c r="BG20" s="374">
        <f t="shared" si="21"/>
        <v>0</v>
      </c>
      <c r="BH20" s="374">
        <f t="shared" si="21"/>
        <v>0</v>
      </c>
      <c r="BI20" s="375">
        <f t="shared" si="21"/>
        <v>0</v>
      </c>
      <c r="BJ20" s="141">
        <f t="shared" si="22"/>
        <v>0</v>
      </c>
      <c r="BK20" s="374">
        <f t="shared" si="22"/>
        <v>0</v>
      </c>
      <c r="BL20" s="374">
        <f t="shared" si="22"/>
        <v>0</v>
      </c>
      <c r="BM20" s="375">
        <f t="shared" si="22"/>
        <v>0</v>
      </c>
      <c r="BN20" s="141">
        <f t="shared" si="14"/>
        <v>0</v>
      </c>
      <c r="BO20" s="130">
        <f t="shared" si="14"/>
        <v>0</v>
      </c>
      <c r="BP20" s="142">
        <f t="shared" si="14"/>
        <v>0</v>
      </c>
      <c r="BS20" s="4">
        <f t="shared" ref="BS20:BS29" si="26">BT20-L20-$M$1</f>
        <v>0</v>
      </c>
      <c r="BT20" s="4">
        <f t="shared" ref="BT20:BT29" si="27">25*SUM(O20:P20)-14*SUM(E20:K20)</f>
        <v>1</v>
      </c>
      <c r="BU20" s="4">
        <f t="shared" ref="BU20:BU29" si="28">25*SUM(AA20:AB20)-X20</f>
        <v>0</v>
      </c>
      <c r="BV20" s="4">
        <f t="shared" ref="BV20:BV29" si="29">25*SUM(AA20:AB20)</f>
        <v>0</v>
      </c>
      <c r="BY20" s="10"/>
      <c r="BZ20" s="10"/>
    </row>
    <row r="21" spans="1:78" ht="13.5" thickBot="1">
      <c r="A21" s="297">
        <f t="shared" si="23"/>
        <v>4</v>
      </c>
      <c r="B21" s="295" t="s">
        <v>433</v>
      </c>
      <c r="C21" s="290" t="s">
        <v>393</v>
      </c>
      <c r="D21" s="290" t="str">
        <f t="shared" ref="D21" si="30">C21&amp;"."&amp;TEXT(A21,"00")</f>
        <v>DS.07.04</v>
      </c>
      <c r="E21" s="220"/>
      <c r="F21" s="202"/>
      <c r="G21" s="202"/>
      <c r="H21" s="202">
        <v>5</v>
      </c>
      <c r="I21" s="202"/>
      <c r="J21" s="202"/>
      <c r="K21" s="202"/>
      <c r="L21" s="202">
        <f t="shared" si="24"/>
        <v>0</v>
      </c>
      <c r="M21" s="202">
        <f t="shared" ref="M21" si="31">IF(P21&lt;&gt;0,IF(SUM(E21:G21,I21)=0, (P21)*25-(H21+J21+K21)*14, (P21)*25-(H21+J21+K21)*14),0)</f>
        <v>155</v>
      </c>
      <c r="N21" s="202" t="s">
        <v>242</v>
      </c>
      <c r="O21" s="202"/>
      <c r="P21" s="286">
        <v>9</v>
      </c>
      <c r="Q21" s="220"/>
      <c r="R21" s="202"/>
      <c r="S21" s="202"/>
      <c r="T21" s="202"/>
      <c r="U21" s="202"/>
      <c r="V21" s="202"/>
      <c r="W21" s="202"/>
      <c r="X21" s="202"/>
      <c r="Y21" s="202"/>
      <c r="Z21" s="202"/>
      <c r="AA21" s="202"/>
      <c r="AB21" s="219"/>
      <c r="AC21" s="141">
        <f t="shared" si="15"/>
        <v>0</v>
      </c>
      <c r="AD21" s="374">
        <f t="shared" si="15"/>
        <v>0</v>
      </c>
      <c r="AE21" s="374">
        <f t="shared" si="15"/>
        <v>5</v>
      </c>
      <c r="AF21" s="375">
        <f t="shared" si="15"/>
        <v>0</v>
      </c>
      <c r="AG21" s="141">
        <f t="shared" si="16"/>
        <v>0</v>
      </c>
      <c r="AH21" s="374">
        <f t="shared" si="16"/>
        <v>0</v>
      </c>
      <c r="AI21" s="374">
        <f t="shared" si="16"/>
        <v>9</v>
      </c>
      <c r="AJ21" s="375">
        <f t="shared" si="16"/>
        <v>0</v>
      </c>
      <c r="AK21" s="20">
        <f t="shared" ref="AK21" si="32">AC21+AD21+AE21+AF21</f>
        <v>5</v>
      </c>
      <c r="AL21" s="139">
        <f t="shared" si="7"/>
        <v>0</v>
      </c>
      <c r="AM21" s="127">
        <f t="shared" si="7"/>
        <v>0</v>
      </c>
      <c r="AN21" s="141">
        <f t="shared" si="17"/>
        <v>0</v>
      </c>
      <c r="AO21" s="130">
        <f t="shared" si="8"/>
        <v>0</v>
      </c>
      <c r="AP21" s="142">
        <f t="shared" si="8"/>
        <v>0</v>
      </c>
      <c r="AQ21" s="141">
        <f t="shared" si="18"/>
        <v>0</v>
      </c>
      <c r="AR21" s="374">
        <f t="shared" si="18"/>
        <v>0</v>
      </c>
      <c r="AS21" s="374">
        <f t="shared" si="18"/>
        <v>0</v>
      </c>
      <c r="AT21" s="375">
        <f t="shared" si="18"/>
        <v>0</v>
      </c>
      <c r="AU21" s="141">
        <f t="shared" si="19"/>
        <v>0</v>
      </c>
      <c r="AV21" s="374">
        <f t="shared" si="19"/>
        <v>0</v>
      </c>
      <c r="AW21" s="374">
        <f t="shared" si="19"/>
        <v>0</v>
      </c>
      <c r="AX21" s="375">
        <f t="shared" si="19"/>
        <v>0</v>
      </c>
      <c r="AY21" s="141">
        <f t="shared" si="9"/>
        <v>0</v>
      </c>
      <c r="AZ21" s="130">
        <f t="shared" si="10"/>
        <v>1</v>
      </c>
      <c r="BA21" s="142">
        <f t="shared" si="11"/>
        <v>0</v>
      </c>
      <c r="BB21" s="141">
        <f t="shared" si="12"/>
        <v>0</v>
      </c>
      <c r="BC21" s="130">
        <f t="shared" si="13"/>
        <v>0</v>
      </c>
      <c r="BD21" s="142">
        <f t="shared" si="20"/>
        <v>0</v>
      </c>
      <c r="BF21" s="141">
        <f t="shared" si="21"/>
        <v>0</v>
      </c>
      <c r="BG21" s="374">
        <f t="shared" si="21"/>
        <v>0</v>
      </c>
      <c r="BH21" s="374">
        <f t="shared" si="21"/>
        <v>5</v>
      </c>
      <c r="BI21" s="375">
        <f t="shared" si="21"/>
        <v>0</v>
      </c>
      <c r="BJ21" s="141">
        <f t="shared" si="22"/>
        <v>0</v>
      </c>
      <c r="BK21" s="374">
        <f t="shared" si="22"/>
        <v>0</v>
      </c>
      <c r="BL21" s="374">
        <f t="shared" si="22"/>
        <v>9</v>
      </c>
      <c r="BM21" s="375">
        <f t="shared" si="22"/>
        <v>0</v>
      </c>
      <c r="BN21" s="141">
        <f t="shared" si="14"/>
        <v>0</v>
      </c>
      <c r="BO21" s="130">
        <f t="shared" si="14"/>
        <v>0</v>
      </c>
      <c r="BP21" s="142">
        <f t="shared" si="14"/>
        <v>0</v>
      </c>
      <c r="BS21" s="4">
        <f t="shared" si="26"/>
        <v>-70</v>
      </c>
      <c r="BT21" s="4">
        <f>25*SUM(O21:O21)-14*SUM(E21:K21)</f>
        <v>-70</v>
      </c>
      <c r="BU21" s="4">
        <f t="shared" si="28"/>
        <v>0</v>
      </c>
      <c r="BV21" s="4">
        <f t="shared" si="29"/>
        <v>0</v>
      </c>
      <c r="BZ21" s="10"/>
    </row>
    <row r="22" spans="1:78" ht="13.5" thickBot="1">
      <c r="A22" s="297">
        <f t="shared" si="23"/>
        <v>5</v>
      </c>
      <c r="B22" s="295" t="s">
        <v>391</v>
      </c>
      <c r="C22" s="290" t="s">
        <v>393</v>
      </c>
      <c r="D22" s="290" t="str">
        <f t="shared" si="5"/>
        <v>DS.07.05</v>
      </c>
      <c r="E22" s="220"/>
      <c r="F22" s="202"/>
      <c r="G22" s="202"/>
      <c r="H22" s="202"/>
      <c r="I22" s="202">
        <v>1</v>
      </c>
      <c r="J22" s="202">
        <v>1</v>
      </c>
      <c r="K22" s="202"/>
      <c r="L22" s="202">
        <f t="shared" si="24"/>
        <v>11</v>
      </c>
      <c r="M22" s="202">
        <f t="shared" si="25"/>
        <v>36</v>
      </c>
      <c r="N22" s="202" t="s">
        <v>242</v>
      </c>
      <c r="O22" s="202">
        <v>1</v>
      </c>
      <c r="P22" s="286">
        <v>2</v>
      </c>
      <c r="Q22" s="220"/>
      <c r="R22" s="202"/>
      <c r="S22" s="202"/>
      <c r="T22" s="202"/>
      <c r="U22" s="202"/>
      <c r="V22" s="202"/>
      <c r="W22" s="202"/>
      <c r="X22" s="202"/>
      <c r="Y22" s="202"/>
      <c r="Z22" s="202"/>
      <c r="AA22" s="202"/>
      <c r="AB22" s="219"/>
      <c r="AC22" s="141">
        <f t="shared" si="15"/>
        <v>0</v>
      </c>
      <c r="AD22" s="374">
        <f t="shared" si="15"/>
        <v>0</v>
      </c>
      <c r="AE22" s="374">
        <f t="shared" si="15"/>
        <v>2</v>
      </c>
      <c r="AF22" s="375">
        <f t="shared" si="15"/>
        <v>0</v>
      </c>
      <c r="AG22" s="141">
        <f t="shared" si="16"/>
        <v>0</v>
      </c>
      <c r="AH22" s="374">
        <f t="shared" si="16"/>
        <v>0</v>
      </c>
      <c r="AI22" s="374">
        <f t="shared" si="16"/>
        <v>3</v>
      </c>
      <c r="AJ22" s="375">
        <f t="shared" si="16"/>
        <v>0</v>
      </c>
      <c r="AK22" s="20">
        <f t="shared" si="6"/>
        <v>2</v>
      </c>
      <c r="AL22" s="139">
        <f t="shared" si="7"/>
        <v>0</v>
      </c>
      <c r="AM22" s="127">
        <f t="shared" si="7"/>
        <v>0</v>
      </c>
      <c r="AN22" s="141">
        <f t="shared" si="17"/>
        <v>0</v>
      </c>
      <c r="AO22" s="130">
        <f t="shared" si="8"/>
        <v>0</v>
      </c>
      <c r="AP22" s="142">
        <f t="shared" si="8"/>
        <v>0</v>
      </c>
      <c r="AQ22" s="141">
        <f t="shared" si="18"/>
        <v>0</v>
      </c>
      <c r="AR22" s="374">
        <f t="shared" si="18"/>
        <v>0</v>
      </c>
      <c r="AS22" s="374">
        <f t="shared" si="18"/>
        <v>0</v>
      </c>
      <c r="AT22" s="375">
        <f t="shared" si="18"/>
        <v>0</v>
      </c>
      <c r="AU22" s="141">
        <f t="shared" si="19"/>
        <v>0</v>
      </c>
      <c r="AV22" s="374">
        <f t="shared" si="19"/>
        <v>0</v>
      </c>
      <c r="AW22" s="374">
        <f t="shared" si="19"/>
        <v>1</v>
      </c>
      <c r="AX22" s="375">
        <f t="shared" si="19"/>
        <v>0</v>
      </c>
      <c r="AY22" s="141">
        <f t="shared" si="9"/>
        <v>0</v>
      </c>
      <c r="AZ22" s="130">
        <f t="shared" si="10"/>
        <v>1</v>
      </c>
      <c r="BA22" s="142">
        <f t="shared" si="11"/>
        <v>0</v>
      </c>
      <c r="BB22" s="141">
        <f t="shared" si="12"/>
        <v>0</v>
      </c>
      <c r="BC22" s="130">
        <f t="shared" si="13"/>
        <v>0</v>
      </c>
      <c r="BD22" s="142">
        <f t="shared" si="20"/>
        <v>0</v>
      </c>
      <c r="BF22" s="141">
        <f t="shared" si="21"/>
        <v>0</v>
      </c>
      <c r="BG22" s="374">
        <f t="shared" si="21"/>
        <v>0</v>
      </c>
      <c r="BH22" s="374">
        <f t="shared" si="21"/>
        <v>1</v>
      </c>
      <c r="BI22" s="375">
        <f t="shared" si="21"/>
        <v>0</v>
      </c>
      <c r="BJ22" s="141">
        <f t="shared" si="22"/>
        <v>0</v>
      </c>
      <c r="BK22" s="374">
        <f t="shared" si="22"/>
        <v>0</v>
      </c>
      <c r="BL22" s="374">
        <f t="shared" si="22"/>
        <v>2</v>
      </c>
      <c r="BM22" s="375">
        <f t="shared" si="22"/>
        <v>0</v>
      </c>
      <c r="BN22" s="141">
        <f t="shared" si="14"/>
        <v>0</v>
      </c>
      <c r="BO22" s="130">
        <f t="shared" si="14"/>
        <v>0</v>
      </c>
      <c r="BP22" s="142">
        <f t="shared" si="14"/>
        <v>0</v>
      </c>
      <c r="BS22" s="4">
        <f t="shared" ref="BS22" si="33">BT22-L22-$M$1</f>
        <v>-14</v>
      </c>
      <c r="BT22" s="4">
        <f>25*SUM(O22:O22)-14*SUM(E22:K22)</f>
        <v>-3</v>
      </c>
      <c r="BU22" s="4">
        <f t="shared" ref="BU22" si="34">25*SUM(AA22:AB22)-X22</f>
        <v>0</v>
      </c>
      <c r="BV22" s="4">
        <f t="shared" ref="BV22" si="35">25*SUM(AA22:AB22)</f>
        <v>0</v>
      </c>
      <c r="BZ22" s="10"/>
    </row>
    <row r="23" spans="1:78" ht="13.5" thickBot="1">
      <c r="A23" s="297">
        <f t="shared" si="23"/>
        <v>6</v>
      </c>
      <c r="B23" s="295" t="s">
        <v>435</v>
      </c>
      <c r="C23" s="290" t="s">
        <v>396</v>
      </c>
      <c r="D23" s="290" t="str">
        <f t="shared" ref="D23" si="36">C23&amp;"."&amp;TEXT(A23,"00")</f>
        <v>DC.07.06</v>
      </c>
      <c r="E23" s="220"/>
      <c r="F23" s="202">
        <v>1</v>
      </c>
      <c r="G23" s="202"/>
      <c r="H23" s="202"/>
      <c r="I23" s="202"/>
      <c r="J23" s="202"/>
      <c r="K23" s="202"/>
      <c r="L23" s="202">
        <f t="shared" si="24"/>
        <v>11</v>
      </c>
      <c r="M23" s="202">
        <f t="shared" ref="M23" si="37">IF(P23&lt;&gt;0,IF(SUM(E23:G23,I23)=0, (P23)*25-(H23+J23+K23)*14, (P23)*25-(H23+J23+K23)*14),0)</f>
        <v>0</v>
      </c>
      <c r="N23" s="202" t="s">
        <v>242</v>
      </c>
      <c r="O23" s="202">
        <v>1</v>
      </c>
      <c r="P23" s="286"/>
      <c r="Q23" s="220"/>
      <c r="R23" s="202"/>
      <c r="S23" s="202"/>
      <c r="T23" s="202"/>
      <c r="U23" s="202"/>
      <c r="V23" s="202"/>
      <c r="W23" s="202"/>
      <c r="X23" s="202"/>
      <c r="Y23" s="202"/>
      <c r="Z23" s="202"/>
      <c r="AA23" s="202"/>
      <c r="AB23" s="219"/>
      <c r="AC23" s="141">
        <f t="shared" si="15"/>
        <v>0</v>
      </c>
      <c r="AD23" s="374">
        <f t="shared" si="15"/>
        <v>0</v>
      </c>
      <c r="AE23" s="374">
        <f t="shared" si="15"/>
        <v>0</v>
      </c>
      <c r="AF23" s="375">
        <f t="shared" si="15"/>
        <v>1</v>
      </c>
      <c r="AG23" s="141">
        <f t="shared" si="16"/>
        <v>0</v>
      </c>
      <c r="AH23" s="374">
        <f t="shared" si="16"/>
        <v>0</v>
      </c>
      <c r="AI23" s="374">
        <f t="shared" si="16"/>
        <v>0</v>
      </c>
      <c r="AJ23" s="375">
        <f t="shared" si="16"/>
        <v>1</v>
      </c>
      <c r="AK23" s="20">
        <f t="shared" ref="AK23" si="38">AC23+AD23+AE23+AF23</f>
        <v>1</v>
      </c>
      <c r="AL23" s="139">
        <f t="shared" si="7"/>
        <v>0</v>
      </c>
      <c r="AM23" s="127">
        <f t="shared" si="7"/>
        <v>0</v>
      </c>
      <c r="AN23" s="141">
        <f t="shared" si="17"/>
        <v>0</v>
      </c>
      <c r="AO23" s="130">
        <f t="shared" si="8"/>
        <v>0</v>
      </c>
      <c r="AP23" s="142">
        <f t="shared" si="8"/>
        <v>0</v>
      </c>
      <c r="AQ23" s="141">
        <f t="shared" si="18"/>
        <v>0</v>
      </c>
      <c r="AR23" s="374">
        <f t="shared" si="18"/>
        <v>0</v>
      </c>
      <c r="AS23" s="374">
        <f t="shared" si="18"/>
        <v>0</v>
      </c>
      <c r="AT23" s="375">
        <f t="shared" si="18"/>
        <v>0</v>
      </c>
      <c r="AU23" s="141">
        <f t="shared" si="19"/>
        <v>0</v>
      </c>
      <c r="AV23" s="374">
        <f t="shared" si="19"/>
        <v>0</v>
      </c>
      <c r="AW23" s="374">
        <f t="shared" si="19"/>
        <v>0</v>
      </c>
      <c r="AX23" s="375">
        <f t="shared" si="19"/>
        <v>1</v>
      </c>
      <c r="AY23" s="141">
        <f t="shared" si="9"/>
        <v>0</v>
      </c>
      <c r="AZ23" s="130">
        <f t="shared" si="10"/>
        <v>1</v>
      </c>
      <c r="BA23" s="142">
        <f t="shared" si="11"/>
        <v>0</v>
      </c>
      <c r="BB23" s="141">
        <f t="shared" si="12"/>
        <v>0</v>
      </c>
      <c r="BC23" s="130">
        <f t="shared" si="13"/>
        <v>0</v>
      </c>
      <c r="BD23" s="142">
        <f t="shared" si="20"/>
        <v>0</v>
      </c>
      <c r="BF23" s="141">
        <f t="shared" si="21"/>
        <v>0</v>
      </c>
      <c r="BG23" s="374">
        <f t="shared" si="21"/>
        <v>0</v>
      </c>
      <c r="BH23" s="374">
        <f t="shared" si="21"/>
        <v>0</v>
      </c>
      <c r="BI23" s="375">
        <f t="shared" si="21"/>
        <v>0</v>
      </c>
      <c r="BJ23" s="141">
        <f t="shared" si="22"/>
        <v>0</v>
      </c>
      <c r="BK23" s="374">
        <f t="shared" si="22"/>
        <v>0</v>
      </c>
      <c r="BL23" s="374">
        <f t="shared" si="22"/>
        <v>0</v>
      </c>
      <c r="BM23" s="375">
        <f t="shared" si="22"/>
        <v>0</v>
      </c>
      <c r="BN23" s="141">
        <f t="shared" si="14"/>
        <v>0</v>
      </c>
      <c r="BO23" s="130">
        <f t="shared" si="14"/>
        <v>0</v>
      </c>
      <c r="BP23" s="142">
        <f t="shared" si="14"/>
        <v>0</v>
      </c>
      <c r="BS23" s="4">
        <f t="shared" ref="BS23" si="39">BT23-L23-$M$1</f>
        <v>0</v>
      </c>
      <c r="BT23" s="4">
        <f>25*SUM(O23:O23)-14*SUM(E23:K23)</f>
        <v>11</v>
      </c>
      <c r="BU23" s="4">
        <f t="shared" ref="BU23" si="40">25*SUM(AA23:AB23)-X23</f>
        <v>0</v>
      </c>
      <c r="BV23" s="4">
        <f t="shared" ref="BV23" si="41">25*SUM(AA23:AB23)</f>
        <v>0</v>
      </c>
      <c r="BZ23" s="10"/>
    </row>
    <row r="24" spans="1:78" ht="13.5" thickBot="1">
      <c r="A24" s="297">
        <f t="shared" si="23"/>
        <v>7</v>
      </c>
      <c r="B24" s="295" t="s">
        <v>255</v>
      </c>
      <c r="C24" s="290" t="s">
        <v>395</v>
      </c>
      <c r="D24" s="290" t="str">
        <f t="shared" si="5"/>
        <v>DS.08.07</v>
      </c>
      <c r="E24" s="220"/>
      <c r="F24" s="202"/>
      <c r="G24" s="202"/>
      <c r="H24" s="202"/>
      <c r="I24" s="202"/>
      <c r="J24" s="202"/>
      <c r="K24" s="202"/>
      <c r="L24" s="202">
        <f t="shared" si="24"/>
        <v>0</v>
      </c>
      <c r="M24" s="202">
        <f t="shared" si="25"/>
        <v>0</v>
      </c>
      <c r="N24" s="202"/>
      <c r="O24" s="202"/>
      <c r="P24" s="286"/>
      <c r="Q24" s="220">
        <v>2</v>
      </c>
      <c r="R24" s="202"/>
      <c r="S24" s="202">
        <v>1.5</v>
      </c>
      <c r="T24" s="202"/>
      <c r="U24" s="202"/>
      <c r="V24" s="202"/>
      <c r="W24" s="202"/>
      <c r="X24" s="202">
        <f>IF(AA24=0,0,(AA24+AB24)*25-SUM(Q24:W24)*14-Y24)</f>
        <v>1</v>
      </c>
      <c r="Y24" s="202">
        <f>IF(AB24&lt;&gt;0,IF(SUM(Q24:S24,U24)=0, (AB24)*25-(T24+V24+W24)*14, (AB24)*25-(T24+V24+W24)*14),0)</f>
        <v>0</v>
      </c>
      <c r="Z24" s="202" t="s">
        <v>22</v>
      </c>
      <c r="AA24" s="202">
        <v>2</v>
      </c>
      <c r="AB24" s="219"/>
      <c r="AC24" s="141">
        <f t="shared" si="15"/>
        <v>0</v>
      </c>
      <c r="AD24" s="374">
        <f t="shared" si="15"/>
        <v>0</v>
      </c>
      <c r="AE24" s="374">
        <f t="shared" si="15"/>
        <v>3.5</v>
      </c>
      <c r="AF24" s="375">
        <f t="shared" si="15"/>
        <v>0</v>
      </c>
      <c r="AG24" s="141">
        <f t="shared" si="16"/>
        <v>0</v>
      </c>
      <c r="AH24" s="374">
        <f t="shared" si="16"/>
        <v>0</v>
      </c>
      <c r="AI24" s="374">
        <f t="shared" si="16"/>
        <v>2</v>
      </c>
      <c r="AJ24" s="375">
        <f t="shared" si="16"/>
        <v>0</v>
      </c>
      <c r="AK24" s="20">
        <f t="shared" si="6"/>
        <v>3.5</v>
      </c>
      <c r="AL24" s="139">
        <f t="shared" si="7"/>
        <v>0</v>
      </c>
      <c r="AM24" s="127">
        <f t="shared" si="7"/>
        <v>0</v>
      </c>
      <c r="AN24" s="141">
        <f t="shared" si="17"/>
        <v>0</v>
      </c>
      <c r="AO24" s="130">
        <f t="shared" si="8"/>
        <v>0</v>
      </c>
      <c r="AP24" s="142">
        <f t="shared" si="8"/>
        <v>0</v>
      </c>
      <c r="AQ24" s="141">
        <f t="shared" si="18"/>
        <v>0</v>
      </c>
      <c r="AR24" s="374">
        <f t="shared" si="18"/>
        <v>0</v>
      </c>
      <c r="AS24" s="374">
        <f t="shared" si="18"/>
        <v>2</v>
      </c>
      <c r="AT24" s="375">
        <f t="shared" si="18"/>
        <v>0</v>
      </c>
      <c r="AU24" s="141">
        <f t="shared" si="19"/>
        <v>0</v>
      </c>
      <c r="AV24" s="374">
        <f t="shared" si="19"/>
        <v>0</v>
      </c>
      <c r="AW24" s="374">
        <f t="shared" si="19"/>
        <v>1.5</v>
      </c>
      <c r="AX24" s="375">
        <f t="shared" si="19"/>
        <v>0</v>
      </c>
      <c r="AY24" s="141">
        <f t="shared" si="9"/>
        <v>0</v>
      </c>
      <c r="AZ24" s="130">
        <f t="shared" si="10"/>
        <v>0</v>
      </c>
      <c r="BA24" s="142">
        <f t="shared" si="11"/>
        <v>0</v>
      </c>
      <c r="BB24" s="141">
        <f t="shared" si="12"/>
        <v>1</v>
      </c>
      <c r="BC24" s="130">
        <f t="shared" si="13"/>
        <v>0</v>
      </c>
      <c r="BD24" s="142">
        <f t="shared" si="20"/>
        <v>0</v>
      </c>
      <c r="BF24" s="141">
        <f t="shared" si="21"/>
        <v>0</v>
      </c>
      <c r="BG24" s="374">
        <f t="shared" si="21"/>
        <v>0</v>
      </c>
      <c r="BH24" s="374">
        <f t="shared" si="21"/>
        <v>0</v>
      </c>
      <c r="BI24" s="375">
        <f t="shared" si="21"/>
        <v>0</v>
      </c>
      <c r="BJ24" s="141">
        <f t="shared" si="22"/>
        <v>0</v>
      </c>
      <c r="BK24" s="374">
        <f t="shared" si="22"/>
        <v>0</v>
      </c>
      <c r="BL24" s="374">
        <f t="shared" si="22"/>
        <v>0</v>
      </c>
      <c r="BM24" s="375">
        <f t="shared" si="22"/>
        <v>0</v>
      </c>
      <c r="BN24" s="141">
        <f t="shared" si="14"/>
        <v>0</v>
      </c>
      <c r="BO24" s="130">
        <f t="shared" si="14"/>
        <v>0</v>
      </c>
      <c r="BP24" s="142">
        <f t="shared" si="14"/>
        <v>0</v>
      </c>
      <c r="BS24" s="4">
        <f t="shared" si="26"/>
        <v>0</v>
      </c>
      <c r="BT24" s="4">
        <f t="shared" si="27"/>
        <v>0</v>
      </c>
      <c r="BU24" s="4">
        <f t="shared" si="28"/>
        <v>49</v>
      </c>
      <c r="BV24" s="4">
        <f t="shared" si="29"/>
        <v>50</v>
      </c>
      <c r="BY24" s="10"/>
      <c r="BZ24" s="10"/>
    </row>
    <row r="25" spans="1:78" ht="13.5" thickBot="1">
      <c r="A25" s="297">
        <f t="shared" si="23"/>
        <v>8</v>
      </c>
      <c r="B25" s="295" t="s">
        <v>168</v>
      </c>
      <c r="C25" s="290" t="s">
        <v>395</v>
      </c>
      <c r="D25" s="290" t="str">
        <f t="shared" si="5"/>
        <v>DS.08.08</v>
      </c>
      <c r="E25" s="220"/>
      <c r="F25" s="202"/>
      <c r="G25" s="202"/>
      <c r="H25" s="202"/>
      <c r="I25" s="202"/>
      <c r="J25" s="202"/>
      <c r="K25" s="202"/>
      <c r="L25" s="202">
        <f t="shared" si="24"/>
        <v>0</v>
      </c>
      <c r="M25" s="202">
        <f t="shared" si="25"/>
        <v>0</v>
      </c>
      <c r="N25" s="202"/>
      <c r="O25" s="202"/>
      <c r="P25" s="286"/>
      <c r="Q25" s="220">
        <v>2</v>
      </c>
      <c r="R25" s="202"/>
      <c r="S25" s="202">
        <v>1.5</v>
      </c>
      <c r="T25" s="202"/>
      <c r="U25" s="202"/>
      <c r="V25" s="202"/>
      <c r="W25" s="202"/>
      <c r="X25" s="202">
        <f t="shared" ref="X25:X27" si="42">IF(AA25=0,0,(AA25+AB25)*25-SUM(Q25:W25)*14-Y25)</f>
        <v>1</v>
      </c>
      <c r="Y25" s="202">
        <f t="shared" ref="Y25:Y27" si="43">IF(AB25&lt;&gt;0,IF(SUM(Q25:S25,U25)=0, (AB25)*25-(T25+V25+W25)*14, (AB25)*25-(T25+V25+W25)*14),0)</f>
        <v>0</v>
      </c>
      <c r="Z25" s="202" t="s">
        <v>22</v>
      </c>
      <c r="AA25" s="202">
        <v>2</v>
      </c>
      <c r="AB25" s="219"/>
      <c r="AC25" s="141">
        <f t="shared" si="15"/>
        <v>0</v>
      </c>
      <c r="AD25" s="374">
        <f t="shared" si="15"/>
        <v>0</v>
      </c>
      <c r="AE25" s="374">
        <f t="shared" si="15"/>
        <v>3.5</v>
      </c>
      <c r="AF25" s="375">
        <f t="shared" si="15"/>
        <v>0</v>
      </c>
      <c r="AG25" s="141">
        <f t="shared" si="16"/>
        <v>0</v>
      </c>
      <c r="AH25" s="374">
        <f t="shared" si="16"/>
        <v>0</v>
      </c>
      <c r="AI25" s="374">
        <f t="shared" si="16"/>
        <v>2</v>
      </c>
      <c r="AJ25" s="375">
        <f t="shared" si="16"/>
        <v>0</v>
      </c>
      <c r="AK25" s="20">
        <f t="shared" si="6"/>
        <v>3.5</v>
      </c>
      <c r="AL25" s="139">
        <f t="shared" si="7"/>
        <v>0</v>
      </c>
      <c r="AM25" s="127">
        <f t="shared" si="7"/>
        <v>0</v>
      </c>
      <c r="AN25" s="141">
        <f t="shared" si="17"/>
        <v>0</v>
      </c>
      <c r="AO25" s="130">
        <f t="shared" si="8"/>
        <v>0</v>
      </c>
      <c r="AP25" s="142">
        <f t="shared" si="8"/>
        <v>0</v>
      </c>
      <c r="AQ25" s="141">
        <f t="shared" si="18"/>
        <v>0</v>
      </c>
      <c r="AR25" s="374">
        <f t="shared" si="18"/>
        <v>0</v>
      </c>
      <c r="AS25" s="374">
        <f t="shared" si="18"/>
        <v>2</v>
      </c>
      <c r="AT25" s="375">
        <f t="shared" si="18"/>
        <v>0</v>
      </c>
      <c r="AU25" s="141">
        <f t="shared" si="19"/>
        <v>0</v>
      </c>
      <c r="AV25" s="374">
        <f t="shared" si="19"/>
        <v>0</v>
      </c>
      <c r="AW25" s="374">
        <f t="shared" si="19"/>
        <v>1.5</v>
      </c>
      <c r="AX25" s="375">
        <f t="shared" si="19"/>
        <v>0</v>
      </c>
      <c r="AY25" s="141">
        <f t="shared" si="9"/>
        <v>0</v>
      </c>
      <c r="AZ25" s="130">
        <f t="shared" si="10"/>
        <v>0</v>
      </c>
      <c r="BA25" s="142">
        <f t="shared" si="11"/>
        <v>0</v>
      </c>
      <c r="BB25" s="141">
        <f t="shared" si="12"/>
        <v>1</v>
      </c>
      <c r="BC25" s="130">
        <f t="shared" si="13"/>
        <v>0</v>
      </c>
      <c r="BD25" s="142">
        <f t="shared" si="20"/>
        <v>0</v>
      </c>
      <c r="BF25" s="141">
        <f t="shared" si="21"/>
        <v>0</v>
      </c>
      <c r="BG25" s="374">
        <f t="shared" si="21"/>
        <v>0</v>
      </c>
      <c r="BH25" s="374">
        <f t="shared" si="21"/>
        <v>0</v>
      </c>
      <c r="BI25" s="375">
        <f t="shared" si="21"/>
        <v>0</v>
      </c>
      <c r="BJ25" s="141">
        <f t="shared" si="22"/>
        <v>0</v>
      </c>
      <c r="BK25" s="374">
        <f t="shared" si="22"/>
        <v>0</v>
      </c>
      <c r="BL25" s="374">
        <f t="shared" si="22"/>
        <v>0</v>
      </c>
      <c r="BM25" s="375">
        <f t="shared" si="22"/>
        <v>0</v>
      </c>
      <c r="BN25" s="141">
        <f t="shared" si="14"/>
        <v>0</v>
      </c>
      <c r="BO25" s="130">
        <f t="shared" si="14"/>
        <v>0</v>
      </c>
      <c r="BP25" s="142">
        <f t="shared" si="14"/>
        <v>0</v>
      </c>
      <c r="BS25" s="4">
        <f t="shared" si="26"/>
        <v>0</v>
      </c>
      <c r="BT25" s="4">
        <f t="shared" si="27"/>
        <v>0</v>
      </c>
      <c r="BU25" s="4">
        <f t="shared" si="28"/>
        <v>49</v>
      </c>
      <c r="BV25" s="4">
        <f t="shared" si="29"/>
        <v>50</v>
      </c>
      <c r="BY25" s="10"/>
      <c r="BZ25" s="10"/>
    </row>
    <row r="26" spans="1:78" ht="13.5" thickBot="1">
      <c r="A26" s="297">
        <f t="shared" si="23"/>
        <v>9</v>
      </c>
      <c r="B26" s="295" t="s">
        <v>445</v>
      </c>
      <c r="C26" s="290" t="s">
        <v>395</v>
      </c>
      <c r="D26" s="290" t="str">
        <f t="shared" ref="D26" si="44">C26&amp;"."&amp;TEXT(A26,"00")</f>
        <v>DS.08.09</v>
      </c>
      <c r="E26" s="220"/>
      <c r="F26" s="202"/>
      <c r="G26" s="202"/>
      <c r="H26" s="202"/>
      <c r="I26" s="202"/>
      <c r="J26" s="202"/>
      <c r="K26" s="202"/>
      <c r="L26" s="202"/>
      <c r="M26" s="202">
        <f t="shared" ref="M26" si="45">IF(P26&lt;&gt;0,IF(SUM(E26:G26,I26)=0, (P26)*25-(H26+J26+K26)*14, (P26)*25-(H26+J26+K26)*14),0)</f>
        <v>0</v>
      </c>
      <c r="N26" s="202"/>
      <c r="O26" s="202"/>
      <c r="P26" s="286"/>
      <c r="Q26" s="220">
        <v>2</v>
      </c>
      <c r="R26" s="202"/>
      <c r="S26" s="202">
        <v>1.5</v>
      </c>
      <c r="T26" s="202"/>
      <c r="U26" s="202"/>
      <c r="V26" s="202"/>
      <c r="W26" s="202"/>
      <c r="X26" s="202">
        <f t="shared" ref="X26" si="46">IF(AA26=0,0,(AA26+AB26)*25-SUM(Q26:W26)*14-Y26)</f>
        <v>1</v>
      </c>
      <c r="Y26" s="202">
        <f t="shared" ref="Y26" si="47">IF(AB26&lt;&gt;0,IF(SUM(Q26:S26,U26)=0, (AB26)*25-(T26+V26+W26)*14, (AB26)*25-(T26+V26+W26)*14),0)</f>
        <v>0</v>
      </c>
      <c r="Z26" s="202" t="s">
        <v>22</v>
      </c>
      <c r="AA26" s="202">
        <v>2</v>
      </c>
      <c r="AB26" s="219"/>
      <c r="AC26" s="141">
        <f t="shared" si="15"/>
        <v>0</v>
      </c>
      <c r="AD26" s="374">
        <f t="shared" si="15"/>
        <v>0</v>
      </c>
      <c r="AE26" s="374">
        <f t="shared" si="15"/>
        <v>3.5</v>
      </c>
      <c r="AF26" s="375">
        <f t="shared" si="15"/>
        <v>0</v>
      </c>
      <c r="AG26" s="141">
        <f t="shared" si="16"/>
        <v>0</v>
      </c>
      <c r="AH26" s="374">
        <f t="shared" si="16"/>
        <v>0</v>
      </c>
      <c r="AI26" s="374">
        <f t="shared" si="16"/>
        <v>2</v>
      </c>
      <c r="AJ26" s="375">
        <f t="shared" si="16"/>
        <v>0</v>
      </c>
      <c r="AK26" s="20">
        <f t="shared" ref="AK26" si="48">AC26+AD26+AE26+AF26</f>
        <v>3.5</v>
      </c>
      <c r="AL26" s="139">
        <f t="shared" si="7"/>
        <v>0</v>
      </c>
      <c r="AM26" s="127">
        <f t="shared" si="7"/>
        <v>0</v>
      </c>
      <c r="AN26" s="141">
        <f t="shared" si="17"/>
        <v>0</v>
      </c>
      <c r="AO26" s="130">
        <f t="shared" si="8"/>
        <v>0</v>
      </c>
      <c r="AP26" s="142">
        <f t="shared" si="8"/>
        <v>0</v>
      </c>
      <c r="AQ26" s="141">
        <f t="shared" si="18"/>
        <v>0</v>
      </c>
      <c r="AR26" s="374">
        <f t="shared" si="18"/>
        <v>0</v>
      </c>
      <c r="AS26" s="374">
        <f t="shared" si="18"/>
        <v>2</v>
      </c>
      <c r="AT26" s="375">
        <f t="shared" si="18"/>
        <v>0</v>
      </c>
      <c r="AU26" s="141">
        <f t="shared" si="19"/>
        <v>0</v>
      </c>
      <c r="AV26" s="374">
        <f t="shared" si="19"/>
        <v>0</v>
      </c>
      <c r="AW26" s="374">
        <f t="shared" si="19"/>
        <v>1.5</v>
      </c>
      <c r="AX26" s="375">
        <f t="shared" si="19"/>
        <v>0</v>
      </c>
      <c r="AY26" s="141">
        <f t="shared" si="9"/>
        <v>0</v>
      </c>
      <c r="AZ26" s="130">
        <f t="shared" si="10"/>
        <v>0</v>
      </c>
      <c r="BA26" s="142">
        <f t="shared" si="11"/>
        <v>0</v>
      </c>
      <c r="BB26" s="141">
        <f t="shared" si="12"/>
        <v>1</v>
      </c>
      <c r="BC26" s="130">
        <f t="shared" si="13"/>
        <v>0</v>
      </c>
      <c r="BD26" s="142">
        <f t="shared" si="20"/>
        <v>0</v>
      </c>
      <c r="BF26" s="141">
        <f t="shared" si="21"/>
        <v>0</v>
      </c>
      <c r="BG26" s="374">
        <f t="shared" si="21"/>
        <v>0</v>
      </c>
      <c r="BH26" s="374">
        <f t="shared" si="21"/>
        <v>0</v>
      </c>
      <c r="BI26" s="375">
        <f t="shared" si="21"/>
        <v>0</v>
      </c>
      <c r="BJ26" s="141">
        <f t="shared" si="22"/>
        <v>0</v>
      </c>
      <c r="BK26" s="374">
        <f t="shared" si="22"/>
        <v>0</v>
      </c>
      <c r="BL26" s="374">
        <f t="shared" si="22"/>
        <v>0</v>
      </c>
      <c r="BM26" s="375">
        <f t="shared" si="22"/>
        <v>0</v>
      </c>
      <c r="BN26" s="141">
        <f t="shared" si="14"/>
        <v>0</v>
      </c>
      <c r="BO26" s="130">
        <f t="shared" si="14"/>
        <v>0</v>
      </c>
      <c r="BP26" s="142">
        <f t="shared" si="14"/>
        <v>0</v>
      </c>
      <c r="BS26" s="4">
        <f t="shared" ref="BS26" si="49">BT26-L26-$M$1</f>
        <v>0</v>
      </c>
      <c r="BT26" s="4">
        <f t="shared" ref="BT26" si="50">25*SUM(O26:P26)-14*SUM(E26:K26)</f>
        <v>0</v>
      </c>
      <c r="BU26" s="4">
        <f t="shared" ref="BU26" si="51">25*SUM(AA26:AB26)-X26</f>
        <v>49</v>
      </c>
      <c r="BV26" s="4">
        <f t="shared" ref="BV26" si="52">25*SUM(AA26:AB26)</f>
        <v>50</v>
      </c>
      <c r="BY26" s="10"/>
      <c r="BZ26" s="10"/>
    </row>
    <row r="27" spans="1:78" ht="13.5" thickBot="1">
      <c r="A27" s="297">
        <f t="shared" si="23"/>
        <v>10</v>
      </c>
      <c r="B27" s="295" t="s">
        <v>432</v>
      </c>
      <c r="C27" s="290" t="s">
        <v>395</v>
      </c>
      <c r="D27" s="290" t="str">
        <f t="shared" si="5"/>
        <v>DS.08.10</v>
      </c>
      <c r="E27" s="220"/>
      <c r="F27" s="202"/>
      <c r="G27" s="202"/>
      <c r="H27" s="202"/>
      <c r="I27" s="202"/>
      <c r="J27" s="202"/>
      <c r="K27" s="202"/>
      <c r="L27" s="202">
        <f t="shared" si="24"/>
        <v>0</v>
      </c>
      <c r="M27" s="202">
        <f t="shared" si="25"/>
        <v>0</v>
      </c>
      <c r="N27" s="202"/>
      <c r="O27" s="202"/>
      <c r="P27" s="286"/>
      <c r="Q27" s="220"/>
      <c r="R27" s="202"/>
      <c r="S27" s="202"/>
      <c r="T27" s="202"/>
      <c r="U27" s="202"/>
      <c r="V27" s="202">
        <v>5</v>
      </c>
      <c r="W27" s="202"/>
      <c r="X27" s="202">
        <f t="shared" si="42"/>
        <v>0</v>
      </c>
      <c r="Y27" s="202">
        <f t="shared" si="43"/>
        <v>180</v>
      </c>
      <c r="Z27" s="202" t="s">
        <v>242</v>
      </c>
      <c r="AA27" s="202"/>
      <c r="AB27" s="219">
        <v>10</v>
      </c>
      <c r="AC27" s="141">
        <f t="shared" si="15"/>
        <v>0</v>
      </c>
      <c r="AD27" s="374">
        <f t="shared" si="15"/>
        <v>0</v>
      </c>
      <c r="AE27" s="374">
        <f t="shared" si="15"/>
        <v>5</v>
      </c>
      <c r="AF27" s="375">
        <f t="shared" si="15"/>
        <v>0</v>
      </c>
      <c r="AG27" s="141">
        <f t="shared" si="16"/>
        <v>0</v>
      </c>
      <c r="AH27" s="374">
        <f t="shared" si="16"/>
        <v>0</v>
      </c>
      <c r="AI27" s="374">
        <f t="shared" si="16"/>
        <v>10</v>
      </c>
      <c r="AJ27" s="375">
        <f t="shared" si="16"/>
        <v>0</v>
      </c>
      <c r="AK27" s="20">
        <f t="shared" si="6"/>
        <v>5</v>
      </c>
      <c r="AL27" s="139">
        <f t="shared" si="7"/>
        <v>0</v>
      </c>
      <c r="AM27" s="127">
        <f t="shared" si="7"/>
        <v>0</v>
      </c>
      <c r="AN27" s="141">
        <f t="shared" si="17"/>
        <v>0</v>
      </c>
      <c r="AO27" s="130">
        <f t="shared" si="8"/>
        <v>0</v>
      </c>
      <c r="AP27" s="142">
        <f t="shared" si="8"/>
        <v>0</v>
      </c>
      <c r="AQ27" s="141">
        <f t="shared" si="18"/>
        <v>0</v>
      </c>
      <c r="AR27" s="374">
        <f t="shared" si="18"/>
        <v>0</v>
      </c>
      <c r="AS27" s="374">
        <f t="shared" si="18"/>
        <v>0</v>
      </c>
      <c r="AT27" s="375">
        <f t="shared" si="18"/>
        <v>0</v>
      </c>
      <c r="AU27" s="141">
        <f t="shared" si="19"/>
        <v>0</v>
      </c>
      <c r="AV27" s="374">
        <f t="shared" si="19"/>
        <v>0</v>
      </c>
      <c r="AW27" s="374">
        <f t="shared" si="19"/>
        <v>0</v>
      </c>
      <c r="AX27" s="375">
        <f t="shared" si="19"/>
        <v>0</v>
      </c>
      <c r="AY27" s="141">
        <f t="shared" si="9"/>
        <v>0</v>
      </c>
      <c r="AZ27" s="130">
        <f t="shared" si="10"/>
        <v>0</v>
      </c>
      <c r="BA27" s="142">
        <f t="shared" si="11"/>
        <v>0</v>
      </c>
      <c r="BB27" s="141">
        <f t="shared" si="12"/>
        <v>0</v>
      </c>
      <c r="BC27" s="130">
        <f t="shared" si="13"/>
        <v>1</v>
      </c>
      <c r="BD27" s="142">
        <f t="shared" si="20"/>
        <v>0</v>
      </c>
      <c r="BF27" s="141">
        <f t="shared" si="21"/>
        <v>0</v>
      </c>
      <c r="BG27" s="374">
        <f t="shared" si="21"/>
        <v>0</v>
      </c>
      <c r="BH27" s="374">
        <f t="shared" si="21"/>
        <v>5</v>
      </c>
      <c r="BI27" s="375">
        <f t="shared" si="21"/>
        <v>0</v>
      </c>
      <c r="BJ27" s="141">
        <f t="shared" si="22"/>
        <v>0</v>
      </c>
      <c r="BK27" s="374">
        <f t="shared" si="22"/>
        <v>0</v>
      </c>
      <c r="BL27" s="374">
        <f t="shared" si="22"/>
        <v>10</v>
      </c>
      <c r="BM27" s="375">
        <f t="shared" si="22"/>
        <v>0</v>
      </c>
      <c r="BN27" s="141">
        <f t="shared" si="14"/>
        <v>0</v>
      </c>
      <c r="BO27" s="130">
        <f t="shared" si="14"/>
        <v>0</v>
      </c>
      <c r="BP27" s="142">
        <f t="shared" si="14"/>
        <v>0</v>
      </c>
      <c r="BS27" s="4">
        <f t="shared" si="26"/>
        <v>0</v>
      </c>
      <c r="BT27" s="4">
        <f t="shared" si="27"/>
        <v>0</v>
      </c>
      <c r="BU27" s="4">
        <f t="shared" si="28"/>
        <v>250</v>
      </c>
      <c r="BV27" s="4">
        <f t="shared" si="29"/>
        <v>250</v>
      </c>
      <c r="BY27" s="10"/>
      <c r="BZ27" s="10"/>
    </row>
    <row r="28" spans="1:78" ht="13.5" thickBot="1">
      <c r="A28" s="891">
        <f t="shared" si="23"/>
        <v>11</v>
      </c>
      <c r="B28" s="892" t="s">
        <v>392</v>
      </c>
      <c r="C28" s="813" t="s">
        <v>395</v>
      </c>
      <c r="D28" s="813" t="str">
        <f t="shared" si="5"/>
        <v>DS.08.11</v>
      </c>
      <c r="E28" s="220"/>
      <c r="F28" s="202"/>
      <c r="G28" s="202"/>
      <c r="H28" s="202"/>
      <c r="I28" s="202"/>
      <c r="J28" s="202"/>
      <c r="K28" s="202"/>
      <c r="L28" s="202"/>
      <c r="M28" s="202"/>
      <c r="N28" s="202"/>
      <c r="O28" s="202"/>
      <c r="P28" s="286"/>
      <c r="Q28" s="220"/>
      <c r="R28" s="202"/>
      <c r="S28" s="202"/>
      <c r="T28" s="202"/>
      <c r="U28" s="202">
        <v>1</v>
      </c>
      <c r="V28" s="202">
        <v>5.5</v>
      </c>
      <c r="W28" s="202"/>
      <c r="X28" s="202">
        <f t="shared" ref="X28" si="53">IF(AA28=0,0,(AA28+AB28)*25-SUM(Q28:W28)*14-Y28)</f>
        <v>11</v>
      </c>
      <c r="Y28" s="202">
        <f t="shared" ref="Y28" si="54">IF(AB28&lt;&gt;0,IF(SUM(Q28:S28,U28)=0, (AB28)*25-(T28+V28+W28)*14, (AB28)*25-(T28+V28+W28)*14),0)</f>
        <v>173</v>
      </c>
      <c r="Z28" s="202" t="s">
        <v>242</v>
      </c>
      <c r="AA28" s="202">
        <v>1</v>
      </c>
      <c r="AB28" s="219">
        <v>10</v>
      </c>
      <c r="AC28" s="141">
        <f t="shared" si="15"/>
        <v>0</v>
      </c>
      <c r="AD28" s="374">
        <f t="shared" si="15"/>
        <v>0</v>
      </c>
      <c r="AE28" s="374">
        <f t="shared" si="15"/>
        <v>6.5</v>
      </c>
      <c r="AF28" s="375">
        <f t="shared" si="15"/>
        <v>0</v>
      </c>
      <c r="AG28" s="141">
        <f t="shared" si="16"/>
        <v>0</v>
      </c>
      <c r="AH28" s="374">
        <f t="shared" si="16"/>
        <v>0</v>
      </c>
      <c r="AI28" s="374">
        <f t="shared" si="16"/>
        <v>11</v>
      </c>
      <c r="AJ28" s="375">
        <f t="shared" si="16"/>
        <v>0</v>
      </c>
      <c r="AK28" s="20">
        <f t="shared" si="6"/>
        <v>6.5</v>
      </c>
      <c r="AL28" s="139">
        <f t="shared" si="7"/>
        <v>0</v>
      </c>
      <c r="AM28" s="127">
        <f t="shared" si="7"/>
        <v>0</v>
      </c>
      <c r="AN28" s="141">
        <f t="shared" si="17"/>
        <v>0</v>
      </c>
      <c r="AO28" s="130">
        <f t="shared" si="8"/>
        <v>0</v>
      </c>
      <c r="AP28" s="142">
        <f t="shared" si="8"/>
        <v>0</v>
      </c>
      <c r="AQ28" s="141">
        <f t="shared" si="18"/>
        <v>0</v>
      </c>
      <c r="AR28" s="374">
        <f t="shared" si="18"/>
        <v>0</v>
      </c>
      <c r="AS28" s="374">
        <f t="shared" si="18"/>
        <v>0</v>
      </c>
      <c r="AT28" s="375">
        <f t="shared" si="18"/>
        <v>0</v>
      </c>
      <c r="AU28" s="141">
        <f t="shared" si="19"/>
        <v>0</v>
      </c>
      <c r="AV28" s="374">
        <f t="shared" si="19"/>
        <v>0</v>
      </c>
      <c r="AW28" s="374">
        <f t="shared" si="19"/>
        <v>1</v>
      </c>
      <c r="AX28" s="375">
        <f t="shared" si="19"/>
        <v>0</v>
      </c>
      <c r="AY28" s="141">
        <f t="shared" si="9"/>
        <v>0</v>
      </c>
      <c r="AZ28" s="130">
        <f t="shared" si="10"/>
        <v>0</v>
      </c>
      <c r="BA28" s="142">
        <f t="shared" si="11"/>
        <v>0</v>
      </c>
      <c r="BB28" s="141">
        <f t="shared" si="12"/>
        <v>0</v>
      </c>
      <c r="BC28" s="130">
        <f t="shared" si="13"/>
        <v>1</v>
      </c>
      <c r="BD28" s="142">
        <f t="shared" si="20"/>
        <v>0</v>
      </c>
      <c r="BF28" s="141">
        <f t="shared" si="21"/>
        <v>0</v>
      </c>
      <c r="BG28" s="374">
        <f t="shared" si="21"/>
        <v>0</v>
      </c>
      <c r="BH28" s="374">
        <f t="shared" si="21"/>
        <v>5.5</v>
      </c>
      <c r="BI28" s="375">
        <f t="shared" si="21"/>
        <v>0</v>
      </c>
      <c r="BJ28" s="141">
        <f t="shared" si="22"/>
        <v>0</v>
      </c>
      <c r="BK28" s="374">
        <f t="shared" si="22"/>
        <v>0</v>
      </c>
      <c r="BL28" s="374">
        <f t="shared" si="22"/>
        <v>10</v>
      </c>
      <c r="BM28" s="375">
        <f t="shared" si="22"/>
        <v>0</v>
      </c>
      <c r="BN28" s="141">
        <f t="shared" si="14"/>
        <v>0</v>
      </c>
      <c r="BO28" s="130">
        <f t="shared" si="14"/>
        <v>0</v>
      </c>
      <c r="BP28" s="142">
        <f t="shared" si="14"/>
        <v>0</v>
      </c>
      <c r="BS28" s="4">
        <f t="shared" si="26"/>
        <v>0</v>
      </c>
      <c r="BT28" s="4">
        <f t="shared" si="27"/>
        <v>0</v>
      </c>
      <c r="BU28" s="4">
        <f t="shared" si="28"/>
        <v>264</v>
      </c>
      <c r="BV28" s="4">
        <f t="shared" si="29"/>
        <v>275</v>
      </c>
      <c r="BZ28" s="10"/>
    </row>
    <row r="29" spans="1:78" ht="13.5" hidden="1" thickBot="1">
      <c r="A29" s="891">
        <f t="shared" si="23"/>
        <v>12</v>
      </c>
      <c r="B29" s="893" t="s">
        <v>212</v>
      </c>
      <c r="C29" s="894"/>
      <c r="D29" s="888"/>
      <c r="E29" s="204"/>
      <c r="F29" s="203"/>
      <c r="G29" s="203"/>
      <c r="H29" s="203"/>
      <c r="I29" s="203"/>
      <c r="J29" s="203"/>
      <c r="K29" s="203"/>
      <c r="L29" s="202">
        <f>IF(O29=0,0,(O29+P29)*25-SUM(E29:K29)*14-#REF!-M29)</f>
        <v>0</v>
      </c>
      <c r="M29" s="202">
        <f>IF(P29&lt;&gt;0,IF(SUM(E29:G29,I29)=0, (P29)*25-(H29+J29+K29)*14-#REF!, (P29)*25-(H29+J29+K29)*14),0)</f>
        <v>0</v>
      </c>
      <c r="N29" s="203"/>
      <c r="O29" s="203"/>
      <c r="P29" s="273"/>
      <c r="Q29" s="204"/>
      <c r="R29" s="203"/>
      <c r="S29" s="203" t="s">
        <v>50</v>
      </c>
      <c r="T29" s="203"/>
      <c r="U29" s="203"/>
      <c r="V29" s="203"/>
      <c r="W29" s="203"/>
      <c r="X29" s="202">
        <f>IF(AA29=0,0,(AA29+AB29)*25-SUM(Q29:W29)*14-#REF!-Y29)</f>
        <v>0</v>
      </c>
      <c r="Y29" s="202"/>
      <c r="Z29" s="203"/>
      <c r="AA29" s="203"/>
      <c r="AB29" s="274"/>
      <c r="AC29" s="148">
        <f t="shared" ref="AC29" si="55">IF(LEFT($D29)=AC$15,SUM($E29:$J29)+SUM($Q29:$V29),0)</f>
        <v>0</v>
      </c>
      <c r="AD29" s="148">
        <f t="shared" ref="AD29:AF29" si="56">IF(LEFT($D29)=AD$15,SUM($E29:$J29)+SUM($Q29:$V29),0)</f>
        <v>0</v>
      </c>
      <c r="AE29" s="148">
        <f t="shared" si="56"/>
        <v>0</v>
      </c>
      <c r="AF29" s="153">
        <f t="shared" si="56"/>
        <v>0</v>
      </c>
      <c r="AG29" s="135">
        <f t="shared" ref="AG29" si="57">IF(LEFT($D29)=AG$15,SUM($O29:$P29)+SUM($AA29:$AB29),0)</f>
        <v>0</v>
      </c>
      <c r="AH29" s="148">
        <f t="shared" ref="AH29:AJ29" si="58">IF(LEFT($D29)=AH$15,SUM($O29:$P29)+SUM($AA29:$AB29),0)</f>
        <v>0</v>
      </c>
      <c r="AI29" s="148">
        <f t="shared" si="58"/>
        <v>0</v>
      </c>
      <c r="AJ29" s="153">
        <f t="shared" si="58"/>
        <v>0</v>
      </c>
      <c r="AK29" s="20">
        <f t="shared" si="6"/>
        <v>0</v>
      </c>
      <c r="AL29" s="148">
        <f t="shared" si="7"/>
        <v>0</v>
      </c>
      <c r="AM29" s="131">
        <f t="shared" si="7"/>
        <v>0</v>
      </c>
      <c r="AN29" s="133">
        <f t="shared" si="17"/>
        <v>0</v>
      </c>
      <c r="AO29" s="146">
        <f t="shared" si="8"/>
        <v>0</v>
      </c>
      <c r="AP29" s="147">
        <f t="shared" si="8"/>
        <v>0</v>
      </c>
      <c r="AQ29" s="148">
        <f t="shared" ref="AQ29:AT29" si="59">IF(LEFT($D29)=AQ$15,$E29+$Q29,0)</f>
        <v>0</v>
      </c>
      <c r="AR29" s="148">
        <f t="shared" si="59"/>
        <v>0</v>
      </c>
      <c r="AS29" s="148">
        <f t="shared" si="59"/>
        <v>0</v>
      </c>
      <c r="AT29" s="153">
        <f t="shared" si="59"/>
        <v>0</v>
      </c>
      <c r="AU29" s="135">
        <f t="shared" ref="AU29" si="60">IF(LEFT($D29)=AU$15,SUM($F29, $G29, $I29)+SUM($R29, $S29, $U29),0)</f>
        <v>0</v>
      </c>
      <c r="AV29" s="148">
        <f t="shared" ref="AV29:AX29" si="61">IF(LEFT($D29)=AV$15,SUM($F29, $G29, $I29)+SUM($R29, $S29, $U29),0)</f>
        <v>0</v>
      </c>
      <c r="AW29" s="148">
        <f t="shared" si="61"/>
        <v>0</v>
      </c>
      <c r="AX29" s="153">
        <f t="shared" si="61"/>
        <v>0</v>
      </c>
      <c r="AY29" s="133">
        <f t="shared" si="9"/>
        <v>0</v>
      </c>
      <c r="AZ29" s="146">
        <f t="shared" si="10"/>
        <v>0</v>
      </c>
      <c r="BA29" s="147">
        <f t="shared" si="11"/>
        <v>0</v>
      </c>
      <c r="BB29" s="133">
        <f t="shared" si="12"/>
        <v>0</v>
      </c>
      <c r="BC29" s="146">
        <f t="shared" si="13"/>
        <v>0</v>
      </c>
      <c r="BD29" s="147">
        <f t="shared" si="20"/>
        <v>0</v>
      </c>
      <c r="BF29" s="135">
        <f t="shared" ref="BF29" si="62">IF(LEFT($D29)=BF$15,SUM($H29,$J29)+SUM($T29,$V29),0)</f>
        <v>0</v>
      </c>
      <c r="BG29" s="148">
        <f t="shared" ref="BG29:BI29" si="63">IF(LEFT($D29)=BG$15,SUM($H29,$J29)+SUM($T29,$V29),0)</f>
        <v>0</v>
      </c>
      <c r="BH29" s="148">
        <f t="shared" si="63"/>
        <v>0</v>
      </c>
      <c r="BI29" s="153">
        <f t="shared" si="63"/>
        <v>0</v>
      </c>
      <c r="BJ29" s="135">
        <f t="shared" ref="BJ29:BM29" si="64">IF(LEFT($D29)=BJ$15,$P29+$AB29,0)</f>
        <v>0</v>
      </c>
      <c r="BK29" s="148">
        <f t="shared" si="64"/>
        <v>0</v>
      </c>
      <c r="BL29" s="148">
        <f t="shared" si="64"/>
        <v>0</v>
      </c>
      <c r="BM29" s="153">
        <f t="shared" si="64"/>
        <v>0</v>
      </c>
      <c r="BN29" s="133">
        <f t="shared" si="14"/>
        <v>0</v>
      </c>
      <c r="BO29" s="146">
        <f t="shared" si="14"/>
        <v>0</v>
      </c>
      <c r="BP29" s="147">
        <f t="shared" si="14"/>
        <v>0</v>
      </c>
      <c r="BS29" s="4">
        <f t="shared" si="26"/>
        <v>0</v>
      </c>
      <c r="BT29" s="4">
        <f t="shared" si="27"/>
        <v>0</v>
      </c>
      <c r="BU29" s="4">
        <f t="shared" si="28"/>
        <v>0</v>
      </c>
      <c r="BV29" s="4">
        <f t="shared" si="29"/>
        <v>0</v>
      </c>
      <c r="BZ29" s="10"/>
    </row>
    <row r="30" spans="1:78" ht="13.5" customHeight="1">
      <c r="A30" s="895" t="s">
        <v>346</v>
      </c>
      <c r="B30" s="835"/>
      <c r="C30" s="835"/>
      <c r="D30" s="835"/>
      <c r="E30" s="34">
        <f t="shared" ref="E30:M30" si="65">SUM(E18:E29)</f>
        <v>6</v>
      </c>
      <c r="F30" s="35">
        <f t="shared" si="65"/>
        <v>1</v>
      </c>
      <c r="G30" s="35">
        <f t="shared" si="65"/>
        <v>4</v>
      </c>
      <c r="H30" s="35">
        <f t="shared" si="65"/>
        <v>5</v>
      </c>
      <c r="I30" s="35">
        <f t="shared" si="65"/>
        <v>1</v>
      </c>
      <c r="J30" s="35">
        <f t="shared" si="65"/>
        <v>1</v>
      </c>
      <c r="K30" s="35">
        <f t="shared" si="65"/>
        <v>0</v>
      </c>
      <c r="L30" s="477">
        <f t="shared" si="65"/>
        <v>32</v>
      </c>
      <c r="M30" s="477">
        <f t="shared" si="65"/>
        <v>191</v>
      </c>
      <c r="N30" s="510" t="str">
        <f>IF(AY17&lt;&gt;0,AY17 &amp;"E","") &amp; IF(AZ17&lt;&gt;0,CHAR(10)&amp;AZ17 &amp; "V","")&amp; IF(BA17&lt;&gt;0,CHAR(10)&amp;BA17 &amp; "P","")</f>
        <v>3E
3V</v>
      </c>
      <c r="O30" s="510">
        <f t="shared" ref="O30:Y30" si="66">SUM(O18:O29)</f>
        <v>8</v>
      </c>
      <c r="P30" s="510">
        <f t="shared" si="66"/>
        <v>11</v>
      </c>
      <c r="Q30" s="34">
        <f t="shared" si="66"/>
        <v>6</v>
      </c>
      <c r="R30" s="35">
        <f t="shared" si="66"/>
        <v>0</v>
      </c>
      <c r="S30" s="35">
        <f t="shared" si="66"/>
        <v>4.5</v>
      </c>
      <c r="T30" s="35">
        <f t="shared" si="66"/>
        <v>0</v>
      </c>
      <c r="U30" s="35">
        <f t="shared" si="66"/>
        <v>1</v>
      </c>
      <c r="V30" s="35">
        <f t="shared" si="66"/>
        <v>10.5</v>
      </c>
      <c r="W30" s="35">
        <f t="shared" si="66"/>
        <v>0</v>
      </c>
      <c r="X30" s="477">
        <f t="shared" si="66"/>
        <v>14</v>
      </c>
      <c r="Y30" s="477">
        <f t="shared" si="66"/>
        <v>353</v>
      </c>
      <c r="Z30" s="510" t="str">
        <f>IF(BB17&lt;&gt;0,BB17 &amp;"E","") &amp; IF(BC17&lt;&gt;0,CHAR(10)&amp;BC17 &amp; "V","")&amp; IF(BD17&lt;&gt;0,CHAR(10)&amp;BD17 &amp; "P","")</f>
        <v>3E
2V</v>
      </c>
      <c r="AA30" s="510">
        <f>SUM(AA18:AA29)</f>
        <v>7</v>
      </c>
      <c r="AB30" s="519">
        <f>SUM(AB18:AB29)</f>
        <v>20</v>
      </c>
      <c r="AC30" s="86">
        <f t="shared" ref="AC30:AD30" si="67">IF(LEFT($D30)=AC$15,SUM($E30:$J30)+SUM($Q30:$U30),0)</f>
        <v>0</v>
      </c>
      <c r="AD30" s="86">
        <f t="shared" si="67"/>
        <v>0</v>
      </c>
      <c r="AE30" s="86">
        <f>IF(LEFT($D30)=AE$15,SUM($E30:$J30)+SUM($Q30:$U30),0)</f>
        <v>0</v>
      </c>
      <c r="AF30" s="86">
        <f>IF(LEFT($D30)=AF$15,SUM($E30:$J30)+SUM($Q30:$U30),0)</f>
        <v>0</v>
      </c>
      <c r="AG30" s="86">
        <f>IF(AC30&gt;0,$P30+$AB30,0)</f>
        <v>0</v>
      </c>
      <c r="AH30" s="86">
        <f>IF(AD30&gt;0,$P30+$AB30,0)</f>
        <v>0</v>
      </c>
      <c r="AI30" s="86">
        <f>IF(AE30&gt;0,$P30+$AB30,0)</f>
        <v>0</v>
      </c>
      <c r="AJ30" s="86">
        <f>IF(AF30&gt;0,$P30+$AB30,0)</f>
        <v>0</v>
      </c>
      <c r="AK30" s="86">
        <f>IF(MID($D30,6,1)=AK$15,SUM($E30:$J30)+SUM($Q30:$U30),0)</f>
        <v>0</v>
      </c>
      <c r="AL30" s="86">
        <f t="shared" ref="AL30:AM30" si="68">IF(MID($D30,6,1)=AL$15,SUM($E30:$J30)+SUM($Q30:$U30),0)</f>
        <v>0</v>
      </c>
      <c r="AM30" s="86">
        <f t="shared" si="68"/>
        <v>0</v>
      </c>
      <c r="AN30" s="86">
        <f>IF(MID($D30,6,1)=AN$15,$P30+$AB30,0)</f>
        <v>0</v>
      </c>
      <c r="AO30" s="86">
        <f t="shared" ref="AO30:AP30" si="69">IF(MID($D30,6,1)=AO$15,$P30+$AB30,0)</f>
        <v>0</v>
      </c>
      <c r="AP30" s="86">
        <f t="shared" si="69"/>
        <v>0</v>
      </c>
    </row>
    <row r="31" spans="1:78" ht="13.5" customHeight="1" thickBot="1">
      <c r="A31" s="896" t="s">
        <v>48</v>
      </c>
      <c r="B31" s="841"/>
      <c r="C31" s="841"/>
      <c r="D31" s="841"/>
      <c r="E31" s="479">
        <f>SUM(E30:K30)</f>
        <v>18</v>
      </c>
      <c r="F31" s="480"/>
      <c r="G31" s="480"/>
      <c r="H31" s="480"/>
      <c r="I31" s="480"/>
      <c r="J31" s="480"/>
      <c r="K31" s="481"/>
      <c r="L31" s="478"/>
      <c r="M31" s="478"/>
      <c r="N31" s="488"/>
      <c r="O31" s="488"/>
      <c r="P31" s="488"/>
      <c r="Q31" s="479">
        <f>SUM(Q30:W30)</f>
        <v>22</v>
      </c>
      <c r="R31" s="480"/>
      <c r="S31" s="480"/>
      <c r="T31" s="480"/>
      <c r="U31" s="480"/>
      <c r="V31" s="480"/>
      <c r="W31" s="481"/>
      <c r="X31" s="478"/>
      <c r="Y31" s="478"/>
      <c r="Z31" s="488"/>
      <c r="AA31" s="488"/>
      <c r="AB31" s="520"/>
    </row>
    <row r="32" spans="1:78" ht="14.25" customHeight="1" thickBot="1">
      <c r="A32" s="848"/>
      <c r="B32" s="848"/>
      <c r="C32" s="848"/>
      <c r="D32" s="848"/>
    </row>
    <row r="33" spans="1:78" ht="9" hidden="1" customHeight="1" thickBot="1">
      <c r="A33" s="848"/>
      <c r="B33" s="848"/>
      <c r="C33" s="848"/>
      <c r="D33" s="848"/>
    </row>
    <row r="34" spans="1:78" ht="13.5" customHeight="1">
      <c r="A34" s="850" t="s">
        <v>13</v>
      </c>
      <c r="B34" s="897" t="s">
        <v>127</v>
      </c>
      <c r="C34" s="850" t="s">
        <v>155</v>
      </c>
      <c r="D34" s="898" t="s">
        <v>14</v>
      </c>
      <c r="E34" s="579" t="str">
        <f>E15</f>
        <v>Sem. 7</v>
      </c>
      <c r="F34" s="580"/>
      <c r="G34" s="580"/>
      <c r="H34" s="580"/>
      <c r="I34" s="580"/>
      <c r="J34" s="580"/>
      <c r="K34" s="580"/>
      <c r="L34" s="580"/>
      <c r="M34" s="580"/>
      <c r="N34" s="580"/>
      <c r="O34" s="580"/>
      <c r="P34" s="581"/>
      <c r="Q34" s="579" t="str">
        <f>Q15</f>
        <v>Sem. 8</v>
      </c>
      <c r="R34" s="580"/>
      <c r="S34" s="580"/>
      <c r="T34" s="580"/>
      <c r="U34" s="580"/>
      <c r="V34" s="580"/>
      <c r="W34" s="580"/>
      <c r="X34" s="580"/>
      <c r="Y34" s="580"/>
      <c r="Z34" s="580"/>
      <c r="AA34" s="580"/>
      <c r="AB34" s="581"/>
    </row>
    <row r="35" spans="1:78" ht="12.75" customHeight="1" thickBot="1">
      <c r="A35" s="855"/>
      <c r="B35" s="899"/>
      <c r="C35" s="855"/>
      <c r="D35" s="900"/>
      <c r="E35" s="572" t="s">
        <v>19</v>
      </c>
      <c r="F35" s="574" t="s">
        <v>18</v>
      </c>
      <c r="G35" s="574" t="s">
        <v>23</v>
      </c>
      <c r="H35" s="574" t="s">
        <v>130</v>
      </c>
      <c r="I35" s="574"/>
      <c r="J35" s="574" t="s">
        <v>131</v>
      </c>
      <c r="K35" s="508" t="s">
        <v>134</v>
      </c>
      <c r="L35" s="574" t="s">
        <v>25</v>
      </c>
      <c r="M35" s="574" t="s">
        <v>132</v>
      </c>
      <c r="N35" s="576" t="s">
        <v>26</v>
      </c>
      <c r="O35" s="475" t="s">
        <v>27</v>
      </c>
      <c r="P35" s="476"/>
      <c r="Q35" s="572" t="s">
        <v>19</v>
      </c>
      <c r="R35" s="574" t="s">
        <v>18</v>
      </c>
      <c r="S35" s="574" t="s">
        <v>23</v>
      </c>
      <c r="T35" s="574" t="s">
        <v>130</v>
      </c>
      <c r="U35" s="574" t="s">
        <v>24</v>
      </c>
      <c r="V35" s="574" t="s">
        <v>131</v>
      </c>
      <c r="W35" s="508" t="s">
        <v>134</v>
      </c>
      <c r="X35" s="574" t="s">
        <v>25</v>
      </c>
      <c r="Y35" s="574" t="s">
        <v>132</v>
      </c>
      <c r="Z35" s="576" t="s">
        <v>26</v>
      </c>
      <c r="AA35" s="475" t="s">
        <v>27</v>
      </c>
      <c r="AB35" s="476"/>
    </row>
    <row r="36" spans="1:78" ht="15" customHeight="1" thickBot="1">
      <c r="A36" s="901"/>
      <c r="B36" s="864"/>
      <c r="C36" s="865" t="s">
        <v>28</v>
      </c>
      <c r="D36" s="866" t="s">
        <v>166</v>
      </c>
      <c r="E36" s="573"/>
      <c r="F36" s="533"/>
      <c r="G36" s="533"/>
      <c r="H36" s="533"/>
      <c r="I36" s="533"/>
      <c r="J36" s="533"/>
      <c r="K36" s="488"/>
      <c r="L36" s="533"/>
      <c r="M36" s="533"/>
      <c r="N36" s="577"/>
      <c r="O36" s="129" t="s">
        <v>158</v>
      </c>
      <c r="P36" s="129" t="s">
        <v>135</v>
      </c>
      <c r="Q36" s="573"/>
      <c r="R36" s="533"/>
      <c r="S36" s="533"/>
      <c r="T36" s="533"/>
      <c r="U36" s="533"/>
      <c r="V36" s="533"/>
      <c r="W36" s="488"/>
      <c r="X36" s="533"/>
      <c r="Y36" s="533"/>
      <c r="Z36" s="577"/>
      <c r="AA36" s="129" t="s">
        <v>158</v>
      </c>
      <c r="AB36" s="128" t="s">
        <v>135</v>
      </c>
      <c r="AC36" s="123">
        <f t="shared" ref="AC36:BD36" si="70">SUM(AC37:AC42)</f>
        <v>0</v>
      </c>
      <c r="AD36" s="124">
        <f t="shared" si="70"/>
        <v>0</v>
      </c>
      <c r="AE36" s="124">
        <f t="shared" si="70"/>
        <v>12</v>
      </c>
      <c r="AF36" s="125">
        <f t="shared" si="70"/>
        <v>0</v>
      </c>
      <c r="AG36" s="123">
        <f t="shared" si="70"/>
        <v>0</v>
      </c>
      <c r="AH36" s="124">
        <f t="shared" si="70"/>
        <v>0</v>
      </c>
      <c r="AI36" s="124">
        <f t="shared" si="70"/>
        <v>14</v>
      </c>
      <c r="AJ36" s="165">
        <f t="shared" si="70"/>
        <v>0</v>
      </c>
      <c r="AK36" s="123">
        <f t="shared" si="70"/>
        <v>0</v>
      </c>
      <c r="AL36" s="124">
        <f t="shared" si="70"/>
        <v>12</v>
      </c>
      <c r="AM36" s="125">
        <f t="shared" si="70"/>
        <v>0</v>
      </c>
      <c r="AN36" s="123">
        <f t="shared" si="70"/>
        <v>0</v>
      </c>
      <c r="AO36" s="124">
        <f t="shared" si="70"/>
        <v>0</v>
      </c>
      <c r="AP36" s="125">
        <f t="shared" si="70"/>
        <v>0</v>
      </c>
      <c r="AQ36" s="123">
        <f t="shared" si="70"/>
        <v>0</v>
      </c>
      <c r="AR36" s="124">
        <f t="shared" si="70"/>
        <v>0</v>
      </c>
      <c r="AS36" s="124">
        <f t="shared" si="70"/>
        <v>4</v>
      </c>
      <c r="AT36" s="125">
        <f t="shared" si="70"/>
        <v>0</v>
      </c>
      <c r="AU36" s="123">
        <f t="shared" si="70"/>
        <v>0</v>
      </c>
      <c r="AV36" s="124">
        <f t="shared" si="70"/>
        <v>0</v>
      </c>
      <c r="AW36" s="124">
        <f t="shared" si="70"/>
        <v>2</v>
      </c>
      <c r="AX36" s="125">
        <f t="shared" si="70"/>
        <v>0</v>
      </c>
      <c r="AY36" s="123">
        <f t="shared" si="70"/>
        <v>1</v>
      </c>
      <c r="AZ36" s="124">
        <f t="shared" si="70"/>
        <v>1</v>
      </c>
      <c r="BA36" s="125">
        <f t="shared" si="70"/>
        <v>0</v>
      </c>
      <c r="BB36" s="123">
        <f t="shared" si="70"/>
        <v>1</v>
      </c>
      <c r="BC36" s="124">
        <f t="shared" si="70"/>
        <v>0</v>
      </c>
      <c r="BD36" s="125">
        <f t="shared" si="70"/>
        <v>0</v>
      </c>
      <c r="BF36" s="123">
        <f t="shared" ref="BF36:BP36" si="71">SUM(BF37:BF42)</f>
        <v>0</v>
      </c>
      <c r="BG36" s="124">
        <f t="shared" si="71"/>
        <v>0</v>
      </c>
      <c r="BH36" s="124">
        <f t="shared" si="71"/>
        <v>6</v>
      </c>
      <c r="BI36" s="125">
        <f t="shared" si="71"/>
        <v>0</v>
      </c>
      <c r="BJ36" s="123">
        <f t="shared" si="71"/>
        <v>0</v>
      </c>
      <c r="BK36" s="124">
        <f t="shared" si="71"/>
        <v>0</v>
      </c>
      <c r="BL36" s="124">
        <f t="shared" si="71"/>
        <v>8</v>
      </c>
      <c r="BM36" s="125">
        <f t="shared" si="71"/>
        <v>0</v>
      </c>
      <c r="BN36" s="123">
        <f t="shared" si="71"/>
        <v>0</v>
      </c>
      <c r="BO36" s="124">
        <f t="shared" si="71"/>
        <v>0</v>
      </c>
      <c r="BP36" s="125">
        <f t="shared" si="71"/>
        <v>0</v>
      </c>
    </row>
    <row r="37" spans="1:78" ht="12" customHeight="1" thickBot="1">
      <c r="A37" s="871">
        <f>A28+1</f>
        <v>12</v>
      </c>
      <c r="B37" s="902" t="s">
        <v>483</v>
      </c>
      <c r="C37" s="813" t="s">
        <v>393</v>
      </c>
      <c r="D37" s="823" t="str">
        <f t="shared" ref="D37:D42" si="72">C37&amp;"."&amp;TEXT(A37,"00")</f>
        <v>DS.07.12</v>
      </c>
      <c r="E37" s="540"/>
      <c r="F37" s="482"/>
      <c r="G37" s="482"/>
      <c r="H37" s="482">
        <v>2</v>
      </c>
      <c r="I37" s="482"/>
      <c r="J37" s="482">
        <v>2</v>
      </c>
      <c r="K37" s="477"/>
      <c r="L37" s="482">
        <f>IF(O37=0,0,(O37+P37)*25-SUM(E37:K37)*14-M37)</f>
        <v>0</v>
      </c>
      <c r="M37" s="482">
        <f>IF(P37&lt;&gt;0,IF(SUM(E37:G37,I37)=0, (P37)*25-(H37+J37+K37)*14, (P37)*25-(H37+J37+K37)*14),0)</f>
        <v>144</v>
      </c>
      <c r="N37" s="482" t="s">
        <v>242</v>
      </c>
      <c r="O37" s="482"/>
      <c r="P37" s="515">
        <v>8</v>
      </c>
      <c r="Q37" s="540"/>
      <c r="R37" s="482"/>
      <c r="S37" s="482"/>
      <c r="T37" s="482"/>
      <c r="U37" s="482"/>
      <c r="V37" s="482"/>
      <c r="W37" s="477"/>
      <c r="X37" s="482"/>
      <c r="Y37" s="482"/>
      <c r="Z37" s="482"/>
      <c r="AA37" s="482"/>
      <c r="AB37" s="515"/>
      <c r="AC37" s="65">
        <f t="shared" ref="AC37:AF42" si="73">IF(LEFT($D37)=AC$15,SUM($E37:$J37)+SUM($Q37:$V37),0)</f>
        <v>0</v>
      </c>
      <c r="AD37" s="139">
        <f t="shared" si="73"/>
        <v>0</v>
      </c>
      <c r="AE37" s="139">
        <f>IF(LEFT($D37,2)=AE$15,SUM($E37:$J37)+SUM($Q37:$V37),0)</f>
        <v>4</v>
      </c>
      <c r="AF37" s="140">
        <f t="shared" si="73"/>
        <v>0</v>
      </c>
      <c r="AG37" s="20">
        <f>IF(LEFT($D37)=AG$15,SUM($O37:$P37)+SUM($AA37:$AB37),0)</f>
        <v>0</v>
      </c>
      <c r="AH37" s="151">
        <f t="shared" ref="AH37:AJ42" si="74">IF(LEFT($D37)=AH$15,SUM($O37:$P37)+SUM($AA37:$AB37),0)</f>
        <v>0</v>
      </c>
      <c r="AI37" s="151">
        <f>IF(LEFT($D37,2)=AI$15,SUM($O37:$P37)+SUM($AA37:$AB37),0)</f>
        <v>8</v>
      </c>
      <c r="AJ37" s="152">
        <f t="shared" si="74"/>
        <v>0</v>
      </c>
      <c r="AK37" s="65">
        <f t="shared" ref="AK37:AM42" si="75">IF(MID($D37,6,1)=AK$15,SUM($E37:$J37)+SUM($Q37:$V37),0)</f>
        <v>0</v>
      </c>
      <c r="AL37" s="139">
        <f>AC37+AD37+AE37+AF37</f>
        <v>4</v>
      </c>
      <c r="AM37" s="140">
        <f t="shared" si="75"/>
        <v>0</v>
      </c>
      <c r="AN37" s="20">
        <f>IF(MID($D37,6,1)=AN$15,SUM($O37:$P37)+SUM($AA37:$AB37),0)</f>
        <v>0</v>
      </c>
      <c r="AO37" s="151">
        <f t="shared" ref="AO37:AP42" si="76">IF(MID($D37,6,1)=AO$15,SUM($O37:$P37)+SUM($AA37:$AB37),0)</f>
        <v>0</v>
      </c>
      <c r="AP37" s="152">
        <f t="shared" si="76"/>
        <v>0</v>
      </c>
      <c r="AQ37" s="20">
        <f t="shared" ref="AQ37:AT42" si="77">IF(LEFT($D37)=AQ$15,$E37+$Q37,0)</f>
        <v>0</v>
      </c>
      <c r="AR37" s="151">
        <f t="shared" si="77"/>
        <v>0</v>
      </c>
      <c r="AS37" s="18">
        <f>IF(LEFT($D37,2)=AS$15,$E37+$Q37,0)</f>
        <v>0</v>
      </c>
      <c r="AT37" s="152">
        <f t="shared" si="77"/>
        <v>0</v>
      </c>
      <c r="AU37" s="20">
        <f t="shared" ref="AU37:AX42" si="78">IF(LEFT($D37)=AU$15,SUM($F37, $G37, $I37)+SUM($R37, $S37, $U37),0)</f>
        <v>0</v>
      </c>
      <c r="AV37" s="151">
        <f t="shared" si="78"/>
        <v>0</v>
      </c>
      <c r="AW37" s="151">
        <f>IF(LEFT($D37,2)=AW$15,SUM($F37, $G37, $I37)+SUM($R37, $S37, $U37),0)</f>
        <v>0</v>
      </c>
      <c r="AX37" s="152">
        <f t="shared" si="78"/>
        <v>0</v>
      </c>
      <c r="AY37" s="20">
        <f t="shared" ref="AY37:AY42" si="79">IF(LEFT($N37,1)=$AY$15,1,0)</f>
        <v>0</v>
      </c>
      <c r="AZ37" s="151">
        <f t="shared" ref="AZ37:AZ42" si="80">IF(LEFT($N37,1)=$AZ$15,1,0)</f>
        <v>1</v>
      </c>
      <c r="BA37" s="152">
        <f>IF(LEFT($N37,1)=$BA$15,1,0)</f>
        <v>0</v>
      </c>
      <c r="BB37" s="20">
        <f t="shared" ref="BB37:BB42" si="81">IF(LEFT($Z37,1)=$BB$15,1,0)</f>
        <v>0</v>
      </c>
      <c r="BC37" s="151">
        <f t="shared" ref="BC37:BC42" si="82">IF(LEFT($Z37,1)=$BC$15,1,0)</f>
        <v>0</v>
      </c>
      <c r="BD37" s="152">
        <f t="shared" ref="BD37:BD42" si="83">IF(LEFT($Z37,1)=$BD$15,1,0)</f>
        <v>0</v>
      </c>
      <c r="BF37" s="20">
        <f t="shared" ref="BF37:BI42" si="84">IF(LEFT($D37)=BF$15,SUM($H37,$J37)+SUM($T37,$V37),0)</f>
        <v>0</v>
      </c>
      <c r="BG37" s="151">
        <f t="shared" si="84"/>
        <v>0</v>
      </c>
      <c r="BH37" s="151">
        <f>IF(LEFT($D37,2)=BH$15,SUM($H37,$J37)+SUM($T37,$V37),0)</f>
        <v>4</v>
      </c>
      <c r="BI37" s="152">
        <f t="shared" si="84"/>
        <v>0</v>
      </c>
      <c r="BJ37" s="20">
        <f>IF(BF37&gt;0,$P37+$AB37,0)</f>
        <v>0</v>
      </c>
      <c r="BK37" s="151">
        <f>IF(BG37&gt;0,$P37+$AB37,0)</f>
        <v>0</v>
      </c>
      <c r="BL37" s="151">
        <f>IF(BH37&gt;0,$P37+$AB37,0)</f>
        <v>8</v>
      </c>
      <c r="BM37" s="152">
        <f>IF(BI37&gt;0,$P37+$AB37,0)</f>
        <v>0</v>
      </c>
      <c r="BN37" s="20">
        <f t="shared" ref="BN37:BP42" si="85">IF(MID($D37,6,1)=BN$15,$P37+$AB37,0)</f>
        <v>0</v>
      </c>
      <c r="BO37" s="151">
        <f t="shared" si="85"/>
        <v>0</v>
      </c>
      <c r="BP37" s="152">
        <f t="shared" si="85"/>
        <v>0</v>
      </c>
      <c r="BY37" s="10"/>
      <c r="BZ37" s="10"/>
    </row>
    <row r="38" spans="1:78" ht="12" customHeight="1" thickBot="1">
      <c r="A38" s="813">
        <f>A37+1</f>
        <v>13</v>
      </c>
      <c r="B38" s="903" t="s">
        <v>169</v>
      </c>
      <c r="C38" s="813" t="s">
        <v>393</v>
      </c>
      <c r="D38" s="823" t="str">
        <f t="shared" si="72"/>
        <v>DS.07.13</v>
      </c>
      <c r="E38" s="536"/>
      <c r="F38" s="484"/>
      <c r="G38" s="484"/>
      <c r="H38" s="484"/>
      <c r="I38" s="484"/>
      <c r="J38" s="484"/>
      <c r="K38" s="560"/>
      <c r="L38" s="484">
        <f>IF(O38=0,0,(O38+P38)*25-SUM(E38:K38)*14-#REF!-M38)</f>
        <v>0</v>
      </c>
      <c r="M38" s="484">
        <f>IF(P38&lt;&gt;0,IF(SUM(E38:G38,I38)=0, (P38)*25-(H38+J38+K38)*14-#REF!, (P38)*25-(H38+J38+K38)*14),0)</f>
        <v>0</v>
      </c>
      <c r="N38" s="484"/>
      <c r="O38" s="484"/>
      <c r="P38" s="512"/>
      <c r="Q38" s="536"/>
      <c r="R38" s="484"/>
      <c r="S38" s="484"/>
      <c r="T38" s="484"/>
      <c r="U38" s="484"/>
      <c r="V38" s="484"/>
      <c r="W38" s="560"/>
      <c r="X38" s="484"/>
      <c r="Y38" s="484"/>
      <c r="Z38" s="484"/>
      <c r="AA38" s="484"/>
      <c r="AB38" s="512"/>
      <c r="AC38" s="65">
        <f t="shared" si="73"/>
        <v>0</v>
      </c>
      <c r="AD38" s="139">
        <f t="shared" si="73"/>
        <v>0</v>
      </c>
      <c r="AE38" s="139">
        <f t="shared" ref="AE38:AE42" si="86">IF(LEFT($D38,2)=AE$15,SUM($E38:$J38)+SUM($Q38:$V38),0)</f>
        <v>0</v>
      </c>
      <c r="AF38" s="140">
        <f t="shared" si="73"/>
        <v>0</v>
      </c>
      <c r="AG38" s="65">
        <f t="shared" ref="AG38:AG42" si="87">IF(LEFT($D38)=AG$15,SUM($O38:$P38)+SUM($AA38:$AB38),0)</f>
        <v>0</v>
      </c>
      <c r="AH38" s="139">
        <f t="shared" si="74"/>
        <v>0</v>
      </c>
      <c r="AI38" s="151">
        <f t="shared" ref="AI38:AI42" si="88">IF(LEFT($D38,2)=AI$15,SUM($O38:$P38)+SUM($AA38:$AB38),0)</f>
        <v>0</v>
      </c>
      <c r="AJ38" s="140">
        <f t="shared" si="74"/>
        <v>0</v>
      </c>
      <c r="AK38" s="65">
        <f t="shared" si="75"/>
        <v>0</v>
      </c>
      <c r="AL38" s="139">
        <f t="shared" si="75"/>
        <v>0</v>
      </c>
      <c r="AM38" s="140">
        <f t="shared" si="75"/>
        <v>0</v>
      </c>
      <c r="AN38" s="65">
        <f t="shared" ref="AN38:AN42" si="89">IF(MID($D38,6,1)=AN$15,SUM($O38:$P38)+SUM($AA38:$AB38),0)</f>
        <v>0</v>
      </c>
      <c r="AO38" s="139">
        <f t="shared" si="76"/>
        <v>0</v>
      </c>
      <c r="AP38" s="140">
        <f t="shared" si="76"/>
        <v>0</v>
      </c>
      <c r="AQ38" s="65">
        <f t="shared" si="77"/>
        <v>0</v>
      </c>
      <c r="AR38" s="139">
        <f t="shared" si="77"/>
        <v>0</v>
      </c>
      <c r="AS38" s="130">
        <f t="shared" ref="AS38:AS42" si="90">IF(LEFT($D38,2)=AS$15,$E38+$Q38,0)</f>
        <v>0</v>
      </c>
      <c r="AT38" s="140">
        <f t="shared" si="77"/>
        <v>0</v>
      </c>
      <c r="AU38" s="65">
        <f t="shared" si="78"/>
        <v>0</v>
      </c>
      <c r="AV38" s="139">
        <f t="shared" si="78"/>
        <v>0</v>
      </c>
      <c r="AW38" s="151">
        <f t="shared" ref="AW38:AW42" si="91">IF(LEFT($D38,2)=AW$15,SUM($F38, $G38, $I38)+SUM($R38, $S38, $U38),0)</f>
        <v>0</v>
      </c>
      <c r="AX38" s="140">
        <f t="shared" si="78"/>
        <v>0</v>
      </c>
      <c r="AY38" s="65">
        <f t="shared" si="79"/>
        <v>0</v>
      </c>
      <c r="AZ38" s="139">
        <f t="shared" si="80"/>
        <v>0</v>
      </c>
      <c r="BA38" s="140">
        <f t="shared" ref="BA38:BA42" si="92">IF(LEFT($N38,1)=$BA$15,1,0)</f>
        <v>0</v>
      </c>
      <c r="BB38" s="65">
        <f t="shared" si="81"/>
        <v>0</v>
      </c>
      <c r="BC38" s="139">
        <f t="shared" si="82"/>
        <v>0</v>
      </c>
      <c r="BD38" s="140">
        <f t="shared" si="83"/>
        <v>0</v>
      </c>
      <c r="BF38" s="65">
        <f t="shared" si="84"/>
        <v>0</v>
      </c>
      <c r="BG38" s="139">
        <f t="shared" si="84"/>
        <v>0</v>
      </c>
      <c r="BH38" s="151">
        <f t="shared" ref="BH38:BH42" si="93">IF(LEFT($D38,2)=BH$15,SUM($H38,$J38)+SUM($T38,$V38),0)</f>
        <v>0</v>
      </c>
      <c r="BI38" s="140">
        <f t="shared" si="84"/>
        <v>0</v>
      </c>
      <c r="BJ38" s="65">
        <f t="shared" ref="BJ38:BJ40" si="94">IF(BF38&gt;0,$P38+$AB38,0)</f>
        <v>0</v>
      </c>
      <c r="BK38" s="139">
        <f t="shared" ref="BK38:BK40" si="95">IF(BG38&gt;0,$P38+$AB38,0)</f>
        <v>0</v>
      </c>
      <c r="BL38" s="139">
        <f t="shared" ref="BL38:BL40" si="96">IF(BH38&gt;0,$P38+$AB38,0)</f>
        <v>0</v>
      </c>
      <c r="BM38" s="140">
        <f t="shared" ref="BM38:BM40" si="97">IF(BI38&gt;0,$P38+$AB38,0)</f>
        <v>0</v>
      </c>
      <c r="BN38" s="65">
        <f t="shared" si="85"/>
        <v>0</v>
      </c>
      <c r="BO38" s="139">
        <f t="shared" si="85"/>
        <v>0</v>
      </c>
      <c r="BP38" s="140">
        <f t="shared" si="85"/>
        <v>0</v>
      </c>
      <c r="BY38" s="10"/>
    </row>
    <row r="39" spans="1:78" ht="12" customHeight="1" thickBot="1">
      <c r="A39" s="813">
        <f>A38+1</f>
        <v>14</v>
      </c>
      <c r="B39" s="902" t="s">
        <v>484</v>
      </c>
      <c r="C39" s="813" t="s">
        <v>393</v>
      </c>
      <c r="D39" s="823" t="str">
        <f t="shared" si="72"/>
        <v>DS.07.14</v>
      </c>
      <c r="E39" s="536">
        <v>2</v>
      </c>
      <c r="F39" s="484"/>
      <c r="G39" s="484">
        <v>2</v>
      </c>
      <c r="H39" s="484"/>
      <c r="I39" s="484"/>
      <c r="J39" s="484"/>
      <c r="K39" s="545"/>
      <c r="L39" s="484">
        <f>IF(O39=0,0,(O39+P39)*25-SUM(E39:K39)*14-M39)</f>
        <v>19</v>
      </c>
      <c r="M39" s="484">
        <f>IF(P39&lt;&gt;0,IF(SUM(E39:G39,I39)=0, (P39)*25-(H39+J39+K39)*14, (P39)*25-(H39+J39+K39)*14),0)</f>
        <v>0</v>
      </c>
      <c r="N39" s="484" t="s">
        <v>22</v>
      </c>
      <c r="O39" s="484">
        <v>3</v>
      </c>
      <c r="P39" s="512"/>
      <c r="Q39" s="536"/>
      <c r="R39" s="484"/>
      <c r="S39" s="484"/>
      <c r="T39" s="484"/>
      <c r="U39" s="484"/>
      <c r="V39" s="484"/>
      <c r="W39" s="545"/>
      <c r="X39" s="484"/>
      <c r="Y39" s="484"/>
      <c r="Z39" s="484"/>
      <c r="AA39" s="484"/>
      <c r="AB39" s="512"/>
      <c r="AC39" s="65">
        <f t="shared" si="73"/>
        <v>0</v>
      </c>
      <c r="AD39" s="139">
        <f t="shared" si="73"/>
        <v>0</v>
      </c>
      <c r="AE39" s="139">
        <f t="shared" si="86"/>
        <v>4</v>
      </c>
      <c r="AF39" s="140">
        <f t="shared" si="73"/>
        <v>0</v>
      </c>
      <c r="AG39" s="65">
        <f t="shared" si="87"/>
        <v>0</v>
      </c>
      <c r="AH39" s="139">
        <f t="shared" si="74"/>
        <v>0</v>
      </c>
      <c r="AI39" s="151">
        <f t="shared" si="88"/>
        <v>3</v>
      </c>
      <c r="AJ39" s="140">
        <f t="shared" si="74"/>
        <v>0</v>
      </c>
      <c r="AK39" s="65">
        <f t="shared" si="75"/>
        <v>0</v>
      </c>
      <c r="AL39" s="139">
        <f>AC39+AD39+AE39+AF39</f>
        <v>4</v>
      </c>
      <c r="AM39" s="140">
        <f t="shared" si="75"/>
        <v>0</v>
      </c>
      <c r="AN39" s="65">
        <f t="shared" si="89"/>
        <v>0</v>
      </c>
      <c r="AO39" s="139">
        <f t="shared" si="76"/>
        <v>0</v>
      </c>
      <c r="AP39" s="140">
        <f t="shared" si="76"/>
        <v>0</v>
      </c>
      <c r="AQ39" s="65">
        <f t="shared" si="77"/>
        <v>0</v>
      </c>
      <c r="AR39" s="139">
        <f t="shared" si="77"/>
        <v>0</v>
      </c>
      <c r="AS39" s="130">
        <f t="shared" si="90"/>
        <v>2</v>
      </c>
      <c r="AT39" s="140">
        <f t="shared" si="77"/>
        <v>0</v>
      </c>
      <c r="AU39" s="65">
        <f t="shared" si="78"/>
        <v>0</v>
      </c>
      <c r="AV39" s="139">
        <f t="shared" si="78"/>
        <v>0</v>
      </c>
      <c r="AW39" s="151">
        <f t="shared" si="91"/>
        <v>2</v>
      </c>
      <c r="AX39" s="140">
        <f t="shared" si="78"/>
        <v>0</v>
      </c>
      <c r="AY39" s="65">
        <f t="shared" si="79"/>
        <v>1</v>
      </c>
      <c r="AZ39" s="139">
        <f t="shared" si="80"/>
        <v>0</v>
      </c>
      <c r="BA39" s="140">
        <f t="shared" si="92"/>
        <v>0</v>
      </c>
      <c r="BB39" s="65">
        <f t="shared" si="81"/>
        <v>0</v>
      </c>
      <c r="BC39" s="139">
        <f t="shared" si="82"/>
        <v>0</v>
      </c>
      <c r="BD39" s="140">
        <f t="shared" si="83"/>
        <v>0</v>
      </c>
      <c r="BF39" s="65">
        <f t="shared" si="84"/>
        <v>0</v>
      </c>
      <c r="BG39" s="139">
        <f t="shared" si="84"/>
        <v>0</v>
      </c>
      <c r="BH39" s="151">
        <f t="shared" si="93"/>
        <v>0</v>
      </c>
      <c r="BI39" s="140">
        <f t="shared" si="84"/>
        <v>0</v>
      </c>
      <c r="BJ39" s="65">
        <f t="shared" si="94"/>
        <v>0</v>
      </c>
      <c r="BK39" s="139">
        <f t="shared" si="95"/>
        <v>0</v>
      </c>
      <c r="BL39" s="139">
        <f t="shared" si="96"/>
        <v>0</v>
      </c>
      <c r="BM39" s="140">
        <f t="shared" si="97"/>
        <v>0</v>
      </c>
      <c r="BN39" s="65">
        <f t="shared" si="85"/>
        <v>0</v>
      </c>
      <c r="BO39" s="139">
        <f t="shared" si="85"/>
        <v>0</v>
      </c>
      <c r="BP39" s="140">
        <f t="shared" si="85"/>
        <v>0</v>
      </c>
      <c r="BY39" s="10"/>
      <c r="BZ39" s="10"/>
    </row>
    <row r="40" spans="1:78" ht="12" customHeight="1" thickBot="1">
      <c r="A40" s="813">
        <f t="shared" ref="A40:A42" si="98">A39+1</f>
        <v>15</v>
      </c>
      <c r="B40" s="903" t="s">
        <v>170</v>
      </c>
      <c r="C40" s="813" t="s">
        <v>393</v>
      </c>
      <c r="D40" s="823" t="str">
        <f t="shared" si="72"/>
        <v>DS.07.15</v>
      </c>
      <c r="E40" s="536"/>
      <c r="F40" s="484"/>
      <c r="G40" s="484"/>
      <c r="H40" s="484"/>
      <c r="I40" s="484"/>
      <c r="J40" s="484"/>
      <c r="K40" s="560"/>
      <c r="L40" s="484">
        <f>IF(O40=0,0,(O40+P40)*25-SUM(E40:K40)*14-#REF!-M40)</f>
        <v>0</v>
      </c>
      <c r="M40" s="484">
        <f>IF(P40&lt;&gt;0,IF(SUM(E40:G40,I40)=0, (P40)*25-(H40+J40+K40)*14-#REF!, (P40)*25-(H40+J40+K40)*14),0)</f>
        <v>0</v>
      </c>
      <c r="N40" s="484"/>
      <c r="O40" s="484"/>
      <c r="P40" s="512"/>
      <c r="Q40" s="536"/>
      <c r="R40" s="484"/>
      <c r="S40" s="484"/>
      <c r="T40" s="484"/>
      <c r="U40" s="484"/>
      <c r="V40" s="484"/>
      <c r="W40" s="560"/>
      <c r="X40" s="484"/>
      <c r="Y40" s="484"/>
      <c r="Z40" s="484"/>
      <c r="AA40" s="484"/>
      <c r="AB40" s="512"/>
      <c r="AC40" s="65">
        <f t="shared" si="73"/>
        <v>0</v>
      </c>
      <c r="AD40" s="139">
        <f t="shared" si="73"/>
        <v>0</v>
      </c>
      <c r="AE40" s="139">
        <f t="shared" si="86"/>
        <v>0</v>
      </c>
      <c r="AF40" s="140">
        <f t="shared" si="73"/>
        <v>0</v>
      </c>
      <c r="AG40" s="65">
        <f t="shared" si="87"/>
        <v>0</v>
      </c>
      <c r="AH40" s="139">
        <f t="shared" si="74"/>
        <v>0</v>
      </c>
      <c r="AI40" s="151">
        <f t="shared" si="88"/>
        <v>0</v>
      </c>
      <c r="AJ40" s="140">
        <f t="shared" si="74"/>
        <v>0</v>
      </c>
      <c r="AK40" s="65">
        <f t="shared" si="75"/>
        <v>0</v>
      </c>
      <c r="AL40" s="139">
        <f t="shared" si="75"/>
        <v>0</v>
      </c>
      <c r="AM40" s="140">
        <f t="shared" si="75"/>
        <v>0</v>
      </c>
      <c r="AN40" s="65">
        <f t="shared" si="89"/>
        <v>0</v>
      </c>
      <c r="AO40" s="139">
        <f t="shared" si="76"/>
        <v>0</v>
      </c>
      <c r="AP40" s="140">
        <f t="shared" si="76"/>
        <v>0</v>
      </c>
      <c r="AQ40" s="65">
        <f t="shared" si="77"/>
        <v>0</v>
      </c>
      <c r="AR40" s="139">
        <f t="shared" si="77"/>
        <v>0</v>
      </c>
      <c r="AS40" s="130">
        <f t="shared" si="90"/>
        <v>0</v>
      </c>
      <c r="AT40" s="140">
        <f t="shared" si="77"/>
        <v>0</v>
      </c>
      <c r="AU40" s="65">
        <f t="shared" si="78"/>
        <v>0</v>
      </c>
      <c r="AV40" s="139">
        <f t="shared" si="78"/>
        <v>0</v>
      </c>
      <c r="AW40" s="151">
        <f t="shared" si="91"/>
        <v>0</v>
      </c>
      <c r="AX40" s="140">
        <f t="shared" si="78"/>
        <v>0</v>
      </c>
      <c r="AY40" s="65">
        <f t="shared" si="79"/>
        <v>0</v>
      </c>
      <c r="AZ40" s="139">
        <f t="shared" si="80"/>
        <v>0</v>
      </c>
      <c r="BA40" s="140">
        <f t="shared" si="92"/>
        <v>0</v>
      </c>
      <c r="BB40" s="65">
        <f t="shared" si="81"/>
        <v>0</v>
      </c>
      <c r="BC40" s="139">
        <f t="shared" si="82"/>
        <v>0</v>
      </c>
      <c r="BD40" s="140">
        <f t="shared" si="83"/>
        <v>0</v>
      </c>
      <c r="BF40" s="65">
        <f t="shared" si="84"/>
        <v>0</v>
      </c>
      <c r="BG40" s="139">
        <f t="shared" si="84"/>
        <v>0</v>
      </c>
      <c r="BH40" s="151">
        <f t="shared" si="93"/>
        <v>0</v>
      </c>
      <c r="BI40" s="140">
        <f t="shared" si="84"/>
        <v>0</v>
      </c>
      <c r="BJ40" s="65">
        <f t="shared" si="94"/>
        <v>0</v>
      </c>
      <c r="BK40" s="139">
        <f t="shared" si="95"/>
        <v>0</v>
      </c>
      <c r="BL40" s="139">
        <f t="shared" si="96"/>
        <v>0</v>
      </c>
      <c r="BM40" s="140">
        <f t="shared" si="97"/>
        <v>0</v>
      </c>
      <c r="BN40" s="65">
        <f t="shared" si="85"/>
        <v>0</v>
      </c>
      <c r="BO40" s="139">
        <f t="shared" si="85"/>
        <v>0</v>
      </c>
      <c r="BP40" s="140">
        <f t="shared" si="85"/>
        <v>0</v>
      </c>
      <c r="BY40" s="10"/>
      <c r="BZ40" s="10"/>
    </row>
    <row r="41" spans="1:78" ht="12" customHeight="1" thickBot="1">
      <c r="A41" s="813">
        <f t="shared" si="98"/>
        <v>16</v>
      </c>
      <c r="B41" s="904" t="s">
        <v>485</v>
      </c>
      <c r="C41" s="813" t="s">
        <v>395</v>
      </c>
      <c r="D41" s="823" t="str">
        <f t="shared" si="72"/>
        <v>DS.08.16</v>
      </c>
      <c r="E41" s="536"/>
      <c r="F41" s="484"/>
      <c r="G41" s="484"/>
      <c r="H41" s="484"/>
      <c r="I41" s="484"/>
      <c r="J41" s="484"/>
      <c r="K41" s="545"/>
      <c r="L41" s="484"/>
      <c r="M41" s="484"/>
      <c r="N41" s="484"/>
      <c r="O41" s="484"/>
      <c r="P41" s="512"/>
      <c r="Q41" s="536">
        <v>2</v>
      </c>
      <c r="R41" s="484"/>
      <c r="S41" s="484"/>
      <c r="T41" s="484">
        <v>2</v>
      </c>
      <c r="U41" s="484"/>
      <c r="V41" s="484"/>
      <c r="W41" s="545"/>
      <c r="X41" s="484">
        <f>IF(AA41=0,0,(AA41+AB41)*25-SUM(Q41:W41)*14-Y41)</f>
        <v>19</v>
      </c>
      <c r="Y41" s="484">
        <f>IF(AB41&lt;&gt;0,IF(SUM(Q41:S41,U41)=0, (AB41)*25-(T41+V41+W41)*14, (AB41)*25-(T41+V41+W41)*14),0)</f>
        <v>0</v>
      </c>
      <c r="Z41" s="484" t="s">
        <v>22</v>
      </c>
      <c r="AA41" s="484">
        <v>3</v>
      </c>
      <c r="AB41" s="512"/>
      <c r="AC41" s="65">
        <f t="shared" si="73"/>
        <v>0</v>
      </c>
      <c r="AD41" s="139">
        <f t="shared" si="73"/>
        <v>0</v>
      </c>
      <c r="AE41" s="139">
        <f t="shared" si="86"/>
        <v>4</v>
      </c>
      <c r="AF41" s="140">
        <f t="shared" si="73"/>
        <v>0</v>
      </c>
      <c r="AG41" s="65">
        <f t="shared" si="87"/>
        <v>0</v>
      </c>
      <c r="AH41" s="139">
        <f t="shared" si="74"/>
        <v>0</v>
      </c>
      <c r="AI41" s="151">
        <f t="shared" si="88"/>
        <v>3</v>
      </c>
      <c r="AJ41" s="140">
        <f t="shared" si="74"/>
        <v>0</v>
      </c>
      <c r="AK41" s="65">
        <f t="shared" si="75"/>
        <v>0</v>
      </c>
      <c r="AL41" s="139">
        <f>AC41+AD41+AE41+AF41</f>
        <v>4</v>
      </c>
      <c r="AM41" s="140">
        <f t="shared" si="75"/>
        <v>0</v>
      </c>
      <c r="AN41" s="65">
        <f t="shared" si="89"/>
        <v>0</v>
      </c>
      <c r="AO41" s="139">
        <f t="shared" si="76"/>
        <v>0</v>
      </c>
      <c r="AP41" s="140">
        <f t="shared" si="76"/>
        <v>0</v>
      </c>
      <c r="AQ41" s="65">
        <f t="shared" si="77"/>
        <v>0</v>
      </c>
      <c r="AR41" s="139">
        <f t="shared" si="77"/>
        <v>0</v>
      </c>
      <c r="AS41" s="130">
        <f t="shared" si="90"/>
        <v>2</v>
      </c>
      <c r="AT41" s="140">
        <f t="shared" si="77"/>
        <v>0</v>
      </c>
      <c r="AU41" s="65">
        <f t="shared" si="78"/>
        <v>0</v>
      </c>
      <c r="AV41" s="139">
        <f t="shared" si="78"/>
        <v>0</v>
      </c>
      <c r="AW41" s="151">
        <f t="shared" si="91"/>
        <v>0</v>
      </c>
      <c r="AX41" s="140">
        <f t="shared" si="78"/>
        <v>0</v>
      </c>
      <c r="AY41" s="65">
        <f t="shared" si="79"/>
        <v>0</v>
      </c>
      <c r="AZ41" s="139">
        <f t="shared" si="80"/>
        <v>0</v>
      </c>
      <c r="BA41" s="140">
        <f t="shared" si="92"/>
        <v>0</v>
      </c>
      <c r="BB41" s="65">
        <f t="shared" si="81"/>
        <v>1</v>
      </c>
      <c r="BC41" s="139">
        <f t="shared" si="82"/>
        <v>0</v>
      </c>
      <c r="BD41" s="140">
        <f t="shared" si="83"/>
        <v>0</v>
      </c>
      <c r="BF41" s="65">
        <f t="shared" si="84"/>
        <v>0</v>
      </c>
      <c r="BG41" s="139">
        <f t="shared" si="84"/>
        <v>0</v>
      </c>
      <c r="BH41" s="151">
        <f t="shared" si="93"/>
        <v>2</v>
      </c>
      <c r="BI41" s="140">
        <f t="shared" si="84"/>
        <v>0</v>
      </c>
      <c r="BJ41" s="65">
        <f t="shared" ref="BJ41:BJ42" si="99">IF(BF41&gt;0,$P41+$AB41,0)</f>
        <v>0</v>
      </c>
      <c r="BK41" s="139">
        <f t="shared" ref="BK41:BK42" si="100">IF(BG41&gt;0,$P41+$AB41,0)</f>
        <v>0</v>
      </c>
      <c r="BL41" s="139">
        <f t="shared" ref="BL41:BL42" si="101">IF(BH41&gt;0,$P41+$AB41,0)</f>
        <v>0</v>
      </c>
      <c r="BM41" s="140">
        <f t="shared" ref="BM41:BM42" si="102">IF(BI41&gt;0,$P41+$AB41,0)</f>
        <v>0</v>
      </c>
      <c r="BN41" s="65">
        <f t="shared" si="85"/>
        <v>0</v>
      </c>
      <c r="BO41" s="139">
        <f t="shared" si="85"/>
        <v>0</v>
      </c>
      <c r="BP41" s="140">
        <f t="shared" si="85"/>
        <v>0</v>
      </c>
      <c r="BY41" s="10"/>
    </row>
    <row r="42" spans="1:78" ht="12" customHeight="1" thickBot="1">
      <c r="A42" s="888">
        <f t="shared" si="98"/>
        <v>17</v>
      </c>
      <c r="B42" s="905" t="s">
        <v>171</v>
      </c>
      <c r="C42" s="888" t="s">
        <v>395</v>
      </c>
      <c r="D42" s="825" t="str">
        <f t="shared" si="72"/>
        <v>DS.08.17</v>
      </c>
      <c r="E42" s="537"/>
      <c r="F42" s="483"/>
      <c r="G42" s="484"/>
      <c r="H42" s="484"/>
      <c r="I42" s="484"/>
      <c r="J42" s="484"/>
      <c r="K42" s="560"/>
      <c r="L42" s="484"/>
      <c r="M42" s="484"/>
      <c r="N42" s="484"/>
      <c r="O42" s="484"/>
      <c r="P42" s="512"/>
      <c r="Q42" s="536"/>
      <c r="R42" s="484"/>
      <c r="S42" s="484"/>
      <c r="T42" s="484"/>
      <c r="U42" s="484"/>
      <c r="V42" s="484"/>
      <c r="W42" s="560"/>
      <c r="X42" s="484">
        <f>IF(AA42=0,0,(AA42+AB42)*25-SUM(Q42:W42)*14-#REF!-Y42)</f>
        <v>0</v>
      </c>
      <c r="Y42" s="484">
        <f>IF(AB42&lt;&gt;0,IF(SUM(Q42:S42,U42)=0, (AB42)*25-(T42+V42+W42)*14-#REF!, (AB42)*25-(T42+V42+W42)*14),0)</f>
        <v>0</v>
      </c>
      <c r="Z42" s="484"/>
      <c r="AA42" s="484"/>
      <c r="AB42" s="512"/>
      <c r="AC42" s="135">
        <f t="shared" si="73"/>
        <v>0</v>
      </c>
      <c r="AD42" s="148">
        <f t="shared" si="73"/>
        <v>0</v>
      </c>
      <c r="AE42" s="139">
        <f t="shared" si="86"/>
        <v>0</v>
      </c>
      <c r="AF42" s="153">
        <f t="shared" si="73"/>
        <v>0</v>
      </c>
      <c r="AG42" s="135">
        <f t="shared" si="87"/>
        <v>0</v>
      </c>
      <c r="AH42" s="148">
        <f t="shared" si="74"/>
        <v>0</v>
      </c>
      <c r="AI42" s="151">
        <f t="shared" si="88"/>
        <v>0</v>
      </c>
      <c r="AJ42" s="153">
        <f t="shared" si="74"/>
        <v>0</v>
      </c>
      <c r="AK42" s="135">
        <f t="shared" si="75"/>
        <v>0</v>
      </c>
      <c r="AL42" s="148">
        <f t="shared" si="75"/>
        <v>0</v>
      </c>
      <c r="AM42" s="153">
        <f t="shared" si="75"/>
        <v>0</v>
      </c>
      <c r="AN42" s="135">
        <f t="shared" si="89"/>
        <v>0</v>
      </c>
      <c r="AO42" s="148">
        <f t="shared" si="76"/>
        <v>0</v>
      </c>
      <c r="AP42" s="153">
        <f t="shared" si="76"/>
        <v>0</v>
      </c>
      <c r="AQ42" s="135">
        <f t="shared" si="77"/>
        <v>0</v>
      </c>
      <c r="AR42" s="148">
        <f t="shared" si="77"/>
        <v>0</v>
      </c>
      <c r="AS42" s="130">
        <f t="shared" si="90"/>
        <v>0</v>
      </c>
      <c r="AT42" s="153">
        <f t="shared" si="77"/>
        <v>0</v>
      </c>
      <c r="AU42" s="135">
        <f t="shared" si="78"/>
        <v>0</v>
      </c>
      <c r="AV42" s="148">
        <f t="shared" si="78"/>
        <v>0</v>
      </c>
      <c r="AW42" s="151">
        <f t="shared" si="91"/>
        <v>0</v>
      </c>
      <c r="AX42" s="153">
        <f t="shared" si="78"/>
        <v>0</v>
      </c>
      <c r="AY42" s="135">
        <f t="shared" si="79"/>
        <v>0</v>
      </c>
      <c r="AZ42" s="148">
        <f t="shared" si="80"/>
        <v>0</v>
      </c>
      <c r="BA42" s="153">
        <f t="shared" si="92"/>
        <v>0</v>
      </c>
      <c r="BB42" s="135">
        <f t="shared" si="81"/>
        <v>0</v>
      </c>
      <c r="BC42" s="148">
        <f t="shared" si="82"/>
        <v>0</v>
      </c>
      <c r="BD42" s="153">
        <f t="shared" si="83"/>
        <v>0</v>
      </c>
      <c r="BF42" s="135">
        <f t="shared" si="84"/>
        <v>0</v>
      </c>
      <c r="BG42" s="148">
        <f t="shared" si="84"/>
        <v>0</v>
      </c>
      <c r="BH42" s="151">
        <f t="shared" si="93"/>
        <v>0</v>
      </c>
      <c r="BI42" s="153">
        <f t="shared" si="84"/>
        <v>0</v>
      </c>
      <c r="BJ42" s="135">
        <f t="shared" si="99"/>
        <v>0</v>
      </c>
      <c r="BK42" s="148">
        <f t="shared" si="100"/>
        <v>0</v>
      </c>
      <c r="BL42" s="148">
        <f t="shared" si="101"/>
        <v>0</v>
      </c>
      <c r="BM42" s="153">
        <f t="shared" si="102"/>
        <v>0</v>
      </c>
      <c r="BN42" s="135">
        <f t="shared" si="85"/>
        <v>0</v>
      </c>
      <c r="BO42" s="148">
        <f t="shared" si="85"/>
        <v>0</v>
      </c>
      <c r="BP42" s="153">
        <f t="shared" si="85"/>
        <v>0</v>
      </c>
      <c r="BY42" s="10"/>
      <c r="BZ42" s="10"/>
    </row>
    <row r="43" spans="1:78">
      <c r="A43" s="534" t="s">
        <v>128</v>
      </c>
      <c r="B43" s="535"/>
      <c r="C43" s="535"/>
      <c r="D43" s="535"/>
      <c r="E43" s="297">
        <f t="shared" ref="E43:M43" si="103">SUM(E37:E42)</f>
        <v>2</v>
      </c>
      <c r="F43" s="287">
        <f t="shared" si="103"/>
        <v>0</v>
      </c>
      <c r="G43" s="35">
        <f t="shared" si="103"/>
        <v>2</v>
      </c>
      <c r="H43" s="35">
        <f t="shared" si="103"/>
        <v>2</v>
      </c>
      <c r="I43" s="35">
        <f t="shared" si="103"/>
        <v>0</v>
      </c>
      <c r="J43" s="35">
        <f t="shared" si="103"/>
        <v>2</v>
      </c>
      <c r="K43" s="35">
        <f t="shared" si="103"/>
        <v>0</v>
      </c>
      <c r="L43" s="477">
        <f t="shared" si="103"/>
        <v>19</v>
      </c>
      <c r="M43" s="477">
        <f t="shared" si="103"/>
        <v>144</v>
      </c>
      <c r="N43" s="510" t="str">
        <f>IF(AY36&lt;&gt;0,AY36 &amp;"E ","") &amp; IF(AZ36&lt;&gt;0,AZ36 &amp; "V","")&amp; IF(BA36&lt;&gt;0,CHAR(10)&amp;BA36 &amp; "P","")</f>
        <v>1E 1V</v>
      </c>
      <c r="O43" s="510">
        <f t="shared" ref="O43:Y43" si="104">SUM(O37:O42)</f>
        <v>3</v>
      </c>
      <c r="P43" s="510">
        <f t="shared" si="104"/>
        <v>8</v>
      </c>
      <c r="Q43" s="34">
        <f t="shared" si="104"/>
        <v>2</v>
      </c>
      <c r="R43" s="35">
        <f t="shared" si="104"/>
        <v>0</v>
      </c>
      <c r="S43" s="35">
        <f t="shared" si="104"/>
        <v>0</v>
      </c>
      <c r="T43" s="35">
        <f t="shared" si="104"/>
        <v>2</v>
      </c>
      <c r="U43" s="35">
        <f t="shared" si="104"/>
        <v>0</v>
      </c>
      <c r="V43" s="35">
        <f t="shared" si="104"/>
        <v>0</v>
      </c>
      <c r="W43" s="35">
        <f t="shared" si="104"/>
        <v>0</v>
      </c>
      <c r="X43" s="477">
        <f t="shared" si="104"/>
        <v>19</v>
      </c>
      <c r="Y43" s="477">
        <f t="shared" si="104"/>
        <v>0</v>
      </c>
      <c r="Z43" s="510" t="str">
        <f>IF(BB36&lt;&gt;0,BB36 &amp;"E","") &amp; IF(BC36&lt;&gt;0,CHAR(10)&amp;BC36 &amp; "V","")&amp; IF(BD36&lt;&gt;0,CHAR(10)&amp;BD36 &amp; "P","")</f>
        <v>1E</v>
      </c>
      <c r="AA43" s="510">
        <f>SUM(AA37:AA42)</f>
        <v>3</v>
      </c>
      <c r="AB43" s="519">
        <f>SUM(AB37:AB42)</f>
        <v>0</v>
      </c>
    </row>
    <row r="44" spans="1:78" ht="15" customHeight="1" thickBot="1">
      <c r="A44" s="521" t="s">
        <v>49</v>
      </c>
      <c r="B44" s="522"/>
      <c r="C44" s="522"/>
      <c r="D44" s="522"/>
      <c r="E44" s="479">
        <f>SUM(E43:J43)</f>
        <v>8</v>
      </c>
      <c r="F44" s="480"/>
      <c r="G44" s="480"/>
      <c r="H44" s="480"/>
      <c r="I44" s="480"/>
      <c r="J44" s="480"/>
      <c r="K44" s="481"/>
      <c r="L44" s="478"/>
      <c r="M44" s="478"/>
      <c r="N44" s="488"/>
      <c r="O44" s="488"/>
      <c r="P44" s="488"/>
      <c r="Q44" s="479">
        <f>SUM(Q43:W43)</f>
        <v>4</v>
      </c>
      <c r="R44" s="480"/>
      <c r="S44" s="480"/>
      <c r="T44" s="480"/>
      <c r="U44" s="480"/>
      <c r="V44" s="480"/>
      <c r="W44" s="481"/>
      <c r="X44" s="478"/>
      <c r="Y44" s="478"/>
      <c r="Z44" s="488"/>
      <c r="AA44" s="488"/>
      <c r="AB44" s="520"/>
    </row>
    <row r="45" spans="1:78" ht="13.5" thickBot="1">
      <c r="A45" s="37"/>
      <c r="B45" s="37"/>
      <c r="C45" s="37"/>
      <c r="D45" s="37"/>
      <c r="E45" s="38"/>
      <c r="F45" s="38"/>
      <c r="G45" s="38"/>
      <c r="H45" s="38"/>
      <c r="I45" s="38"/>
      <c r="J45" s="38"/>
      <c r="K45" s="38"/>
      <c r="L45" s="39"/>
      <c r="M45" s="39"/>
      <c r="N45" s="40"/>
      <c r="O45" s="40"/>
      <c r="P45" s="41"/>
      <c r="Q45" s="38"/>
      <c r="R45" s="38"/>
      <c r="S45" s="38"/>
      <c r="T45" s="38"/>
      <c r="U45" s="38"/>
      <c r="V45" s="38"/>
      <c r="W45" s="38"/>
      <c r="X45" s="39"/>
      <c r="Y45" s="39"/>
      <c r="Z45" s="40"/>
      <c r="AA45" s="40"/>
      <c r="AB45" s="41"/>
    </row>
    <row r="46" spans="1:78" ht="12.75" customHeight="1">
      <c r="A46" s="526" t="s">
        <v>438</v>
      </c>
      <c r="B46" s="527"/>
      <c r="C46" s="527"/>
      <c r="D46" s="528"/>
      <c r="E46" s="34">
        <f>SUM(E30,E43)</f>
        <v>8</v>
      </c>
      <c r="F46" s="35">
        <f>SUM(F30,F43)</f>
        <v>1</v>
      </c>
      <c r="G46" s="35">
        <f>SUM(G30,G43)</f>
        <v>6</v>
      </c>
      <c r="H46" s="35">
        <f>SUM(H30,H43)</f>
        <v>7</v>
      </c>
      <c r="I46" s="35"/>
      <c r="J46" s="35">
        <f>SUM(J30,J43)</f>
        <v>3</v>
      </c>
      <c r="K46" s="35">
        <f>SUM(K30,K43)</f>
        <v>0</v>
      </c>
      <c r="L46" s="477">
        <f>SUM(L30,L43)</f>
        <v>51</v>
      </c>
      <c r="M46" s="477">
        <f>SUM(M30,M43)</f>
        <v>335</v>
      </c>
      <c r="N46" s="510" t="str">
        <f>IF(AY16&lt;&gt;0,AY16 &amp;"E","") &amp; IF(AZ16&lt;&gt;0,CHAR(10)&amp;AZ16 &amp; "V","")&amp; IF(BA16&lt;&gt;0,CHAR(10)&amp;BA16 &amp; "P","")</f>
        <v>4E
4V</v>
      </c>
      <c r="O46" s="510">
        <f t="shared" ref="O46:Y46" si="105">SUM(O30,O43)</f>
        <v>11</v>
      </c>
      <c r="P46" s="510">
        <f t="shared" si="105"/>
        <v>19</v>
      </c>
      <c r="Q46" s="34">
        <f t="shared" si="105"/>
        <v>8</v>
      </c>
      <c r="R46" s="35">
        <f t="shared" si="105"/>
        <v>0</v>
      </c>
      <c r="S46" s="35">
        <f t="shared" si="105"/>
        <v>4.5</v>
      </c>
      <c r="T46" s="35">
        <f t="shared" si="105"/>
        <v>2</v>
      </c>
      <c r="U46" s="35">
        <f t="shared" si="105"/>
        <v>1</v>
      </c>
      <c r="V46" s="35">
        <f t="shared" si="105"/>
        <v>10.5</v>
      </c>
      <c r="W46" s="35">
        <f t="shared" si="105"/>
        <v>0</v>
      </c>
      <c r="X46" s="477">
        <f t="shared" si="105"/>
        <v>33</v>
      </c>
      <c r="Y46" s="477">
        <f t="shared" si="105"/>
        <v>353</v>
      </c>
      <c r="Z46" s="510" t="str">
        <f>IF(BB16&lt;&gt;0,BB16 &amp;"E","") &amp; IF(BC16&lt;&gt;0,CHAR(10)&amp;BC16 &amp; "V","")&amp; IF(BD16&lt;&gt;0,CHAR(10)&amp;BD16 &amp; "P","")</f>
        <v>4E
2V</v>
      </c>
      <c r="AA46" s="510">
        <f>SUM(AA30,AA43)</f>
        <v>10</v>
      </c>
      <c r="AB46" s="519">
        <f>SUM(AB30,AB43)</f>
        <v>20</v>
      </c>
    </row>
    <row r="47" spans="1:78" ht="22.5" customHeight="1" thickBot="1">
      <c r="A47" s="529"/>
      <c r="B47" s="530"/>
      <c r="C47" s="530"/>
      <c r="D47" s="531"/>
      <c r="E47" s="479">
        <f>SUM(E31,E44)</f>
        <v>26</v>
      </c>
      <c r="F47" s="480"/>
      <c r="G47" s="480"/>
      <c r="H47" s="480"/>
      <c r="I47" s="480"/>
      <c r="J47" s="480"/>
      <c r="K47" s="481"/>
      <c r="L47" s="478"/>
      <c r="M47" s="478"/>
      <c r="N47" s="488"/>
      <c r="O47" s="488"/>
      <c r="P47" s="488"/>
      <c r="Q47" s="479">
        <f>SUM(Q31,Q44)</f>
        <v>26</v>
      </c>
      <c r="R47" s="480"/>
      <c r="S47" s="480"/>
      <c r="T47" s="480"/>
      <c r="U47" s="480"/>
      <c r="V47" s="480"/>
      <c r="W47" s="481"/>
      <c r="X47" s="478"/>
      <c r="Y47" s="478"/>
      <c r="Z47" s="488"/>
      <c r="AA47" s="488"/>
      <c r="AB47" s="520"/>
    </row>
    <row r="48" spans="1:78">
      <c r="A48" s="37"/>
      <c r="B48" s="37"/>
      <c r="C48" s="37"/>
      <c r="D48" s="37"/>
      <c r="E48" s="38"/>
      <c r="F48" s="38"/>
      <c r="G48" s="38"/>
      <c r="H48" s="38"/>
      <c r="I48" s="38"/>
      <c r="J48" s="38"/>
      <c r="K48" s="38"/>
      <c r="L48" s="39"/>
      <c r="M48" s="39"/>
      <c r="N48" s="40"/>
      <c r="O48" s="40"/>
      <c r="P48" s="41"/>
      <c r="Q48" s="38"/>
      <c r="R48" s="38"/>
      <c r="S48" s="38"/>
      <c r="T48" s="38"/>
      <c r="U48" s="38"/>
      <c r="V48" s="38"/>
      <c r="W48" s="38"/>
      <c r="X48" s="39"/>
      <c r="Y48" s="39"/>
      <c r="Z48" s="40"/>
      <c r="AA48" s="40"/>
      <c r="AB48" s="41"/>
    </row>
    <row r="49" spans="1:68" s="10" customFormat="1" ht="13.5" thickBot="1">
      <c r="A49" s="201"/>
      <c r="B49" s="38" t="s">
        <v>50</v>
      </c>
      <c r="C49" s="38"/>
      <c r="D49" s="38"/>
      <c r="E49" s="38"/>
      <c r="F49" s="38"/>
      <c r="G49" s="38"/>
      <c r="H49" s="38"/>
      <c r="I49" s="38"/>
      <c r="J49" s="38"/>
      <c r="K49" s="38"/>
      <c r="L49" s="207"/>
      <c r="M49" s="207"/>
      <c r="N49" s="38"/>
      <c r="O49" s="38"/>
      <c r="P49" s="41"/>
      <c r="Q49" s="38"/>
      <c r="R49" s="38"/>
      <c r="S49" s="38"/>
      <c r="T49" s="38"/>
      <c r="U49" s="38"/>
      <c r="V49" s="38"/>
      <c r="W49" s="38"/>
      <c r="X49" s="207"/>
      <c r="Y49" s="207"/>
      <c r="Z49" s="38"/>
      <c r="AA49" s="38"/>
      <c r="AB49" s="41"/>
      <c r="AC49" s="11"/>
      <c r="AD49" s="11"/>
      <c r="AE49" s="11"/>
      <c r="AF49" s="11"/>
      <c r="AG49" s="11"/>
      <c r="AH49" s="11"/>
      <c r="AI49" s="11">
        <f>L46+M46+X46+Y46</f>
        <v>772</v>
      </c>
      <c r="AJ49" s="11"/>
      <c r="AK49" s="11"/>
      <c r="AL49" s="11">
        <f>14*(E47+Q47)</f>
        <v>728</v>
      </c>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row>
    <row r="50" spans="1:68" s="10" customFormat="1" ht="13.5" thickBot="1">
      <c r="A50" s="208"/>
      <c r="B50" s="209" t="s">
        <v>51</v>
      </c>
      <c r="C50" s="209"/>
      <c r="D50" s="210"/>
      <c r="E50" s="211"/>
      <c r="F50" s="211"/>
      <c r="G50" s="211"/>
      <c r="H50" s="211"/>
      <c r="I50" s="211"/>
      <c r="J50" s="211"/>
      <c r="K50" s="211"/>
      <c r="L50" s="211"/>
      <c r="M50" s="211"/>
      <c r="N50" s="212"/>
      <c r="O50" s="212"/>
      <c r="P50" s="209"/>
      <c r="Q50" s="213"/>
      <c r="R50" s="213"/>
      <c r="S50" s="213"/>
      <c r="T50" s="213"/>
      <c r="U50" s="213"/>
      <c r="V50" s="213"/>
      <c r="W50" s="213"/>
      <c r="X50" s="211"/>
      <c r="Y50" s="211"/>
      <c r="Z50" s="214"/>
      <c r="AA50" s="214">
        <v>10</v>
      </c>
      <c r="AB50" s="215"/>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row>
    <row r="51" spans="1:68" s="10" customFormat="1">
      <c r="A51" s="38"/>
      <c r="B51" s="41"/>
      <c r="C51" s="41"/>
      <c r="D51" s="38"/>
      <c r="E51" s="216"/>
      <c r="F51" s="216"/>
      <c r="G51" s="216"/>
      <c r="H51" s="216"/>
      <c r="I51" s="216"/>
      <c r="J51" s="216"/>
      <c r="K51" s="216"/>
      <c r="L51" s="216"/>
      <c r="M51" s="216"/>
      <c r="N51" s="40"/>
      <c r="O51" s="40"/>
      <c r="P51" s="41"/>
      <c r="Q51" s="38"/>
      <c r="R51" s="38"/>
      <c r="S51" s="38"/>
      <c r="T51" s="38"/>
      <c r="U51" s="38"/>
      <c r="V51" s="38"/>
      <c r="W51" s="38"/>
      <c r="X51" s="216"/>
      <c r="Y51" s="216"/>
      <c r="Z51" s="40"/>
      <c r="AA51" s="40"/>
      <c r="AB51" s="4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row>
    <row r="52" spans="1:68" ht="13.5" customHeight="1" thickBot="1">
      <c r="B52" s="42"/>
      <c r="C52" s="42"/>
      <c r="D52" s="42"/>
    </row>
    <row r="53" spans="1:68" ht="13.5" customHeight="1">
      <c r="A53" s="495" t="s">
        <v>13</v>
      </c>
      <c r="B53" s="578" t="s">
        <v>32</v>
      </c>
      <c r="C53" s="495" t="s">
        <v>14</v>
      </c>
      <c r="D53" s="495" t="s">
        <v>14</v>
      </c>
      <c r="E53" s="505" t="str">
        <f>E15</f>
        <v>Sem. 7</v>
      </c>
      <c r="F53" s="506"/>
      <c r="G53" s="506"/>
      <c r="H53" s="506"/>
      <c r="I53" s="506"/>
      <c r="J53" s="506"/>
      <c r="K53" s="506"/>
      <c r="L53" s="506"/>
      <c r="M53" s="506"/>
      <c r="N53" s="506"/>
      <c r="O53" s="506"/>
      <c r="P53" s="507"/>
      <c r="Q53" s="505" t="str">
        <f>Q15</f>
        <v>Sem. 8</v>
      </c>
      <c r="R53" s="506"/>
      <c r="S53" s="506"/>
      <c r="T53" s="506"/>
      <c r="U53" s="506"/>
      <c r="V53" s="506"/>
      <c r="W53" s="506"/>
      <c r="X53" s="506"/>
      <c r="Y53" s="506"/>
      <c r="Z53" s="506"/>
      <c r="AA53" s="506"/>
      <c r="AB53" s="507"/>
      <c r="BE53" s="16"/>
    </row>
    <row r="54" spans="1:68" ht="13.5" customHeight="1" thickBot="1">
      <c r="A54" s="496"/>
      <c r="B54" s="499"/>
      <c r="C54" s="496"/>
      <c r="D54" s="496"/>
      <c r="E54" s="572" t="s">
        <v>19</v>
      </c>
      <c r="F54" s="574" t="s">
        <v>18</v>
      </c>
      <c r="G54" s="574" t="s">
        <v>23</v>
      </c>
      <c r="H54" s="574" t="s">
        <v>130</v>
      </c>
      <c r="I54" s="574" t="s">
        <v>24</v>
      </c>
      <c r="J54" s="574" t="s">
        <v>131</v>
      </c>
      <c r="K54" s="508" t="s">
        <v>134</v>
      </c>
      <c r="L54" s="574" t="s">
        <v>25</v>
      </c>
      <c r="M54" s="574" t="s">
        <v>132</v>
      </c>
      <c r="N54" s="576" t="s">
        <v>26</v>
      </c>
      <c r="O54" s="475" t="s">
        <v>27</v>
      </c>
      <c r="P54" s="476"/>
      <c r="Q54" s="572" t="s">
        <v>19</v>
      </c>
      <c r="R54" s="574" t="s">
        <v>18</v>
      </c>
      <c r="S54" s="574" t="s">
        <v>23</v>
      </c>
      <c r="T54" s="574" t="s">
        <v>130</v>
      </c>
      <c r="U54" s="574" t="s">
        <v>24</v>
      </c>
      <c r="V54" s="574" t="s">
        <v>131</v>
      </c>
      <c r="W54" s="508" t="s">
        <v>134</v>
      </c>
      <c r="X54" s="574" t="s">
        <v>25</v>
      </c>
      <c r="Y54" s="574" t="s">
        <v>132</v>
      </c>
      <c r="Z54" s="576" t="s">
        <v>26</v>
      </c>
      <c r="AA54" s="475" t="s">
        <v>27</v>
      </c>
      <c r="AB54" s="476"/>
      <c r="BE54" s="16"/>
    </row>
    <row r="55" spans="1:68" ht="13.5" customHeight="1" thickBot="1">
      <c r="A55" s="496"/>
      <c r="B55" s="499"/>
      <c r="C55" s="206" t="s">
        <v>28</v>
      </c>
      <c r="D55" s="87" t="s">
        <v>166</v>
      </c>
      <c r="E55" s="573"/>
      <c r="F55" s="533"/>
      <c r="G55" s="533"/>
      <c r="H55" s="533"/>
      <c r="I55" s="533"/>
      <c r="J55" s="533"/>
      <c r="K55" s="488"/>
      <c r="L55" s="533"/>
      <c r="M55" s="533"/>
      <c r="N55" s="577"/>
      <c r="O55" s="129" t="s">
        <v>158</v>
      </c>
      <c r="P55" s="129" t="s">
        <v>135</v>
      </c>
      <c r="Q55" s="583"/>
      <c r="R55" s="508"/>
      <c r="S55" s="508"/>
      <c r="T55" s="508"/>
      <c r="U55" s="508"/>
      <c r="V55" s="508"/>
      <c r="W55" s="488"/>
      <c r="X55" s="508"/>
      <c r="Y55" s="508"/>
      <c r="Z55" s="582"/>
      <c r="AA55" s="129" t="s">
        <v>158</v>
      </c>
      <c r="AB55" s="128" t="s">
        <v>135</v>
      </c>
      <c r="AC55" s="123">
        <f t="shared" ref="AC55:BD55" si="106">SUM(AC56:AC58)</f>
        <v>0</v>
      </c>
      <c r="AD55" s="124">
        <f t="shared" si="106"/>
        <v>0</v>
      </c>
      <c r="AE55" s="124">
        <f t="shared" si="106"/>
        <v>4</v>
      </c>
      <c r="AF55" s="125">
        <f t="shared" si="106"/>
        <v>4</v>
      </c>
      <c r="AG55" s="123">
        <f t="shared" si="106"/>
        <v>0</v>
      </c>
      <c r="AH55" s="124">
        <f t="shared" si="106"/>
        <v>0</v>
      </c>
      <c r="AI55" s="124">
        <f t="shared" si="106"/>
        <v>0</v>
      </c>
      <c r="AJ55" s="125">
        <f t="shared" si="106"/>
        <v>0</v>
      </c>
      <c r="AK55" s="123">
        <f t="shared" si="106"/>
        <v>0</v>
      </c>
      <c r="AL55" s="124">
        <f t="shared" si="106"/>
        <v>0</v>
      </c>
      <c r="AM55" s="125">
        <f t="shared" si="106"/>
        <v>8</v>
      </c>
      <c r="AN55" s="123">
        <f t="shared" si="106"/>
        <v>0</v>
      </c>
      <c r="AO55" s="124">
        <f t="shared" si="106"/>
        <v>0</v>
      </c>
      <c r="AP55" s="125">
        <f t="shared" si="106"/>
        <v>0</v>
      </c>
      <c r="AQ55" s="123">
        <f t="shared" si="106"/>
        <v>0</v>
      </c>
      <c r="AR55" s="124">
        <f t="shared" si="106"/>
        <v>0</v>
      </c>
      <c r="AS55" s="124">
        <f t="shared" si="106"/>
        <v>0</v>
      </c>
      <c r="AT55" s="125">
        <f t="shared" si="106"/>
        <v>0</v>
      </c>
      <c r="AU55" s="123">
        <f t="shared" si="106"/>
        <v>0</v>
      </c>
      <c r="AV55" s="124">
        <f t="shared" si="106"/>
        <v>0</v>
      </c>
      <c r="AW55" s="124">
        <f t="shared" si="106"/>
        <v>0</v>
      </c>
      <c r="AX55" s="125">
        <f t="shared" si="106"/>
        <v>0</v>
      </c>
      <c r="AY55" s="123">
        <f t="shared" si="106"/>
        <v>0</v>
      </c>
      <c r="AZ55" s="124">
        <f t="shared" si="106"/>
        <v>1</v>
      </c>
      <c r="BA55" s="125">
        <f t="shared" si="106"/>
        <v>0</v>
      </c>
      <c r="BB55" s="123">
        <f t="shared" si="106"/>
        <v>0</v>
      </c>
      <c r="BC55" s="124">
        <f t="shared" si="106"/>
        <v>1</v>
      </c>
      <c r="BD55" s="125">
        <f t="shared" si="106"/>
        <v>0</v>
      </c>
      <c r="BF55" s="123">
        <f t="shared" ref="BF55:BP55" si="107">SUM(BF56:BF58)</f>
        <v>0</v>
      </c>
      <c r="BG55" s="124">
        <f t="shared" si="107"/>
        <v>0</v>
      </c>
      <c r="BH55" s="124">
        <f t="shared" si="107"/>
        <v>0</v>
      </c>
      <c r="BI55" s="125">
        <f t="shared" si="107"/>
        <v>0</v>
      </c>
      <c r="BJ55" s="123">
        <f t="shared" si="107"/>
        <v>0</v>
      </c>
      <c r="BK55" s="124">
        <f t="shared" si="107"/>
        <v>0</v>
      </c>
      <c r="BL55" s="124">
        <f t="shared" si="107"/>
        <v>0</v>
      </c>
      <c r="BM55" s="125">
        <f t="shared" si="107"/>
        <v>0</v>
      </c>
      <c r="BN55" s="123">
        <f t="shared" si="107"/>
        <v>0</v>
      </c>
      <c r="BO55" s="124">
        <f t="shared" si="107"/>
        <v>0</v>
      </c>
      <c r="BP55" s="125">
        <f t="shared" si="107"/>
        <v>0</v>
      </c>
    </row>
    <row r="56" spans="1:68">
      <c r="A56" s="43">
        <f>A42+1</f>
        <v>18</v>
      </c>
      <c r="B56" s="906" t="s">
        <v>502</v>
      </c>
      <c r="C56" s="264" t="s">
        <v>396</v>
      </c>
      <c r="D56" s="264" t="str">
        <f>C56&amp;"."&amp;TEXT(A56,"00")</f>
        <v>DC.07.18</v>
      </c>
      <c r="E56" s="44">
        <v>2</v>
      </c>
      <c r="F56" s="45"/>
      <c r="G56" s="45">
        <v>2</v>
      </c>
      <c r="H56" s="45"/>
      <c r="I56" s="45"/>
      <c r="J56" s="45"/>
      <c r="K56" s="70"/>
      <c r="L56" s="35">
        <f>IF(O56=0,0,(O56+P56)*25-SUM(E56:K56)*14-M56)</f>
        <v>44</v>
      </c>
      <c r="M56" s="35">
        <f>IF(P56&lt;&gt;0,IF(SUM(E56:G56,I56)=0, (P56)*25-(H56+J56+K56)*14-#REF!, (P56)*25-(H56+J56+K56)*14),0)</f>
        <v>0</v>
      </c>
      <c r="N56" s="45" t="s">
        <v>242</v>
      </c>
      <c r="O56" s="217">
        <v>4</v>
      </c>
      <c r="P56" s="217"/>
      <c r="Q56" s="44"/>
      <c r="R56" s="45"/>
      <c r="S56" s="45"/>
      <c r="T56" s="45"/>
      <c r="U56" s="45"/>
      <c r="V56" s="45"/>
      <c r="W56" s="45"/>
      <c r="X56" s="35">
        <f>IF(AA56=0,0,(AA56+AB56)*25-SUM(Q56:W56)*14-#REF!-Y56)</f>
        <v>0</v>
      </c>
      <c r="Y56" s="35">
        <f>IF(AB56&lt;&gt;0,IF(SUM(Q56:S56,U56)=0, (AB56)*25-(T56+V56+W56)*14-#REF!, (AB56)*25-(T56+V56+W56)*14),0)</f>
        <v>0</v>
      </c>
      <c r="Z56" s="46"/>
      <c r="AA56" s="46"/>
      <c r="AB56" s="218"/>
      <c r="AC56" s="65">
        <f t="shared" ref="AC56:AF57" si="108">IF(LEFT($D56,2)=AC$15,SUM($E56:$J56)+SUM($Q56:$V56),0)</f>
        <v>0</v>
      </c>
      <c r="AD56" s="139">
        <f t="shared" si="108"/>
        <v>0</v>
      </c>
      <c r="AE56" s="139">
        <f t="shared" si="108"/>
        <v>0</v>
      </c>
      <c r="AF56" s="140">
        <f t="shared" si="108"/>
        <v>4</v>
      </c>
      <c r="AG56" s="65">
        <f>IF(AC56&gt;0,$P56+$AB56,0)</f>
        <v>0</v>
      </c>
      <c r="AH56" s="139">
        <f>IF(AD56&gt;0,$P56+$AB56,0)</f>
        <v>0</v>
      </c>
      <c r="AI56" s="139">
        <f>IF(AE56&gt;0,$P56+$AB56,0)</f>
        <v>0</v>
      </c>
      <c r="AJ56" s="140">
        <f>IF(AF56&gt;0,$P56+$AB56,0)</f>
        <v>0</v>
      </c>
      <c r="AK56" s="65">
        <f t="shared" ref="AK56:AL57" si="109">IF(MID($D56,6,1)=AK$15,SUM($E56:$J56)+SUM($Q56:$V56),0)</f>
        <v>0</v>
      </c>
      <c r="AL56" s="139">
        <f t="shared" si="109"/>
        <v>0</v>
      </c>
      <c r="AM56" s="140">
        <f>AF56+AE56+AD56+AC56</f>
        <v>4</v>
      </c>
      <c r="AN56" s="65">
        <f t="shared" ref="AN56:AP57" si="110">IF(MID($D56,6,1)=AN$15,SUM($O56:$P56)+SUM($AA56:$AB56),0)</f>
        <v>0</v>
      </c>
      <c r="AO56" s="139">
        <f t="shared" si="110"/>
        <v>0</v>
      </c>
      <c r="AP56" s="140">
        <f t="shared" si="110"/>
        <v>0</v>
      </c>
      <c r="AQ56" s="65">
        <f t="shared" ref="AQ56:AT57" si="111">IF(LEFT($D56)=AQ$15,$E56+$Q56,0)</f>
        <v>0</v>
      </c>
      <c r="AR56" s="139">
        <f t="shared" si="111"/>
        <v>0</v>
      </c>
      <c r="AS56" s="139">
        <f t="shared" si="111"/>
        <v>0</v>
      </c>
      <c r="AT56" s="140">
        <f t="shared" si="111"/>
        <v>0</v>
      </c>
      <c r="AU56" s="65">
        <f t="shared" ref="AU56:AX57" si="112">IF(LEFT($D56)=AU$15,SUM($F56, $G56, $I56)+SUM($R56, $S56, $U56),0)</f>
        <v>0</v>
      </c>
      <c r="AV56" s="139">
        <f t="shared" si="112"/>
        <v>0</v>
      </c>
      <c r="AW56" s="139">
        <f t="shared" si="112"/>
        <v>0</v>
      </c>
      <c r="AX56" s="140">
        <f t="shared" si="112"/>
        <v>0</v>
      </c>
      <c r="AY56" s="65">
        <f t="shared" ref="AY56:AY57" si="113">IF(LEFT($N56,1)=$AY$15,1,0)</f>
        <v>0</v>
      </c>
      <c r="AZ56" s="139">
        <f t="shared" ref="AZ56:AZ57" si="114">IF(LEFT($N56,1)=$AZ$15,1,0)</f>
        <v>1</v>
      </c>
      <c r="BA56" s="140">
        <f>IF(LEFT($N56,1)=$BA$15,1,0)</f>
        <v>0</v>
      </c>
      <c r="BB56" s="141">
        <f t="shared" ref="BB56:BB57" si="115">IF(LEFT($Z56,1)=$BB$15,1,0)</f>
        <v>0</v>
      </c>
      <c r="BC56" s="130">
        <f t="shared" ref="BC56:BC57" si="116">IF(LEFT($Z56,1)=$BC$15,1,0)</f>
        <v>0</v>
      </c>
      <c r="BD56" s="67">
        <f t="shared" ref="BD56:BD57" si="117">IF(LEFT($Z56,1)=$BD$15,1,0)</f>
        <v>0</v>
      </c>
      <c r="BF56" s="65">
        <f t="shared" ref="BF56:BI57" si="118">IF(LEFT($D56)=BF$15,SUM($H56,$J56)+SUM($T56,$V56),0)</f>
        <v>0</v>
      </c>
      <c r="BG56" s="139">
        <f t="shared" si="118"/>
        <v>0</v>
      </c>
      <c r="BH56" s="139">
        <f t="shared" si="118"/>
        <v>0</v>
      </c>
      <c r="BI56" s="140">
        <f t="shared" si="118"/>
        <v>0</v>
      </c>
      <c r="BJ56" s="65">
        <f>IF(BF56&gt;0,$P56+$AB56,0)</f>
        <v>0</v>
      </c>
      <c r="BK56" s="139">
        <f>IF(BG56&gt;0,$P56+$AB56,0)</f>
        <v>0</v>
      </c>
      <c r="BL56" s="139">
        <f>IF(BH56&gt;0,$P56+$AB56,0)</f>
        <v>0</v>
      </c>
      <c r="BM56" s="140">
        <f>IF(BI56&gt;0,$P56+$AB56,0)</f>
        <v>0</v>
      </c>
      <c r="BN56" s="65">
        <f t="shared" ref="BN56:BP57" si="119">IF(MID($D56,6,1)=BN$15,$P56+$AB56,0)</f>
        <v>0</v>
      </c>
      <c r="BO56" s="139">
        <f t="shared" si="119"/>
        <v>0</v>
      </c>
      <c r="BP56" s="140">
        <f t="shared" si="119"/>
        <v>0</v>
      </c>
    </row>
    <row r="57" spans="1:68" ht="13.5" thickBot="1">
      <c r="A57" s="8">
        <f>A56+1</f>
        <v>19</v>
      </c>
      <c r="B57" s="907" t="s">
        <v>486</v>
      </c>
      <c r="C57" s="205" t="s">
        <v>395</v>
      </c>
      <c r="D57" s="8" t="str">
        <f>C57&amp;"."&amp;TEXT(A57,"00")</f>
        <v>DS.08.19</v>
      </c>
      <c r="E57" s="204"/>
      <c r="F57" s="203"/>
      <c r="G57" s="203"/>
      <c r="H57" s="203"/>
      <c r="I57" s="203"/>
      <c r="J57" s="203"/>
      <c r="K57" s="203"/>
      <c r="L57" s="202">
        <f>IF(O57=0,0,(O57+P57)*25-SUM(E57:K57)*14-#REF!-M57)</f>
        <v>0</v>
      </c>
      <c r="M57" s="202">
        <f>IF(P57&lt;&gt;0,IF(SUM(E57:G57,I57)=0, (P57)*25-(H57+J57+K57)*14-#REF!, (P57)*25-(H57+J57+K57)*14),0)</f>
        <v>0</v>
      </c>
      <c r="N57" s="203"/>
      <c r="O57" s="273"/>
      <c r="P57" s="273"/>
      <c r="Q57" s="204">
        <v>2</v>
      </c>
      <c r="R57" s="203"/>
      <c r="S57" s="203">
        <v>2</v>
      </c>
      <c r="T57" s="203"/>
      <c r="U57" s="203"/>
      <c r="V57" s="203"/>
      <c r="W57" s="203"/>
      <c r="X57" s="202">
        <f>IF(AA57=0,0,(AA57+AB57)*25-SUM(Q57:W57)*14-Y57)</f>
        <v>19</v>
      </c>
      <c r="Y57" s="202">
        <f>IF(AB57&lt;&gt;0,IF(SUM(Q57:S57,U57)=0, (AB57)*25-(T57+V57+W57)*14-#REF!, (AB57)*25-(T57+V57+W57)*14),0)</f>
        <v>0</v>
      </c>
      <c r="Z57" s="203" t="s">
        <v>242</v>
      </c>
      <c r="AA57" s="203">
        <v>3</v>
      </c>
      <c r="AB57" s="274"/>
      <c r="AC57" s="65">
        <f t="shared" si="108"/>
        <v>0</v>
      </c>
      <c r="AD57" s="139">
        <f t="shared" si="108"/>
        <v>0</v>
      </c>
      <c r="AE57" s="139">
        <f t="shared" si="108"/>
        <v>4</v>
      </c>
      <c r="AF57" s="140">
        <f t="shared" si="108"/>
        <v>0</v>
      </c>
      <c r="AG57" s="135">
        <f t="shared" ref="AG57" si="120">IF(AC57&gt;0,$P57+$AB57,0)</f>
        <v>0</v>
      </c>
      <c r="AH57" s="148">
        <f t="shared" ref="AH57" si="121">IF(AD57&gt;0,$P57+$AB57,0)</f>
        <v>0</v>
      </c>
      <c r="AI57" s="148">
        <f t="shared" ref="AI57" si="122">IF(AE57&gt;0,$P57+$AB57,0)</f>
        <v>0</v>
      </c>
      <c r="AJ57" s="153">
        <f t="shared" ref="AJ57" si="123">IF(AF57&gt;0,$P57+$AB57,0)</f>
        <v>0</v>
      </c>
      <c r="AK57" s="135">
        <f t="shared" si="109"/>
        <v>0</v>
      </c>
      <c r="AL57" s="148">
        <f t="shared" si="109"/>
        <v>0</v>
      </c>
      <c r="AM57" s="140">
        <f>AF57+AE57+AD57+AC57</f>
        <v>4</v>
      </c>
      <c r="AN57" s="135">
        <f t="shared" si="110"/>
        <v>0</v>
      </c>
      <c r="AO57" s="148">
        <f t="shared" si="110"/>
        <v>0</v>
      </c>
      <c r="AP57" s="153">
        <f t="shared" si="110"/>
        <v>0</v>
      </c>
      <c r="AQ57" s="135">
        <f t="shared" si="111"/>
        <v>0</v>
      </c>
      <c r="AR57" s="148">
        <f t="shared" si="111"/>
        <v>0</v>
      </c>
      <c r="AS57" s="148">
        <f t="shared" si="111"/>
        <v>0</v>
      </c>
      <c r="AT57" s="153">
        <f t="shared" si="111"/>
        <v>0</v>
      </c>
      <c r="AU57" s="135">
        <f t="shared" si="112"/>
        <v>0</v>
      </c>
      <c r="AV57" s="148">
        <f t="shared" si="112"/>
        <v>0</v>
      </c>
      <c r="AW57" s="148">
        <f t="shared" si="112"/>
        <v>0</v>
      </c>
      <c r="AX57" s="153">
        <f t="shared" si="112"/>
        <v>0</v>
      </c>
      <c r="AY57" s="135">
        <f t="shared" si="113"/>
        <v>0</v>
      </c>
      <c r="AZ57" s="148">
        <f t="shared" si="114"/>
        <v>0</v>
      </c>
      <c r="BA57" s="153">
        <f t="shared" ref="BA57" si="124">IF(LEFT($N57,1)=$BA$15,1,0)</f>
        <v>0</v>
      </c>
      <c r="BB57" s="133">
        <f t="shared" si="115"/>
        <v>0</v>
      </c>
      <c r="BC57" s="146">
        <f t="shared" si="116"/>
        <v>1</v>
      </c>
      <c r="BD57" s="138">
        <f t="shared" si="117"/>
        <v>0</v>
      </c>
      <c r="BF57" s="135">
        <f t="shared" si="118"/>
        <v>0</v>
      </c>
      <c r="BG57" s="148">
        <f t="shared" si="118"/>
        <v>0</v>
      </c>
      <c r="BH57" s="148">
        <f t="shared" si="118"/>
        <v>0</v>
      </c>
      <c r="BI57" s="153">
        <f t="shared" si="118"/>
        <v>0</v>
      </c>
      <c r="BJ57" s="135">
        <f t="shared" ref="BJ57" si="125">IF(BF57&gt;0,$P57+$AB57,0)</f>
        <v>0</v>
      </c>
      <c r="BK57" s="148">
        <f t="shared" ref="BK57" si="126">IF(BG57&gt;0,$P57+$AB57,0)</f>
        <v>0</v>
      </c>
      <c r="BL57" s="148">
        <f t="shared" ref="BL57" si="127">IF(BH57&gt;0,$P57+$AB57,0)</f>
        <v>0</v>
      </c>
      <c r="BM57" s="153">
        <f t="shared" ref="BM57" si="128">IF(BI57&gt;0,$P57+$AB57,0)</f>
        <v>0</v>
      </c>
      <c r="BN57" s="135">
        <f t="shared" si="119"/>
        <v>0</v>
      </c>
      <c r="BO57" s="148">
        <f t="shared" si="119"/>
        <v>0</v>
      </c>
      <c r="BP57" s="153">
        <f t="shared" si="119"/>
        <v>0</v>
      </c>
    </row>
    <row r="58" spans="1:68">
      <c r="A58" s="534" t="s">
        <v>1</v>
      </c>
      <c r="B58" s="535"/>
      <c r="C58" s="535"/>
      <c r="D58" s="535"/>
      <c r="E58" s="34">
        <f>SUM(E56:E57)</f>
        <v>2</v>
      </c>
      <c r="F58" s="35">
        <f>SUM(F56:F57)</f>
        <v>0</v>
      </c>
      <c r="G58" s="35">
        <v>2</v>
      </c>
      <c r="H58" s="35">
        <f>SUM(H56:H57)</f>
        <v>0</v>
      </c>
      <c r="I58" s="35">
        <f>SUM(I56:I57)</f>
        <v>0</v>
      </c>
      <c r="J58" s="35">
        <f>SUM(J56:J57)</f>
        <v>0</v>
      </c>
      <c r="K58" s="35"/>
      <c r="L58" s="477">
        <f>SUM(L56:L57)</f>
        <v>44</v>
      </c>
      <c r="M58" s="477">
        <f>SUM(M56:M57)</f>
        <v>0</v>
      </c>
      <c r="N58" s="510" t="s">
        <v>344</v>
      </c>
      <c r="O58" s="510">
        <f t="shared" ref="O58:V58" si="129">SUM(O56:O57)</f>
        <v>4</v>
      </c>
      <c r="P58" s="510">
        <f t="shared" si="129"/>
        <v>0</v>
      </c>
      <c r="Q58" s="34">
        <f t="shared" si="129"/>
        <v>2</v>
      </c>
      <c r="R58" s="35">
        <f t="shared" si="129"/>
        <v>0</v>
      </c>
      <c r="S58" s="35">
        <f t="shared" si="129"/>
        <v>2</v>
      </c>
      <c r="T58" s="35">
        <f t="shared" si="129"/>
        <v>0</v>
      </c>
      <c r="U58" s="35">
        <f t="shared" si="129"/>
        <v>0</v>
      </c>
      <c r="V58" s="35">
        <f t="shared" si="129"/>
        <v>0</v>
      </c>
      <c r="W58" s="35"/>
      <c r="X58" s="510">
        <f t="shared" ref="X58" si="130">SUM(X56:X57)</f>
        <v>19</v>
      </c>
      <c r="Y58" s="477"/>
      <c r="Z58" s="510" t="s">
        <v>344</v>
      </c>
      <c r="AA58" s="510">
        <f t="shared" ref="AA58" si="131">SUM(AA56:AA57)</f>
        <v>3</v>
      </c>
      <c r="AB58" s="519"/>
      <c r="BE58" s="16"/>
    </row>
    <row r="59" spans="1:68" ht="15" customHeight="1" thickBot="1">
      <c r="A59" s="521" t="s">
        <v>52</v>
      </c>
      <c r="B59" s="522"/>
      <c r="C59" s="522"/>
      <c r="D59" s="522"/>
      <c r="E59" s="479">
        <f>SUM(E58:J58)</f>
        <v>4</v>
      </c>
      <c r="F59" s="480"/>
      <c r="G59" s="480"/>
      <c r="H59" s="480"/>
      <c r="I59" s="480"/>
      <c r="J59" s="480"/>
      <c r="K59" s="481"/>
      <c r="L59" s="478"/>
      <c r="M59" s="478"/>
      <c r="N59" s="488"/>
      <c r="O59" s="488"/>
      <c r="P59" s="488"/>
      <c r="Q59" s="479">
        <f>SUM(Q58:V58)</f>
        <v>4</v>
      </c>
      <c r="R59" s="480"/>
      <c r="S59" s="480"/>
      <c r="T59" s="480"/>
      <c r="U59" s="480"/>
      <c r="V59" s="480"/>
      <c r="W59" s="481"/>
      <c r="X59" s="488"/>
      <c r="Y59" s="478"/>
      <c r="Z59" s="488"/>
      <c r="AA59" s="488"/>
      <c r="AB59" s="520"/>
      <c r="BE59" s="16"/>
    </row>
    <row r="60" spans="1:68">
      <c r="A60" s="38"/>
      <c r="B60" s="42"/>
      <c r="C60" s="181"/>
      <c r="D60" s="42"/>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68">
      <c r="A61" s="42" t="s">
        <v>34</v>
      </c>
      <c r="B61" s="42"/>
      <c r="C61" s="181"/>
      <c r="D61" s="42"/>
      <c r="E61" s="1"/>
      <c r="F61" s="1"/>
      <c r="G61" s="1"/>
      <c r="H61" s="1"/>
      <c r="I61" s="1"/>
      <c r="J61" s="1"/>
      <c r="K61" s="1"/>
      <c r="L61" s="1"/>
      <c r="M61" s="1"/>
      <c r="N61" s="1"/>
      <c r="O61" s="1"/>
      <c r="P61" s="1"/>
      <c r="Q61" s="1"/>
      <c r="S61" s="1"/>
      <c r="T61" s="1"/>
      <c r="U61" s="1"/>
      <c r="V61" s="1"/>
      <c r="W61" s="1"/>
      <c r="X61" s="1"/>
      <c r="Y61" s="1"/>
      <c r="Z61" s="1"/>
      <c r="AA61" s="1"/>
      <c r="AB61" s="1"/>
    </row>
    <row r="62" spans="1:68">
      <c r="A62" s="42" t="s">
        <v>159</v>
      </c>
      <c r="B62" s="42"/>
      <c r="C62" s="181"/>
      <c r="D62" s="42"/>
      <c r="E62" s="1"/>
      <c r="F62" s="1"/>
      <c r="G62" s="1"/>
      <c r="H62" s="1"/>
      <c r="I62" s="1"/>
      <c r="J62" s="1"/>
      <c r="K62" s="1"/>
      <c r="L62" s="1"/>
      <c r="M62" s="1"/>
      <c r="N62" s="1"/>
      <c r="O62" s="1"/>
      <c r="P62" s="1"/>
      <c r="Q62" s="1"/>
      <c r="R62" s="1"/>
      <c r="S62" s="1"/>
      <c r="T62" s="1"/>
      <c r="U62" s="1"/>
      <c r="V62" s="1"/>
      <c r="W62" s="1"/>
      <c r="X62" s="1"/>
      <c r="Y62" s="1"/>
      <c r="Z62" s="1"/>
      <c r="AA62" s="1"/>
      <c r="AB62" s="1"/>
    </row>
    <row r="63" spans="1:68">
      <c r="A63" s="36" t="s">
        <v>160</v>
      </c>
      <c r="B63" s="42"/>
      <c r="C63" s="181"/>
      <c r="D63" s="42"/>
      <c r="E63" s="1"/>
      <c r="F63" s="1"/>
      <c r="G63" s="1"/>
      <c r="H63" s="1"/>
      <c r="I63" s="1"/>
      <c r="J63" s="1"/>
      <c r="K63" s="1"/>
      <c r="L63" s="1"/>
      <c r="M63" s="1"/>
      <c r="N63" s="1"/>
      <c r="O63" s="1"/>
      <c r="P63" s="1"/>
      <c r="Q63" s="1"/>
      <c r="R63" s="1"/>
      <c r="S63" s="1"/>
      <c r="T63" s="1"/>
      <c r="U63" s="1"/>
      <c r="V63" s="1"/>
      <c r="W63" s="1"/>
      <c r="X63" s="1"/>
      <c r="Y63" s="1"/>
      <c r="Z63" s="1"/>
      <c r="AA63" s="1"/>
      <c r="AB63" s="1"/>
    </row>
    <row r="64" spans="1:68">
      <c r="A64" s="246" t="s">
        <v>243</v>
      </c>
      <c r="B64" s="42"/>
      <c r="C64" s="181"/>
      <c r="D64" s="42"/>
      <c r="E64" s="1"/>
      <c r="F64" s="1"/>
      <c r="G64" s="1"/>
      <c r="H64" s="1"/>
      <c r="I64" s="1"/>
      <c r="J64" s="1"/>
      <c r="K64" s="1"/>
      <c r="L64" s="1"/>
      <c r="M64" s="1"/>
      <c r="N64" s="1"/>
      <c r="O64" s="1"/>
      <c r="P64" s="1"/>
      <c r="Q64" s="1"/>
      <c r="R64" s="1"/>
      <c r="S64" s="1"/>
      <c r="T64" s="1"/>
      <c r="U64" s="1"/>
      <c r="V64" s="1"/>
      <c r="W64" s="1"/>
      <c r="X64" s="1"/>
      <c r="Y64" s="1"/>
      <c r="Z64" s="1"/>
      <c r="AA64" s="1"/>
      <c r="AB64" s="1"/>
    </row>
    <row r="65" spans="1:68">
      <c r="A65" s="468" t="s">
        <v>161</v>
      </c>
      <c r="B65" s="468"/>
      <c r="C65" s="468"/>
      <c r="D65" s="468"/>
      <c r="E65" s="1"/>
      <c r="F65" s="1"/>
      <c r="G65" s="1"/>
      <c r="H65" s="1"/>
      <c r="I65" s="1"/>
      <c r="J65" s="1"/>
      <c r="K65" s="1"/>
      <c r="L65" s="1"/>
      <c r="M65" s="1"/>
      <c r="N65" s="1"/>
      <c r="O65" s="1"/>
      <c r="P65" s="1"/>
      <c r="Q65" s="1"/>
      <c r="R65" s="1"/>
      <c r="S65" s="1"/>
      <c r="T65" s="1"/>
      <c r="U65" s="1"/>
      <c r="V65" s="1"/>
      <c r="W65" s="1"/>
      <c r="X65" s="1"/>
      <c r="Y65" s="1"/>
      <c r="Z65" s="1"/>
      <c r="AA65" s="1"/>
      <c r="AB65" s="1"/>
    </row>
    <row r="66" spans="1:68">
      <c r="A66" s="468" t="s">
        <v>162</v>
      </c>
      <c r="B66" s="468"/>
      <c r="C66" s="468"/>
      <c r="D66" s="468"/>
      <c r="E66" s="1"/>
      <c r="F66" s="1"/>
      <c r="G66" s="1"/>
      <c r="H66" s="1"/>
      <c r="I66" s="1"/>
      <c r="J66" s="1"/>
      <c r="K66" s="1"/>
      <c r="L66" s="1"/>
      <c r="M66" s="1"/>
      <c r="N66" s="1"/>
      <c r="O66" s="1"/>
      <c r="P66" s="1"/>
      <c r="Q66" s="1"/>
      <c r="R66" s="1"/>
      <c r="S66" s="1"/>
      <c r="T66" s="1"/>
      <c r="U66" s="1"/>
      <c r="V66" s="1"/>
      <c r="W66" s="1"/>
      <c r="X66" s="1"/>
      <c r="Y66" s="1"/>
      <c r="Z66" s="1"/>
      <c r="AA66" s="1"/>
      <c r="AB66" s="1"/>
    </row>
    <row r="67" spans="1:68" ht="22.15" customHeight="1">
      <c r="A67" s="197"/>
      <c r="B67" s="197"/>
      <c r="C67" s="197"/>
      <c r="D67" s="197"/>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row>
    <row r="68" spans="1:68" ht="12" customHeight="1">
      <c r="A68" s="1"/>
      <c r="B68" s="198" t="s">
        <v>198</v>
      </c>
      <c r="C68" s="199"/>
      <c r="D68" s="198" t="s">
        <v>197</v>
      </c>
      <c r="E68" s="1"/>
      <c r="F68" s="1"/>
      <c r="G68" s="1"/>
      <c r="H68" s="1"/>
      <c r="I68" s="1"/>
      <c r="J68" s="1"/>
      <c r="K68" s="1" t="s">
        <v>196</v>
      </c>
      <c r="L68" s="10" t="s">
        <v>348</v>
      </c>
      <c r="M68" s="1"/>
      <c r="N68" s="1"/>
      <c r="O68" s="1"/>
      <c r="P68" s="1"/>
      <c r="Q68" s="1"/>
      <c r="R68" s="1"/>
      <c r="S68" s="1" t="s">
        <v>195</v>
      </c>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row>
    <row r="69" spans="1:68" ht="18" customHeight="1">
      <c r="A69" s="1"/>
      <c r="B69" s="200" t="s">
        <v>245</v>
      </c>
      <c r="C69" s="199"/>
      <c r="D69" s="198" t="s">
        <v>193</v>
      </c>
      <c r="E69" s="1"/>
      <c r="F69" s="1"/>
      <c r="G69" s="1"/>
      <c r="H69" s="1"/>
      <c r="I69" s="1"/>
      <c r="J69" s="198" t="s">
        <v>194</v>
      </c>
      <c r="K69" s="1"/>
      <c r="L69" s="1"/>
      <c r="M69" s="1"/>
      <c r="N69" s="1"/>
      <c r="O69" s="1"/>
      <c r="P69" s="1"/>
      <c r="Q69" s="1"/>
      <c r="R69" s="1"/>
      <c r="S69" s="226" t="s">
        <v>199</v>
      </c>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row>
    <row r="70" spans="1:68">
      <c r="B70" s="42"/>
      <c r="C70" s="181"/>
      <c r="D70" s="42"/>
      <c r="E70" s="1"/>
      <c r="F70" s="1"/>
      <c r="G70" s="1"/>
      <c r="H70" s="1"/>
      <c r="I70" s="1"/>
      <c r="J70" s="1"/>
      <c r="K70" s="1"/>
      <c r="L70" s="1"/>
      <c r="M70" s="1"/>
      <c r="N70" s="1"/>
      <c r="O70" s="1"/>
      <c r="P70" s="1"/>
      <c r="Q70" s="1"/>
      <c r="R70" s="1"/>
      <c r="S70" s="1"/>
      <c r="T70" s="1"/>
      <c r="U70" s="1"/>
      <c r="V70" s="1"/>
      <c r="W70" s="1"/>
      <c r="X70" s="1"/>
      <c r="Y70" s="1"/>
      <c r="Z70" s="1"/>
      <c r="AA70" s="1"/>
      <c r="AB70" s="1"/>
      <c r="AQ70" s="130" t="s">
        <v>37</v>
      </c>
      <c r="AR70" s="130">
        <v>28</v>
      </c>
    </row>
    <row r="71" spans="1:68" s="47" customFormat="1">
      <c r="B71" s="48"/>
      <c r="C71" s="188"/>
      <c r="L71" s="49"/>
      <c r="M71" s="49"/>
      <c r="N71" s="50"/>
      <c r="O71" s="50"/>
      <c r="P71" s="50"/>
      <c r="Q71" s="50"/>
      <c r="R71" s="50"/>
      <c r="S71" s="50"/>
      <c r="T71" s="50"/>
      <c r="U71" s="50"/>
      <c r="V71" s="50"/>
      <c r="W71" s="50"/>
      <c r="AC71" s="143"/>
      <c r="AD71" s="143"/>
      <c r="AE71" s="143"/>
      <c r="AF71" s="143"/>
      <c r="AG71" s="143"/>
      <c r="AH71" s="143"/>
      <c r="AI71" s="143"/>
      <c r="AJ71" s="143"/>
      <c r="AK71" s="143"/>
      <c r="AL71" s="143"/>
      <c r="AM71" s="143"/>
      <c r="AN71" s="143"/>
      <c r="AO71" s="143"/>
      <c r="AP71" s="143"/>
      <c r="AQ71" s="143"/>
      <c r="AR71" s="143"/>
      <c r="AS71" s="143"/>
      <c r="AT71" s="143"/>
      <c r="AU71" s="143"/>
      <c r="AV71" s="143"/>
      <c r="AW71" s="143"/>
      <c r="AX71" s="143"/>
      <c r="AY71" s="143"/>
      <c r="AZ71" s="143"/>
      <c r="BA71" s="143"/>
      <c r="BB71" s="143"/>
      <c r="BC71" s="143"/>
      <c r="BD71" s="143"/>
      <c r="BE71" s="143"/>
      <c r="BF71" s="143"/>
      <c r="BG71" s="143"/>
      <c r="BH71" s="143"/>
      <c r="BI71" s="143"/>
      <c r="BJ71" s="143"/>
      <c r="BK71" s="143"/>
      <c r="BL71" s="143"/>
      <c r="BM71" s="143"/>
      <c r="BN71" s="143"/>
      <c r="BO71" s="143"/>
      <c r="BP71" s="143"/>
    </row>
    <row r="72" spans="1:68" s="47" customFormat="1">
      <c r="B72" s="48"/>
      <c r="C72" s="188"/>
      <c r="L72" s="49"/>
      <c r="M72" s="49"/>
      <c r="N72" s="50"/>
      <c r="O72" s="50"/>
      <c r="P72" s="50"/>
      <c r="Q72" s="50"/>
      <c r="R72" s="50"/>
      <c r="S72" s="50"/>
      <c r="T72" s="50"/>
      <c r="U72" s="50"/>
      <c r="V72" s="50"/>
      <c r="W72" s="50"/>
      <c r="AC72" s="143"/>
      <c r="AD72" s="143"/>
      <c r="AE72" s="143"/>
      <c r="AF72" s="143"/>
      <c r="AG72" s="143"/>
      <c r="AH72" s="143"/>
      <c r="AI72" s="143"/>
      <c r="AJ72" s="143"/>
      <c r="AK72" s="143"/>
      <c r="AL72" s="143"/>
      <c r="AM72" s="143"/>
      <c r="AN72" s="143"/>
      <c r="AO72" s="143"/>
      <c r="AP72" s="143"/>
      <c r="AQ72" s="144"/>
      <c r="AR72" s="144"/>
      <c r="AS72" s="143"/>
      <c r="AT72" s="143"/>
      <c r="AU72" s="143"/>
      <c r="AV72" s="143"/>
      <c r="AW72" s="143"/>
      <c r="AX72" s="143"/>
      <c r="AY72" s="143"/>
      <c r="AZ72" s="143"/>
      <c r="BA72" s="143"/>
      <c r="BB72" s="143"/>
      <c r="BC72" s="143"/>
      <c r="BD72" s="143"/>
      <c r="BE72" s="143"/>
      <c r="BF72" s="143"/>
      <c r="BG72" s="143"/>
      <c r="BH72" s="143"/>
      <c r="BI72" s="143"/>
      <c r="BJ72" s="143"/>
      <c r="BK72" s="143"/>
      <c r="BL72" s="143"/>
      <c r="BM72" s="143"/>
      <c r="BN72" s="143"/>
      <c r="BO72" s="143"/>
      <c r="BP72" s="143"/>
    </row>
    <row r="73" spans="1:68" s="47" customFormat="1">
      <c r="B73" s="51"/>
      <c r="C73" s="189"/>
      <c r="D73" s="52"/>
      <c r="E73" s="52"/>
      <c r="F73" s="52"/>
      <c r="G73" s="52"/>
      <c r="H73" s="49"/>
      <c r="I73" s="49"/>
      <c r="J73" s="49"/>
      <c r="K73" s="49"/>
      <c r="L73" s="49"/>
      <c r="M73" s="49"/>
      <c r="N73" s="49"/>
      <c r="O73" s="49"/>
      <c r="P73" s="49"/>
      <c r="Q73" s="49"/>
      <c r="R73" s="49"/>
      <c r="S73" s="49"/>
      <c r="T73" s="49"/>
      <c r="U73" s="49"/>
      <c r="V73" s="49"/>
      <c r="W73" s="49"/>
      <c r="X73" s="49"/>
      <c r="Y73" s="49"/>
      <c r="Z73" s="52"/>
      <c r="AA73" s="52"/>
      <c r="AB73" s="52"/>
      <c r="AC73" s="143"/>
      <c r="AD73" s="143"/>
      <c r="AE73" s="143"/>
      <c r="AF73" s="143"/>
      <c r="AG73" s="143"/>
      <c r="AH73" s="143"/>
      <c r="AI73" s="143"/>
      <c r="AJ73" s="143"/>
      <c r="AK73" s="143"/>
      <c r="AL73" s="143"/>
      <c r="AM73" s="143"/>
      <c r="AN73" s="143"/>
      <c r="AO73" s="143"/>
      <c r="AP73" s="143"/>
      <c r="AQ73" s="144"/>
      <c r="AR73" s="144"/>
      <c r="AS73" s="143"/>
      <c r="AT73" s="143"/>
      <c r="AU73" s="143"/>
      <c r="AV73" s="143"/>
      <c r="AW73" s="143"/>
      <c r="AX73" s="143"/>
      <c r="AY73" s="143"/>
      <c r="AZ73" s="143"/>
      <c r="BA73" s="143"/>
      <c r="BB73" s="143"/>
      <c r="BC73" s="143"/>
      <c r="BD73" s="143"/>
      <c r="BE73" s="143"/>
      <c r="BF73" s="143"/>
      <c r="BG73" s="143"/>
      <c r="BH73" s="143"/>
      <c r="BI73" s="143"/>
      <c r="BJ73" s="143"/>
      <c r="BK73" s="143"/>
      <c r="BL73" s="143"/>
      <c r="BM73" s="143"/>
      <c r="BN73" s="143"/>
      <c r="BO73" s="143"/>
      <c r="BP73" s="143"/>
    </row>
    <row r="74" spans="1:68" s="47" customFormat="1">
      <c r="A74" s="53"/>
      <c r="B74" s="53"/>
      <c r="C74" s="195"/>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143"/>
      <c r="AD74" s="143"/>
      <c r="AE74" s="143"/>
      <c r="AF74" s="143"/>
      <c r="AG74" s="143"/>
      <c r="AH74" s="143"/>
      <c r="AI74" s="143"/>
      <c r="AJ74" s="143"/>
      <c r="AK74" s="143"/>
      <c r="AL74" s="143"/>
      <c r="AM74" s="143"/>
      <c r="AN74" s="143"/>
      <c r="AO74" s="143"/>
      <c r="AP74" s="143"/>
      <c r="AQ74" s="143"/>
      <c r="AR74" s="143"/>
      <c r="AS74" s="143"/>
      <c r="AT74" s="143"/>
      <c r="AU74" s="143"/>
      <c r="AV74" s="143"/>
      <c r="AW74" s="143"/>
      <c r="AX74" s="143"/>
      <c r="AY74" s="143"/>
      <c r="AZ74" s="143"/>
      <c r="BA74" s="143"/>
      <c r="BB74" s="143"/>
      <c r="BC74" s="143"/>
      <c r="BD74" s="143"/>
      <c r="BE74" s="145"/>
      <c r="BF74" s="143"/>
      <c r="BG74" s="143"/>
      <c r="BH74" s="143"/>
      <c r="BI74" s="143"/>
      <c r="BJ74" s="143"/>
      <c r="BK74" s="143"/>
      <c r="BL74" s="143"/>
      <c r="BM74" s="143"/>
      <c r="BN74" s="143"/>
      <c r="BO74" s="143"/>
      <c r="BP74" s="143"/>
    </row>
    <row r="75" spans="1:68">
      <c r="B75" s="42"/>
      <c r="C75" s="181"/>
      <c r="D75" s="42"/>
      <c r="E75" s="1"/>
      <c r="F75" s="1"/>
      <c r="G75" s="1"/>
      <c r="H75" s="1"/>
      <c r="I75" s="1"/>
      <c r="J75" s="1"/>
      <c r="K75" s="1"/>
      <c r="L75" s="1"/>
      <c r="M75" s="1"/>
      <c r="N75" s="1"/>
      <c r="O75" s="1"/>
      <c r="P75" s="1"/>
      <c r="Q75" s="1"/>
      <c r="R75" s="1"/>
      <c r="S75" s="1"/>
      <c r="T75" s="1"/>
      <c r="U75" s="1"/>
      <c r="V75" s="1"/>
      <c r="W75" s="1"/>
      <c r="X75" s="1"/>
      <c r="Y75" s="1"/>
      <c r="Z75" s="1"/>
      <c r="AA75" s="1"/>
      <c r="AB75" s="1"/>
      <c r="BE75" s="130" t="s">
        <v>38</v>
      </c>
    </row>
    <row r="76" spans="1:68">
      <c r="B76" s="42"/>
      <c r="C76" s="181"/>
      <c r="D76" s="42"/>
      <c r="E76" s="1"/>
      <c r="F76" s="1"/>
      <c r="G76" s="1"/>
      <c r="H76" s="1"/>
      <c r="I76" s="1"/>
      <c r="J76" s="1"/>
      <c r="K76" s="1"/>
      <c r="L76" s="1"/>
      <c r="M76" s="1"/>
      <c r="N76" s="1"/>
      <c r="O76" s="1"/>
      <c r="P76" s="1"/>
      <c r="Q76" s="1"/>
      <c r="R76" s="1"/>
      <c r="S76" s="1"/>
      <c r="T76" s="1"/>
      <c r="U76" s="1"/>
      <c r="V76" s="1"/>
      <c r="W76" s="1"/>
      <c r="X76" s="1"/>
      <c r="Y76" s="1"/>
      <c r="Z76" s="1"/>
      <c r="AA76" s="1"/>
      <c r="AB76" s="1"/>
      <c r="BE76" s="130" t="s">
        <v>37</v>
      </c>
    </row>
    <row r="77" spans="1:68" hidden="1">
      <c r="B77" s="54" t="s">
        <v>39</v>
      </c>
      <c r="C77" s="183"/>
      <c r="D77" s="54"/>
      <c r="E77" s="55">
        <f>E30+E43</f>
        <v>8</v>
      </c>
      <c r="F77" s="56">
        <f>F30+F43</f>
        <v>1</v>
      </c>
      <c r="G77" s="56"/>
      <c r="H77" s="56">
        <f>H30+H43</f>
        <v>7</v>
      </c>
      <c r="I77" s="56"/>
      <c r="J77" s="56">
        <f>J30+J43</f>
        <v>3</v>
      </c>
      <c r="K77" s="57"/>
      <c r="L77" s="57"/>
      <c r="M77" s="57"/>
      <c r="N77" s="58">
        <f>SUM(E77:J77)</f>
        <v>19</v>
      </c>
      <c r="Q77" s="55">
        <f>Q30+Q43</f>
        <v>8</v>
      </c>
      <c r="R77" s="56">
        <f>R30+R43</f>
        <v>0</v>
      </c>
      <c r="S77" s="56">
        <f>S30+S43</f>
        <v>4.5</v>
      </c>
      <c r="T77" s="56"/>
      <c r="U77" s="56">
        <f>U30+U43</f>
        <v>1</v>
      </c>
      <c r="V77" s="57"/>
      <c r="W77" s="57"/>
      <c r="X77" s="57"/>
      <c r="Y77" s="57"/>
      <c r="Z77" s="59">
        <f>SUM(Q77:U77)</f>
        <v>13.5</v>
      </c>
      <c r="AA77" s="126"/>
      <c r="BE77" s="16"/>
    </row>
    <row r="78" spans="1:68" ht="13.5" hidden="1" thickBot="1">
      <c r="E78" s="60">
        <f>E77*2</f>
        <v>16</v>
      </c>
      <c r="F78" s="61">
        <f>F77</f>
        <v>1</v>
      </c>
      <c r="G78" s="61"/>
      <c r="H78" s="61">
        <f>H77</f>
        <v>7</v>
      </c>
      <c r="I78" s="61"/>
      <c r="J78" s="61">
        <f>J77</f>
        <v>3</v>
      </c>
      <c r="K78" s="62"/>
      <c r="L78" s="62"/>
      <c r="M78" s="62"/>
      <c r="N78" s="63">
        <f>SUM(E78:J78)</f>
        <v>27</v>
      </c>
      <c r="Q78" s="60">
        <f>Q77*2</f>
        <v>16</v>
      </c>
      <c r="R78" s="61">
        <f>R77</f>
        <v>0</v>
      </c>
      <c r="S78" s="61">
        <f>S77</f>
        <v>4.5</v>
      </c>
      <c r="T78" s="61"/>
      <c r="U78" s="61">
        <f>U77</f>
        <v>1</v>
      </c>
      <c r="V78" s="62"/>
      <c r="W78" s="62"/>
      <c r="X78" s="62"/>
      <c r="Y78" s="62"/>
      <c r="Z78" s="63">
        <f>SUM(Q78:U78)</f>
        <v>21.5</v>
      </c>
      <c r="AB78" s="16"/>
    </row>
    <row r="79" spans="1:68" hidden="1">
      <c r="Q79" s="16"/>
      <c r="R79" s="16"/>
      <c r="S79" s="16"/>
      <c r="T79" s="16"/>
      <c r="U79" s="16"/>
      <c r="V79" s="16"/>
      <c r="W79" s="16"/>
      <c r="X79" s="16"/>
      <c r="Y79" s="16"/>
      <c r="Z79" s="16"/>
      <c r="AA79" s="16"/>
      <c r="AB79" s="16"/>
    </row>
    <row r="80" spans="1:68" ht="12.75" hidden="1" customHeight="1">
      <c r="A80" s="1"/>
      <c r="B80" s="55" t="s">
        <v>40</v>
      </c>
      <c r="C80" s="192">
        <f>D31+P31</f>
        <v>0</v>
      </c>
      <c r="D80" s="24">
        <f>E31+Q31</f>
        <v>40</v>
      </c>
      <c r="E80" s="53">
        <v>41</v>
      </c>
      <c r="AB80" s="1"/>
    </row>
    <row r="81" spans="1:28" ht="12.75" hidden="1" customHeight="1">
      <c r="A81" s="1"/>
      <c r="B81" s="64" t="s">
        <v>129</v>
      </c>
      <c r="C81" s="193">
        <f>D44+P44</f>
        <v>0</v>
      </c>
      <c r="D81" s="2">
        <f>E44+Q44</f>
        <v>12</v>
      </c>
      <c r="E81" s="53">
        <v>19</v>
      </c>
      <c r="AB81" s="1"/>
    </row>
    <row r="82" spans="1:28" ht="13.5" hidden="1" customHeight="1">
      <c r="A82" s="1"/>
      <c r="B82" s="60" t="s">
        <v>41</v>
      </c>
      <c r="C82" s="194">
        <f>D59+P59</f>
        <v>0</v>
      </c>
      <c r="D82" s="33">
        <f>E59+Q59</f>
        <v>8</v>
      </c>
      <c r="E82" s="53">
        <v>11</v>
      </c>
      <c r="AB82" s="1"/>
    </row>
    <row r="83" spans="1:28" ht="13.5" hidden="1" customHeight="1">
      <c r="A83" s="1"/>
      <c r="E83" s="53"/>
      <c r="AB83" s="1"/>
    </row>
    <row r="84" spans="1:28" ht="12.75" hidden="1" customHeight="1">
      <c r="A84" s="1"/>
      <c r="B84" s="55" t="s">
        <v>42</v>
      </c>
      <c r="C84" s="192">
        <f>AB16</f>
        <v>0</v>
      </c>
      <c r="D84" s="24">
        <f>AC16</f>
        <v>3.5</v>
      </c>
      <c r="E84" s="53">
        <v>0</v>
      </c>
      <c r="AB84" s="1"/>
    </row>
    <row r="85" spans="1:28" ht="12.75" hidden="1" customHeight="1">
      <c r="A85" s="1"/>
      <c r="B85" s="64" t="s">
        <v>43</v>
      </c>
      <c r="C85" s="193">
        <f>AC16</f>
        <v>3.5</v>
      </c>
      <c r="D85" s="2">
        <f>AD16</f>
        <v>0</v>
      </c>
      <c r="E85" s="53">
        <v>0</v>
      </c>
      <c r="AB85" s="1"/>
    </row>
    <row r="86" spans="1:28" ht="12.75" hidden="1" customHeight="1">
      <c r="A86" s="1"/>
      <c r="B86" s="64" t="s">
        <v>44</v>
      </c>
      <c r="C86" s="193">
        <f>AD16</f>
        <v>0</v>
      </c>
      <c r="D86" s="2">
        <f>AE16</f>
        <v>47.5</v>
      </c>
      <c r="E86" s="53">
        <v>0</v>
      </c>
      <c r="AB86" s="1"/>
    </row>
    <row r="87" spans="1:28" ht="13.5" hidden="1" customHeight="1">
      <c r="A87" s="1"/>
      <c r="B87" s="60" t="s">
        <v>45</v>
      </c>
      <c r="C87" s="194">
        <f>AE16</f>
        <v>47.5</v>
      </c>
      <c r="D87" s="33">
        <f>AF16</f>
        <v>1</v>
      </c>
      <c r="E87" s="53">
        <v>0</v>
      </c>
      <c r="AB87" s="1"/>
    </row>
    <row r="88" spans="1:28" hidden="1">
      <c r="A88" s="1"/>
      <c r="C88" s="195">
        <f>SUM(C84:C87)</f>
        <v>51</v>
      </c>
      <c r="D88" s="53">
        <f>SUM(D84:D87)</f>
        <v>52</v>
      </c>
      <c r="E88" s="53">
        <v>0</v>
      </c>
      <c r="AB88" s="1"/>
    </row>
    <row r="89" spans="1:28" hidden="1"/>
  </sheetData>
  <sheetProtection selectLockedCells="1" selectUnlockedCells="1"/>
  <mergeCells count="230">
    <mergeCell ref="BB14:BD14"/>
    <mergeCell ref="W54:W55"/>
    <mergeCell ref="K54:K55"/>
    <mergeCell ref="Y58:Y59"/>
    <mergeCell ref="AA58:AA59"/>
    <mergeCell ref="Q59:W59"/>
    <mergeCell ref="E59:K59"/>
    <mergeCell ref="A59:D59"/>
    <mergeCell ref="A58:D58"/>
    <mergeCell ref="L58:L59"/>
    <mergeCell ref="M58:M59"/>
    <mergeCell ref="N58:N59"/>
    <mergeCell ref="K16:K17"/>
    <mergeCell ref="W16:W17"/>
    <mergeCell ref="E31:K31"/>
    <mergeCell ref="E44:K44"/>
    <mergeCell ref="E47:K47"/>
    <mergeCell ref="Q47:W47"/>
    <mergeCell ref="Q44:W44"/>
    <mergeCell ref="Q31:W31"/>
    <mergeCell ref="K37:K38"/>
    <mergeCell ref="E54:E55"/>
    <mergeCell ref="G54:G55"/>
    <mergeCell ref="H54:H55"/>
    <mergeCell ref="I54:I55"/>
    <mergeCell ref="J54:J55"/>
    <mergeCell ref="L54:L55"/>
    <mergeCell ref="BJ14:BM14"/>
    <mergeCell ref="O58:O59"/>
    <mergeCell ref="P58:P59"/>
    <mergeCell ref="V54:V55"/>
    <mergeCell ref="X54:X55"/>
    <mergeCell ref="Y54:Y55"/>
    <mergeCell ref="Z54:Z55"/>
    <mergeCell ref="X58:X59"/>
    <mergeCell ref="Z58:Z59"/>
    <mergeCell ref="AB58:AB59"/>
    <mergeCell ref="Q53:AB53"/>
    <mergeCell ref="Q54:Q55"/>
    <mergeCell ref="R54:R55"/>
    <mergeCell ref="S54:S55"/>
    <mergeCell ref="T54:T55"/>
    <mergeCell ref="U54:U55"/>
    <mergeCell ref="X46:X47"/>
    <mergeCell ref="Y46:Y47"/>
    <mergeCell ref="AY14:BA14"/>
    <mergeCell ref="Z46:Z47"/>
    <mergeCell ref="AA46:AA47"/>
    <mergeCell ref="AB46:AB47"/>
    <mergeCell ref="W37:W38"/>
    <mergeCell ref="W39:W40"/>
    <mergeCell ref="M54:M55"/>
    <mergeCell ref="A53:A55"/>
    <mergeCell ref="B53:B55"/>
    <mergeCell ref="C53:C54"/>
    <mergeCell ref="D53:D54"/>
    <mergeCell ref="E53:P53"/>
    <mergeCell ref="N54:N55"/>
    <mergeCell ref="K39:K40"/>
    <mergeCell ref="P46:P47"/>
    <mergeCell ref="A46:D47"/>
    <mergeCell ref="L46:L47"/>
    <mergeCell ref="M46:M47"/>
    <mergeCell ref="N46:N47"/>
    <mergeCell ref="O46:O47"/>
    <mergeCell ref="F54:F55"/>
    <mergeCell ref="AB39:AB40"/>
    <mergeCell ref="Y37:Y38"/>
    <mergeCell ref="AB43:AB44"/>
    <mergeCell ref="X43:X44"/>
    <mergeCell ref="A44:D44"/>
    <mergeCell ref="A43:D43"/>
    <mergeCell ref="L43:L44"/>
    <mergeCell ref="M43:M44"/>
    <mergeCell ref="N43:N44"/>
    <mergeCell ref="O43:O44"/>
    <mergeCell ref="P43:P44"/>
    <mergeCell ref="Y43:Y44"/>
    <mergeCell ref="Z43:Z44"/>
    <mergeCell ref="AA43:AA44"/>
    <mergeCell ref="L39:L40"/>
    <mergeCell ref="M39:M40"/>
    <mergeCell ref="W41:W42"/>
    <mergeCell ref="X41:X42"/>
    <mergeCell ref="Y41:Y42"/>
    <mergeCell ref="Z41:Z42"/>
    <mergeCell ref="AA41:AA42"/>
    <mergeCell ref="J35:J36"/>
    <mergeCell ref="L35:L36"/>
    <mergeCell ref="M35:M36"/>
    <mergeCell ref="N35:N36"/>
    <mergeCell ref="V35:V36"/>
    <mergeCell ref="N39:N40"/>
    <mergeCell ref="O39:O40"/>
    <mergeCell ref="R35:R36"/>
    <mergeCell ref="S35:S36"/>
    <mergeCell ref="P39:P40"/>
    <mergeCell ref="Z37:Z38"/>
    <mergeCell ref="AA37:AA38"/>
    <mergeCell ref="AB37:AB38"/>
    <mergeCell ref="E39:E40"/>
    <mergeCell ref="F39:F40"/>
    <mergeCell ref="G39:G40"/>
    <mergeCell ref="H39:H40"/>
    <mergeCell ref="I39:I40"/>
    <mergeCell ref="X39:X40"/>
    <mergeCell ref="Y39:Y40"/>
    <mergeCell ref="Z39:Z40"/>
    <mergeCell ref="AA39:AA40"/>
    <mergeCell ref="Q39:Q40"/>
    <mergeCell ref="R39:R40"/>
    <mergeCell ref="S39:S40"/>
    <mergeCell ref="T39:T40"/>
    <mergeCell ref="U39:U40"/>
    <mergeCell ref="V39:V40"/>
    <mergeCell ref="J39:J40"/>
    <mergeCell ref="BB13:BD13"/>
    <mergeCell ref="BF14:BI14"/>
    <mergeCell ref="R37:R38"/>
    <mergeCell ref="E37:E38"/>
    <mergeCell ref="F37:F38"/>
    <mergeCell ref="G37:G38"/>
    <mergeCell ref="H37:H38"/>
    <mergeCell ref="I37:I38"/>
    <mergeCell ref="J37:J38"/>
    <mergeCell ref="L37:L38"/>
    <mergeCell ref="S37:S38"/>
    <mergeCell ref="T37:T38"/>
    <mergeCell ref="U37:U38"/>
    <mergeCell ref="V37:V38"/>
    <mergeCell ref="X37:X38"/>
    <mergeCell ref="M37:M38"/>
    <mergeCell ref="N37:N38"/>
    <mergeCell ref="O37:O38"/>
    <mergeCell ref="P37:P38"/>
    <mergeCell ref="Q37:Q38"/>
    <mergeCell ref="H35:H36"/>
    <mergeCell ref="I35:I36"/>
    <mergeCell ref="AY13:BA13"/>
    <mergeCell ref="Q35:Q36"/>
    <mergeCell ref="X35:X36"/>
    <mergeCell ref="Y35:Y36"/>
    <mergeCell ref="Z35:Z36"/>
    <mergeCell ref="A31:D31"/>
    <mergeCell ref="A34:A36"/>
    <mergeCell ref="B34:B36"/>
    <mergeCell ref="C34:C35"/>
    <mergeCell ref="D34:D35"/>
    <mergeCell ref="E35:E36"/>
    <mergeCell ref="F35:F36"/>
    <mergeCell ref="G35:G36"/>
    <mergeCell ref="O30:O31"/>
    <mergeCell ref="E34:P34"/>
    <mergeCell ref="Q34:AB34"/>
    <mergeCell ref="P30:P31"/>
    <mergeCell ref="X30:X31"/>
    <mergeCell ref="Y30:Y31"/>
    <mergeCell ref="Z30:Z31"/>
    <mergeCell ref="AA30:AA31"/>
    <mergeCell ref="AB30:AB31"/>
    <mergeCell ref="W35:W36"/>
    <mergeCell ref="K35:K36"/>
    <mergeCell ref="T35:T36"/>
    <mergeCell ref="U35:U36"/>
    <mergeCell ref="A5:AB5"/>
    <mergeCell ref="A14:AB14"/>
    <mergeCell ref="AC14:AF14"/>
    <mergeCell ref="AG14:AJ14"/>
    <mergeCell ref="AK14:AM14"/>
    <mergeCell ref="AN14:AP14"/>
    <mergeCell ref="AQ14:AT14"/>
    <mergeCell ref="AU14:AX14"/>
    <mergeCell ref="A15:A17"/>
    <mergeCell ref="B15:B17"/>
    <mergeCell ref="C15:C16"/>
    <mergeCell ref="D15:D16"/>
    <mergeCell ref="E15:P15"/>
    <mergeCell ref="Q15:AB15"/>
    <mergeCell ref="E16:E17"/>
    <mergeCell ref="Q16:Q17"/>
    <mergeCell ref="F16:F17"/>
    <mergeCell ref="G16:G17"/>
    <mergeCell ref="H16:H17"/>
    <mergeCell ref="I16:I17"/>
    <mergeCell ref="J16:J17"/>
    <mergeCell ref="R16:R17"/>
    <mergeCell ref="S16:S17"/>
    <mergeCell ref="BN14:BP14"/>
    <mergeCell ref="BS16:BT16"/>
    <mergeCell ref="BU16:BV16"/>
    <mergeCell ref="AA16:AB16"/>
    <mergeCell ref="O16:P16"/>
    <mergeCell ref="A65:D65"/>
    <mergeCell ref="A66:D66"/>
    <mergeCell ref="O35:P35"/>
    <mergeCell ref="O54:P54"/>
    <mergeCell ref="AA35:AB35"/>
    <mergeCell ref="AA54:AB54"/>
    <mergeCell ref="T16:T17"/>
    <mergeCell ref="U16:U17"/>
    <mergeCell ref="V16:V17"/>
    <mergeCell ref="L16:L17"/>
    <mergeCell ref="M16:M17"/>
    <mergeCell ref="N16:N17"/>
    <mergeCell ref="X16:X17"/>
    <mergeCell ref="Y16:Y17"/>
    <mergeCell ref="Z16:Z17"/>
    <mergeCell ref="A30:D30"/>
    <mergeCell ref="L30:L31"/>
    <mergeCell ref="M30:M31"/>
    <mergeCell ref="N30:N31"/>
    <mergeCell ref="E41:E42"/>
    <mergeCell ref="F41:F42"/>
    <mergeCell ref="G41:G42"/>
    <mergeCell ref="H41:H42"/>
    <mergeCell ref="I41:I42"/>
    <mergeCell ref="J41:J42"/>
    <mergeCell ref="K41:K42"/>
    <mergeCell ref="L41:L42"/>
    <mergeCell ref="M41:M42"/>
    <mergeCell ref="AB41:AB42"/>
    <mergeCell ref="N41:N42"/>
    <mergeCell ref="O41:O42"/>
    <mergeCell ref="P41:P42"/>
    <mergeCell ref="Q41:Q42"/>
    <mergeCell ref="R41:R42"/>
    <mergeCell ref="S41:S42"/>
    <mergeCell ref="T41:T42"/>
    <mergeCell ref="U41:U42"/>
    <mergeCell ref="V41:V42"/>
  </mergeCells>
  <pageMargins left="0.70866141732283505" right="0.36" top="0.74" bottom="0.66929133858267698" header="0" footer="0"/>
  <pageSetup paperSize="9" scale="66" orientation="portrait" r:id="rId1"/>
  <headerFooter alignWithMargins="0">
    <oddFooter>&amp;R5/9</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P91"/>
  <sheetViews>
    <sheetView view="pageBreakPreview" topLeftCell="A41" zoomScale="90" zoomScaleNormal="115" zoomScaleSheetLayoutView="90" workbookViewId="0">
      <selection activeCell="D67" sqref="D67:E67"/>
    </sheetView>
  </sheetViews>
  <sheetFormatPr defaultColWidth="9.140625" defaultRowHeight="14.25"/>
  <cols>
    <col min="1" max="1" width="4.5703125" style="102" customWidth="1"/>
    <col min="2" max="2" width="0.28515625" style="102" customWidth="1"/>
    <col min="3" max="3" width="39.28515625" style="102" customWidth="1"/>
    <col min="4" max="4" width="5.5703125" style="102" customWidth="1"/>
    <col min="5" max="5" width="2.7109375" style="102" customWidth="1"/>
    <col min="6" max="6" width="2.28515625" style="102" customWidth="1"/>
    <col min="7" max="7" width="8.42578125" style="102" customWidth="1"/>
    <col min="8" max="8" width="1.28515625" style="102" hidden="1" customWidth="1"/>
    <col min="9" max="9" width="7.5703125" style="102" customWidth="1"/>
    <col min="10" max="10" width="8.7109375" style="102" customWidth="1"/>
    <col min="11" max="11" width="8.28515625" style="102" customWidth="1"/>
    <col min="12" max="13" width="9" style="102" customWidth="1"/>
    <col min="14" max="14" width="9.140625" style="102" customWidth="1"/>
    <col min="15" max="16" width="6.42578125" style="102" customWidth="1"/>
    <col min="17" max="17" width="9.140625" style="102" hidden="1" customWidth="1"/>
    <col min="18" max="18" width="2.140625" style="102" hidden="1" customWidth="1"/>
    <col min="19" max="19" width="9.140625" style="102" hidden="1" customWidth="1"/>
    <col min="20" max="23" width="9.140625" style="102" customWidth="1"/>
    <col min="24" max="16384" width="9.140625" style="102"/>
  </cols>
  <sheetData>
    <row r="1" spans="1:16" ht="15">
      <c r="A1" s="100" t="s">
        <v>4</v>
      </c>
      <c r="B1" s="101"/>
      <c r="C1" s="101"/>
      <c r="E1" s="101"/>
      <c r="F1" s="103"/>
      <c r="G1" s="101"/>
      <c r="H1" s="101"/>
      <c r="I1" s="101"/>
      <c r="J1" s="101"/>
      <c r="K1" s="101"/>
      <c r="L1" s="101"/>
      <c r="M1" s="101"/>
      <c r="N1" s="101"/>
      <c r="O1" s="101"/>
      <c r="P1" s="103"/>
    </row>
    <row r="2" spans="1:16" ht="12.2" customHeight="1">
      <c r="A2" s="100" t="s">
        <v>5</v>
      </c>
      <c r="B2" s="101"/>
      <c r="C2" s="101"/>
      <c r="M2" s="101"/>
    </row>
    <row r="3" spans="1:16" ht="12.2" customHeight="1">
      <c r="A3" s="101"/>
      <c r="B3" s="101"/>
      <c r="C3" s="101"/>
      <c r="D3" s="104"/>
      <c r="E3" s="105"/>
      <c r="F3" s="105"/>
      <c r="G3" s="105"/>
      <c r="H3" s="105"/>
      <c r="I3" s="105"/>
      <c r="J3" s="105"/>
      <c r="K3" s="105"/>
      <c r="L3" s="105"/>
      <c r="M3" s="104"/>
      <c r="N3" s="105"/>
      <c r="O3" s="105"/>
      <c r="P3" s="105"/>
    </row>
    <row r="4" spans="1:16" ht="12.2" customHeight="1">
      <c r="A4" s="101"/>
      <c r="B4" s="101"/>
      <c r="C4" s="101"/>
    </row>
    <row r="5" spans="1:16" ht="18" customHeight="1">
      <c r="A5" s="710" t="s">
        <v>6</v>
      </c>
      <c r="B5" s="710"/>
      <c r="C5" s="710"/>
      <c r="D5" s="710"/>
      <c r="E5" s="710"/>
      <c r="F5" s="710"/>
      <c r="G5" s="710"/>
      <c r="H5" s="710"/>
      <c r="I5" s="710"/>
      <c r="J5" s="710"/>
      <c r="K5" s="710"/>
      <c r="L5" s="710"/>
      <c r="M5" s="710"/>
      <c r="N5" s="711"/>
      <c r="O5" s="101"/>
      <c r="P5" s="101"/>
    </row>
    <row r="6" spans="1:16" ht="12.2" customHeight="1">
      <c r="C6" s="106"/>
    </row>
    <row r="7" spans="1:16" ht="12" customHeight="1">
      <c r="C7" s="106"/>
    </row>
    <row r="8" spans="1:16" s="91" customFormat="1">
      <c r="A8" s="73" t="s">
        <v>163</v>
      </c>
      <c r="C8" s="92"/>
    </row>
    <row r="9" spans="1:16" s="91" customFormat="1" ht="14.25" customHeight="1">
      <c r="A9" s="73" t="s">
        <v>164</v>
      </c>
      <c r="C9" s="92"/>
    </row>
    <row r="10" spans="1:16" s="91" customFormat="1" ht="15">
      <c r="A10" s="221" t="s">
        <v>214</v>
      </c>
      <c r="C10" s="92"/>
      <c r="D10" s="104"/>
      <c r="E10" s="104"/>
      <c r="F10" s="104"/>
      <c r="G10" s="104"/>
      <c r="H10" s="104"/>
      <c r="I10" s="104"/>
    </row>
    <row r="11" spans="1:16" s="91" customFormat="1" ht="15">
      <c r="A11" s="73" t="s">
        <v>151</v>
      </c>
      <c r="C11" s="92"/>
      <c r="D11" s="104"/>
      <c r="E11" s="104"/>
      <c r="F11" s="104"/>
      <c r="G11" s="104"/>
      <c r="H11" s="104"/>
      <c r="I11" s="104"/>
    </row>
    <row r="12" spans="1:16" s="91" customFormat="1">
      <c r="A12" s="73" t="s">
        <v>101</v>
      </c>
      <c r="C12" s="92"/>
      <c r="D12" s="105"/>
      <c r="E12" s="105"/>
      <c r="F12" s="105"/>
      <c r="G12" s="105"/>
      <c r="H12" s="105"/>
      <c r="I12" s="105"/>
    </row>
    <row r="13" spans="1:16" s="386" customFormat="1" ht="12.6" customHeight="1">
      <c r="A13" s="382" t="s">
        <v>479</v>
      </c>
    </row>
    <row r="14" spans="1:16" s="91" customFormat="1">
      <c r="A14" s="107"/>
      <c r="B14" s="107"/>
      <c r="C14" s="107"/>
      <c r="D14" s="107"/>
      <c r="E14" s="107"/>
      <c r="F14" s="107"/>
      <c r="G14" s="107"/>
      <c r="H14" s="107"/>
      <c r="I14" s="107"/>
    </row>
    <row r="15" spans="1:16" s="95" customFormat="1">
      <c r="A15" s="93" t="s">
        <v>67</v>
      </c>
      <c r="B15" s="93"/>
      <c r="C15" s="93"/>
      <c r="D15" s="94"/>
      <c r="E15" s="93"/>
      <c r="F15" s="93"/>
      <c r="G15" s="93"/>
      <c r="H15" s="93"/>
      <c r="I15" s="93"/>
      <c r="J15" s="93"/>
      <c r="K15" s="93"/>
    </row>
    <row r="16" spans="1:16" s="91" customFormat="1">
      <c r="B16" s="91" t="s">
        <v>0</v>
      </c>
    </row>
    <row r="17" spans="1:23" s="91" customFormat="1">
      <c r="B17" s="102" t="s">
        <v>68</v>
      </c>
    </row>
    <row r="18" spans="1:23" s="91" customFormat="1">
      <c r="A18" s="102"/>
      <c r="B18" s="102"/>
      <c r="C18" s="102"/>
      <c r="D18" s="102"/>
      <c r="E18" s="102"/>
      <c r="F18" s="102"/>
      <c r="G18" s="102"/>
      <c r="H18" s="102"/>
      <c r="I18" s="102"/>
      <c r="J18" s="102"/>
      <c r="K18" s="102"/>
    </row>
    <row r="19" spans="1:23" s="91" customFormat="1">
      <c r="A19" s="102" t="s">
        <v>69</v>
      </c>
      <c r="B19" s="102"/>
      <c r="C19" s="102"/>
      <c r="D19" s="102"/>
      <c r="E19" s="102"/>
      <c r="F19" s="102"/>
      <c r="G19" s="102"/>
      <c r="H19" s="102"/>
      <c r="I19" s="102"/>
      <c r="J19" s="102"/>
      <c r="K19" s="102"/>
    </row>
    <row r="20" spans="1:23" s="91" customFormat="1" ht="0.75" hidden="1" customHeight="1">
      <c r="M20" s="96"/>
    </row>
    <row r="21" spans="1:23" s="91" customFormat="1" hidden="1">
      <c r="A21" s="97" t="s">
        <v>70</v>
      </c>
      <c r="B21" s="97"/>
      <c r="C21" s="97"/>
      <c r="D21" s="97"/>
      <c r="E21" s="97"/>
      <c r="F21" s="97"/>
      <c r="G21" s="97"/>
      <c r="H21" s="97"/>
      <c r="I21" s="97"/>
      <c r="J21" s="97"/>
      <c r="K21" s="97"/>
      <c r="M21" s="96"/>
    </row>
    <row r="22" spans="1:23" s="91" customFormat="1"/>
    <row r="23" spans="1:23" s="91" customFormat="1" ht="26.25" customHeight="1">
      <c r="C23" s="108" t="s">
        <v>71</v>
      </c>
      <c r="D23" s="584" t="s">
        <v>157</v>
      </c>
      <c r="E23" s="584"/>
      <c r="F23" s="584"/>
      <c r="G23" s="584"/>
      <c r="H23" s="610" t="s">
        <v>333</v>
      </c>
      <c r="I23" s="514"/>
      <c r="J23" s="514"/>
      <c r="K23" s="584" t="s">
        <v>356</v>
      </c>
      <c r="L23" s="584"/>
      <c r="M23" s="584"/>
      <c r="N23" s="584"/>
    </row>
    <row r="24" spans="1:23" s="91" customFormat="1" ht="17.25" customHeight="1">
      <c r="C24" s="98"/>
      <c r="D24" s="605" t="s">
        <v>72</v>
      </c>
      <c r="E24" s="606"/>
      <c r="F24" s="606" t="s">
        <v>73</v>
      </c>
      <c r="G24" s="606"/>
      <c r="H24" s="397"/>
      <c r="I24" s="397" t="s">
        <v>72</v>
      </c>
      <c r="J24" s="397" t="s">
        <v>73</v>
      </c>
      <c r="K24" s="615" t="s">
        <v>72</v>
      </c>
      <c r="L24" s="616"/>
      <c r="M24" s="606" t="s">
        <v>73</v>
      </c>
      <c r="N24" s="606"/>
    </row>
    <row r="25" spans="1:23" s="91" customFormat="1">
      <c r="C25" s="98" t="s">
        <v>74</v>
      </c>
      <c r="D25" s="608">
        <v>14</v>
      </c>
      <c r="E25" s="608"/>
      <c r="F25" s="608">
        <v>14</v>
      </c>
      <c r="G25" s="608"/>
      <c r="H25" s="196"/>
      <c r="I25" s="196"/>
      <c r="K25" s="608">
        <f>'an I D'!E49</f>
        <v>26</v>
      </c>
      <c r="L25" s="608"/>
      <c r="M25" s="608">
        <f>'an I D'!Q49</f>
        <v>27</v>
      </c>
      <c r="N25" s="608"/>
    </row>
    <row r="26" spans="1:23" s="91" customFormat="1">
      <c r="C26" s="98" t="s">
        <v>75</v>
      </c>
      <c r="D26" s="608">
        <v>14</v>
      </c>
      <c r="E26" s="608"/>
      <c r="F26" s="608">
        <v>14</v>
      </c>
      <c r="G26" s="608"/>
      <c r="H26" s="196"/>
      <c r="I26" s="196"/>
      <c r="J26" s="262">
        <v>90</v>
      </c>
      <c r="K26" s="608">
        <f>'an II D'!E49</f>
        <v>27</v>
      </c>
      <c r="L26" s="608"/>
      <c r="M26" s="608">
        <f>'an II D'!Q49</f>
        <v>26</v>
      </c>
      <c r="N26" s="608"/>
    </row>
    <row r="27" spans="1:23" s="91" customFormat="1">
      <c r="C27" s="98" t="s">
        <v>76</v>
      </c>
      <c r="D27" s="608">
        <v>14</v>
      </c>
      <c r="E27" s="608"/>
      <c r="F27" s="608">
        <v>14</v>
      </c>
      <c r="G27" s="608"/>
      <c r="H27" s="196"/>
      <c r="I27" s="196"/>
      <c r="J27" s="262">
        <v>90</v>
      </c>
      <c r="K27" s="608">
        <f>'an III D'!E49</f>
        <v>26</v>
      </c>
      <c r="L27" s="608"/>
      <c r="M27" s="608">
        <f>'an III D'!Q49</f>
        <v>26</v>
      </c>
      <c r="N27" s="608"/>
    </row>
    <row r="28" spans="1:23" s="91" customFormat="1">
      <c r="C28" s="98" t="s">
        <v>77</v>
      </c>
      <c r="D28" s="608">
        <v>14</v>
      </c>
      <c r="E28" s="608"/>
      <c r="F28" s="609" t="s">
        <v>357</v>
      </c>
      <c r="G28" s="608"/>
      <c r="H28" s="196"/>
      <c r="I28" s="196"/>
      <c r="J28" s="262"/>
      <c r="K28" s="608">
        <f>'an IV D'!E47</f>
        <v>26</v>
      </c>
      <c r="L28" s="608"/>
      <c r="M28" s="608">
        <f>'an IV D'!Q47</f>
        <v>26</v>
      </c>
      <c r="N28" s="608"/>
    </row>
    <row r="29" spans="1:23" s="91" customFormat="1" ht="15" hidden="1" customHeight="1">
      <c r="C29" s="611" t="s">
        <v>78</v>
      </c>
      <c r="D29" s="612"/>
      <c r="E29" s="612"/>
      <c r="F29" s="612"/>
      <c r="G29" s="613"/>
      <c r="H29" s="614">
        <f>AVERAGE(H25:I28,J25:K27,J28)</f>
        <v>51.8</v>
      </c>
      <c r="I29" s="585"/>
      <c r="J29" s="585"/>
      <c r="K29" s="586"/>
      <c r="Q29" s="585"/>
      <c r="R29" s="585"/>
      <c r="S29" s="586"/>
    </row>
    <row r="30" spans="1:23" s="91" customFormat="1">
      <c r="C30" s="92"/>
      <c r="D30" s="92"/>
      <c r="E30" s="92"/>
      <c r="F30" s="92"/>
      <c r="G30" s="92"/>
      <c r="H30" s="92"/>
      <c r="I30" s="99"/>
      <c r="J30" s="92"/>
      <c r="K30" s="92"/>
      <c r="L30" s="92"/>
    </row>
    <row r="31" spans="1:23" s="91" customFormat="1">
      <c r="B31" s="117" t="s">
        <v>355</v>
      </c>
      <c r="C31" s="106"/>
      <c r="D31" s="106"/>
      <c r="E31" s="106"/>
      <c r="F31" s="106"/>
      <c r="G31" s="106"/>
      <c r="H31" s="106"/>
      <c r="I31" s="106"/>
      <c r="J31" s="106"/>
      <c r="K31" s="106"/>
      <c r="L31" s="106"/>
      <c r="M31" s="106"/>
      <c r="N31" s="106"/>
      <c r="O31" s="106"/>
      <c r="P31" s="106"/>
      <c r="S31" s="102"/>
    </row>
    <row r="32" spans="1:23" s="91" customFormat="1" ht="33" customHeight="1">
      <c r="B32" s="607" t="s">
        <v>358</v>
      </c>
      <c r="C32" s="607"/>
      <c r="D32" s="607"/>
      <c r="E32" s="607"/>
      <c r="F32" s="607"/>
      <c r="G32" s="607"/>
      <c r="H32" s="607"/>
      <c r="I32" s="607"/>
      <c r="J32" s="607"/>
      <c r="K32" s="607"/>
      <c r="L32" s="106"/>
      <c r="M32" s="106"/>
      <c r="N32" s="106"/>
      <c r="O32" s="106"/>
      <c r="P32" s="106"/>
      <c r="T32" s="91">
        <f>SUM(K25:N28)*14+J26+J27</f>
        <v>3120</v>
      </c>
      <c r="V32" s="263"/>
      <c r="W32" s="416">
        <f>T32-D42</f>
        <v>0</v>
      </c>
    </row>
    <row r="33" spans="1:23" s="91" customFormat="1" hidden="1">
      <c r="B33" s="117"/>
      <c r="C33" s="106"/>
      <c r="D33" s="106"/>
      <c r="E33" s="106"/>
      <c r="F33" s="106"/>
      <c r="G33" s="106"/>
      <c r="H33" s="106"/>
      <c r="I33" s="106"/>
      <c r="J33" s="106"/>
      <c r="K33" s="106"/>
      <c r="L33" s="106"/>
      <c r="M33" s="106"/>
      <c r="N33" s="106"/>
      <c r="O33" s="106"/>
      <c r="P33" s="106"/>
      <c r="S33" s="102"/>
    </row>
    <row r="34" spans="1:23" s="91" customFormat="1">
      <c r="B34" s="336"/>
      <c r="C34" s="106"/>
      <c r="D34" s="106"/>
      <c r="E34" s="106"/>
      <c r="F34" s="106"/>
      <c r="G34" s="106"/>
      <c r="H34" s="106"/>
      <c r="I34" s="106"/>
      <c r="J34" s="106"/>
      <c r="K34" s="106"/>
      <c r="L34" s="106"/>
      <c r="M34" s="106"/>
      <c r="N34" s="106"/>
      <c r="O34" s="106"/>
      <c r="P34" s="106"/>
      <c r="S34" s="102"/>
    </row>
    <row r="35" spans="1:23">
      <c r="A35" s="102" t="s">
        <v>79</v>
      </c>
    </row>
    <row r="36" spans="1:23" ht="15.75" thickBot="1">
      <c r="A36" s="101"/>
      <c r="B36" s="101"/>
      <c r="C36" s="101"/>
      <c r="D36" s="101"/>
      <c r="E36" s="101"/>
      <c r="F36" s="101"/>
      <c r="G36" s="101"/>
      <c r="H36" s="101"/>
      <c r="I36" s="101"/>
      <c r="J36" s="101"/>
      <c r="K36" s="101"/>
      <c r="L36" s="101"/>
      <c r="M36" s="101"/>
      <c r="N36" s="101"/>
      <c r="O36" s="101"/>
      <c r="P36" s="101"/>
    </row>
    <row r="37" spans="1:23" ht="23.25" customHeight="1">
      <c r="A37" s="587" t="s">
        <v>13</v>
      </c>
      <c r="B37" s="589" t="s">
        <v>80</v>
      </c>
      <c r="C37" s="589"/>
      <c r="D37" s="591" t="s">
        <v>81</v>
      </c>
      <c r="E37" s="592"/>
      <c r="F37" s="593"/>
      <c r="G37" s="597" t="s">
        <v>82</v>
      </c>
      <c r="H37" s="598"/>
      <c r="I37" s="601" t="s">
        <v>83</v>
      </c>
      <c r="J37" s="598"/>
      <c r="K37" s="603"/>
      <c r="L37" s="604"/>
    </row>
    <row r="38" spans="1:23" ht="23.25" customHeight="1" thickBot="1">
      <c r="A38" s="588"/>
      <c r="B38" s="590"/>
      <c r="C38" s="590"/>
      <c r="D38" s="594"/>
      <c r="E38" s="595"/>
      <c r="F38" s="596"/>
      <c r="G38" s="599"/>
      <c r="H38" s="600"/>
      <c r="I38" s="602"/>
      <c r="J38" s="600"/>
      <c r="K38" s="337"/>
      <c r="L38" s="337"/>
    </row>
    <row r="39" spans="1:23" ht="12.75" customHeight="1">
      <c r="A39" s="632">
        <v>1</v>
      </c>
      <c r="B39" s="637" t="s">
        <v>251</v>
      </c>
      <c r="C39" s="637"/>
      <c r="D39" s="629">
        <f>('an I D'!AK16+'an II D'!AK16+'an III D'!AK16+ 'an IV D'!AK16)*14</f>
        <v>2604</v>
      </c>
      <c r="E39" s="630"/>
      <c r="F39" s="631"/>
      <c r="G39" s="638">
        <f>(D39+D40)/D$42*100</f>
        <v>89.230769230769241</v>
      </c>
      <c r="H39" s="639"/>
      <c r="I39" s="642"/>
      <c r="J39" s="643"/>
      <c r="K39" s="338"/>
      <c r="L39" s="338"/>
      <c r="U39" s="110"/>
    </row>
    <row r="40" spans="1:23" ht="12.75" customHeight="1">
      <c r="A40" s="633"/>
      <c r="B40" s="102" t="s">
        <v>335</v>
      </c>
      <c r="D40" s="634">
        <f>J26+J27</f>
        <v>180</v>
      </c>
      <c r="E40" s="635"/>
      <c r="F40" s="636"/>
      <c r="G40" s="640"/>
      <c r="H40" s="641"/>
      <c r="I40" s="644"/>
      <c r="J40" s="645"/>
      <c r="K40" s="338"/>
      <c r="L40" s="338"/>
    </row>
    <row r="41" spans="1:23" ht="15" thickBot="1">
      <c r="A41" s="339">
        <v>2</v>
      </c>
      <c r="B41" s="646" t="s">
        <v>154</v>
      </c>
      <c r="C41" s="646"/>
      <c r="D41" s="634">
        <f>('an I D'!AL16+'an II D'!AL16+'an III D'!AL16+'an IV D'!AL16)*14</f>
        <v>336</v>
      </c>
      <c r="E41" s="635"/>
      <c r="F41" s="636"/>
      <c r="G41" s="617">
        <f>D41/D$42*100</f>
        <v>10.76923076923077</v>
      </c>
      <c r="H41" s="618"/>
      <c r="I41" s="619" t="s">
        <v>2</v>
      </c>
      <c r="J41" s="620"/>
      <c r="K41" s="338"/>
      <c r="L41" s="338"/>
      <c r="S41" s="110"/>
      <c r="U41" s="110"/>
      <c r="W41" s="110"/>
    </row>
    <row r="42" spans="1:23" ht="15.75" thickBot="1">
      <c r="A42" s="109"/>
      <c r="B42" s="621" t="s">
        <v>334</v>
      </c>
      <c r="C42" s="621"/>
      <c r="D42" s="622">
        <f>SUM(D39,D41)+D40</f>
        <v>3120</v>
      </c>
      <c r="E42" s="623"/>
      <c r="F42" s="624"/>
      <c r="G42" s="625">
        <f>SUM(G39:G41)</f>
        <v>100.00000000000001</v>
      </c>
      <c r="H42" s="626"/>
      <c r="I42" s="627">
        <v>100</v>
      </c>
      <c r="J42" s="628"/>
      <c r="K42" s="341"/>
      <c r="L42" s="341"/>
      <c r="V42" s="110"/>
    </row>
    <row r="43" spans="1:23" ht="15" customHeight="1" thickBot="1">
      <c r="A43" s="342">
        <v>3</v>
      </c>
      <c r="B43" s="656" t="s">
        <v>41</v>
      </c>
      <c r="C43" s="657"/>
      <c r="D43" s="658">
        <f>('an I D'!AM16+'an II D'!AM16+'an III D'!AM16+'an IV D'!AM16)*14</f>
        <v>406</v>
      </c>
      <c r="E43" s="659"/>
      <c r="F43" s="660"/>
      <c r="G43" s="661">
        <f>D43/D42*100</f>
        <v>13.012820512820515</v>
      </c>
      <c r="H43" s="662"/>
      <c r="I43" s="663"/>
      <c r="J43" s="664"/>
      <c r="K43" s="338"/>
      <c r="L43" s="338"/>
      <c r="S43" s="110"/>
    </row>
    <row r="44" spans="1:23" ht="15.75" hidden="1" customHeight="1" thickBot="1">
      <c r="A44" s="109"/>
      <c r="B44" s="665" t="s">
        <v>31</v>
      </c>
      <c r="C44" s="621"/>
      <c r="D44" s="666">
        <f>SUM(D39:F41)</f>
        <v>3120</v>
      </c>
      <c r="E44" s="667"/>
      <c r="F44" s="667"/>
      <c r="G44" s="668">
        <f>SUM(G39:G41)</f>
        <v>100.00000000000001</v>
      </c>
      <c r="H44" s="628"/>
      <c r="I44" s="668">
        <f>SUM(I39:I41)</f>
        <v>0</v>
      </c>
      <c r="J44" s="628"/>
      <c r="K44" s="343"/>
      <c r="L44" s="343"/>
      <c r="M44" s="120" t="e">
        <f>SUM(#REF!)</f>
        <v>#REF!</v>
      </c>
      <c r="N44" s="120"/>
      <c r="O44" s="120"/>
      <c r="P44" s="120"/>
    </row>
    <row r="45" spans="1:23" ht="15.75" thickBot="1">
      <c r="A45" s="109"/>
      <c r="B45" s="621" t="s">
        <v>336</v>
      </c>
      <c r="C45" s="621"/>
      <c r="D45" s="622">
        <f>D42+D43</f>
        <v>3526</v>
      </c>
      <c r="E45" s="623"/>
      <c r="F45" s="624"/>
      <c r="G45" s="625"/>
      <c r="H45" s="626"/>
      <c r="I45" s="627"/>
      <c r="J45" s="628"/>
      <c r="K45" s="341"/>
      <c r="L45" s="341"/>
    </row>
    <row r="46" spans="1:23" ht="15.75" thickBot="1">
      <c r="A46" s="106"/>
      <c r="B46" s="100"/>
      <c r="C46" s="100"/>
      <c r="D46" s="111"/>
      <c r="E46" s="111"/>
      <c r="F46" s="111"/>
      <c r="G46" s="341"/>
      <c r="H46" s="341"/>
      <c r="I46" s="341"/>
      <c r="J46" s="341"/>
      <c r="K46" s="341"/>
      <c r="L46" s="341"/>
      <c r="M46" s="111"/>
      <c r="N46" s="111"/>
      <c r="O46" s="111"/>
      <c r="P46" s="111"/>
    </row>
    <row r="47" spans="1:23" ht="15" hidden="1" thickBot="1"/>
    <row r="48" spans="1:23" ht="23.25" customHeight="1" thickBot="1">
      <c r="A48" s="587" t="s">
        <v>13</v>
      </c>
      <c r="B48" s="650" t="s">
        <v>80</v>
      </c>
      <c r="C48" s="651"/>
      <c r="D48" s="654" t="s">
        <v>81</v>
      </c>
      <c r="E48" s="654"/>
      <c r="F48" s="654"/>
      <c r="G48" s="654" t="s">
        <v>82</v>
      </c>
      <c r="H48" s="654"/>
      <c r="I48" s="647" t="s">
        <v>85</v>
      </c>
      <c r="J48" s="648"/>
      <c r="K48" s="648"/>
      <c r="L48" s="649"/>
      <c r="M48" s="357"/>
      <c r="N48"/>
    </row>
    <row r="49" spans="1:22" ht="28.9" customHeight="1" thickBot="1">
      <c r="A49" s="588"/>
      <c r="B49" s="652"/>
      <c r="C49" s="653"/>
      <c r="D49" s="655"/>
      <c r="E49" s="655"/>
      <c r="F49" s="655"/>
      <c r="G49" s="655"/>
      <c r="H49" s="655"/>
      <c r="I49" s="364" t="s">
        <v>7</v>
      </c>
      <c r="J49" s="365" t="s">
        <v>257</v>
      </c>
      <c r="K49" s="365" t="s">
        <v>145</v>
      </c>
      <c r="L49" s="366" t="s">
        <v>208</v>
      </c>
      <c r="M49" s="358"/>
      <c r="N49" s="359"/>
    </row>
    <row r="50" spans="1:22">
      <c r="A50" s="344">
        <v>1</v>
      </c>
      <c r="B50" s="678" t="s">
        <v>42</v>
      </c>
      <c r="C50" s="637"/>
      <c r="D50" s="629">
        <f>('an I D'!AC16+'an II D'!AC16+'an III D'!AC16+'an IV D'!AC16)*14</f>
        <v>1743</v>
      </c>
      <c r="E50" s="630"/>
      <c r="F50" s="630"/>
      <c r="G50" s="679">
        <f>D50/D54*100</f>
        <v>55.865384615384613</v>
      </c>
      <c r="H50" s="680"/>
      <c r="I50" s="367">
        <f>('an I D'!AQ16+'an II D'!AQ16+'an III D'!AQ16+'an IV D'!AQ16)*14</f>
        <v>784</v>
      </c>
      <c r="J50" s="368">
        <f>('an I D'!AU16+'an II D'!AU16+'an III D'!AU16+'an IV D'!AU16)*14</f>
        <v>623</v>
      </c>
      <c r="K50" s="368">
        <f>('an I D'!BH16+'an II D'!BF16+'an III D'!BF16+'an IV D'!BF16)*14</f>
        <v>336</v>
      </c>
      <c r="L50" s="369"/>
      <c r="M50" s="360"/>
      <c r="N50" s="361"/>
      <c r="O50" s="110"/>
      <c r="P50" s="110"/>
      <c r="S50" s="110"/>
    </row>
    <row r="51" spans="1:22" hidden="1">
      <c r="A51" s="345">
        <v>2</v>
      </c>
      <c r="B51" s="669" t="s">
        <v>86</v>
      </c>
      <c r="C51" s="670"/>
      <c r="D51" s="671">
        <f>('an I D'!AD16+'an II D'!AD16+'an III D'!AD16+'an IV D'!AD16)*14+N51</f>
        <v>0</v>
      </c>
      <c r="E51" s="672"/>
      <c r="F51" s="672"/>
      <c r="G51" s="673">
        <f>D51/D54*100</f>
        <v>0</v>
      </c>
      <c r="H51" s="674"/>
      <c r="I51" s="351">
        <f>('an I D'!AP16+'an II D'!AP16+'an III D'!AP16+'an IV D'!AP16)*14</f>
        <v>0</v>
      </c>
      <c r="J51" s="352"/>
      <c r="K51" s="352">
        <f>('an I D'!AR16+'an II D'!AR16+'an III D'!AR16+'an IV D'!AR16)*14</f>
        <v>0</v>
      </c>
      <c r="L51" s="370"/>
      <c r="M51" s="360"/>
      <c r="N51" s="361"/>
      <c r="P51" s="110"/>
    </row>
    <row r="52" spans="1:22">
      <c r="A52" s="346">
        <v>2</v>
      </c>
      <c r="B52" s="669" t="s">
        <v>246</v>
      </c>
      <c r="C52" s="670"/>
      <c r="D52" s="671">
        <f>('an I D'!AE16+'an II D'!AE16+'an III D'!AE16+'an IV D'!AE16)*14+L52</f>
        <v>1237</v>
      </c>
      <c r="E52" s="672"/>
      <c r="F52" s="672"/>
      <c r="G52" s="673">
        <f>D52/D54*100</f>
        <v>39.647435897435898</v>
      </c>
      <c r="H52" s="674"/>
      <c r="I52" s="351">
        <f>('an I D'!AS16+'an II D'!AS16+'an III D'!AS16+'an IV D'!AS16)*14</f>
        <v>308</v>
      </c>
      <c r="J52" s="352">
        <f>('an I D'!AW16+'an II D'!AW16+'an III D'!AW16+'an IV D'!AW16)*14</f>
        <v>238</v>
      </c>
      <c r="K52" s="352">
        <f>('an I D'!BJ16+'an II D'!BH16+'an III D'!BH16+'an IV D'!BH16)*14</f>
        <v>511</v>
      </c>
      <c r="L52" s="370">
        <v>180</v>
      </c>
      <c r="M52" s="360"/>
      <c r="N52" s="361"/>
      <c r="O52" s="110"/>
      <c r="P52" s="110"/>
      <c r="S52" s="110"/>
      <c r="U52" s="110"/>
    </row>
    <row r="53" spans="1:22" ht="15" thickBot="1">
      <c r="A53" s="347">
        <v>3</v>
      </c>
      <c r="B53" s="675" t="s">
        <v>45</v>
      </c>
      <c r="C53" s="676"/>
      <c r="D53" s="634">
        <f>('an I D'!AF16+'an II D'!AF16+'an III D'!AF16+'an IV D'!AF16)*14</f>
        <v>140</v>
      </c>
      <c r="E53" s="635"/>
      <c r="F53" s="635"/>
      <c r="G53" s="677">
        <f>D53/D54*100</f>
        <v>4.4871794871794872</v>
      </c>
      <c r="H53" s="618"/>
      <c r="I53" s="371">
        <f>('an I D'!AT16+'an II D'!AT16+'an III D'!AT16+'an IV D'!AT16)*14</f>
        <v>7</v>
      </c>
      <c r="J53" s="372">
        <f>('an I D'!AX16+'an II D'!AX16+'an III D'!AX16+'an IV D'!AX16)*14</f>
        <v>133</v>
      </c>
      <c r="K53" s="372">
        <f>('an I D'!BK16+'an II D'!BI16+'an III D'!BI16+'an IV D'!BI16)*14</f>
        <v>0</v>
      </c>
      <c r="L53" s="373"/>
      <c r="M53" s="360"/>
      <c r="O53" s="110"/>
      <c r="P53" s="110"/>
      <c r="Q53" s="110"/>
      <c r="S53" s="110"/>
    </row>
    <row r="54" spans="1:22" ht="15.75" thickBot="1">
      <c r="A54" s="348"/>
      <c r="B54" s="665" t="s">
        <v>31</v>
      </c>
      <c r="C54" s="621"/>
      <c r="D54" s="622">
        <f>SUM(D50:F53)</f>
        <v>3120</v>
      </c>
      <c r="E54" s="623"/>
      <c r="F54" s="623"/>
      <c r="G54" s="686">
        <f>SUM(G50:G53)</f>
        <v>100</v>
      </c>
      <c r="H54" s="626"/>
      <c r="I54" s="349">
        <f>SUM(I50:I53)</f>
        <v>1099</v>
      </c>
      <c r="J54" s="340">
        <f>SUM(J50:J53)</f>
        <v>994</v>
      </c>
      <c r="K54" s="349">
        <f>SUM(K50:K53)</f>
        <v>847</v>
      </c>
      <c r="L54" s="340">
        <f>SUM(L50:L53)</f>
        <v>180</v>
      </c>
      <c r="M54" s="362"/>
      <c r="N54" s="363"/>
      <c r="O54" s="110">
        <f>SUM(I54:L54)</f>
        <v>3120</v>
      </c>
      <c r="P54" s="110"/>
      <c r="Q54" s="110"/>
      <c r="S54" s="110"/>
      <c r="T54" s="110">
        <f>T32-O54</f>
        <v>0</v>
      </c>
      <c r="V54" s="110"/>
    </row>
    <row r="55" spans="1:22" ht="15.75" hidden="1" thickBot="1">
      <c r="A55" s="106"/>
      <c r="B55" s="100"/>
      <c r="C55" s="100"/>
      <c r="D55" s="111"/>
      <c r="E55" s="111"/>
      <c r="F55" s="111"/>
      <c r="G55" s="341"/>
      <c r="H55" s="341"/>
      <c r="I55" s="341"/>
      <c r="J55" s="341"/>
      <c r="K55" s="687">
        <f>SUM(K54:L54)</f>
        <v>1027</v>
      </c>
      <c r="L55" s="688"/>
      <c r="M55" s="111"/>
      <c r="N55" s="111"/>
      <c r="O55" s="111"/>
      <c r="P55" s="111"/>
    </row>
    <row r="56" spans="1:22" ht="15" thickBot="1">
      <c r="D56" s="112"/>
      <c r="E56" s="112"/>
      <c r="F56" s="112"/>
      <c r="G56" s="338"/>
      <c r="H56" s="338"/>
      <c r="I56" s="338"/>
      <c r="J56" s="338"/>
      <c r="K56" s="338"/>
      <c r="L56" s="338"/>
      <c r="M56" s="112"/>
      <c r="N56" s="112"/>
      <c r="O56" s="112"/>
      <c r="P56" s="112"/>
      <c r="S56" s="110"/>
    </row>
    <row r="57" spans="1:22" ht="14.25" hidden="1" customHeight="1">
      <c r="B57" s="102" t="s">
        <v>87</v>
      </c>
      <c r="D57" s="112">
        <v>349.14285714285717</v>
      </c>
      <c r="E57" s="112"/>
      <c r="F57" s="112"/>
      <c r="G57" s="338"/>
      <c r="H57" s="338"/>
      <c r="I57" s="338"/>
      <c r="J57" s="338"/>
      <c r="K57" s="338"/>
      <c r="L57" s="338"/>
      <c r="M57" s="112"/>
      <c r="N57" s="112"/>
      <c r="O57" s="112"/>
      <c r="P57" s="112"/>
    </row>
    <row r="58" spans="1:22" ht="14.25" hidden="1" customHeight="1" thickBot="1">
      <c r="D58" s="338">
        <v>1.0706940874035991</v>
      </c>
      <c r="E58" s="112"/>
      <c r="F58" s="112"/>
      <c r="G58" s="338"/>
      <c r="H58" s="338"/>
      <c r="I58" s="338"/>
      <c r="J58" s="338"/>
      <c r="K58" s="338"/>
      <c r="L58" s="338"/>
      <c r="M58" s="112"/>
      <c r="N58" s="112"/>
      <c r="O58" s="112"/>
      <c r="P58" s="112"/>
    </row>
    <row r="59" spans="1:22" ht="15" hidden="1" thickBot="1">
      <c r="A59" s="106"/>
      <c r="D59" s="112"/>
      <c r="E59" s="112"/>
      <c r="F59" s="112"/>
      <c r="G59" s="110"/>
      <c r="H59" s="110"/>
      <c r="I59" s="110"/>
      <c r="J59" s="338"/>
      <c r="K59" s="338"/>
      <c r="L59" s="338"/>
      <c r="M59" s="112"/>
      <c r="N59" s="112"/>
      <c r="O59" s="112"/>
      <c r="P59" s="112"/>
    </row>
    <row r="60" spans="1:22" ht="18" customHeight="1" thickBot="1">
      <c r="A60" s="665" t="s">
        <v>253</v>
      </c>
      <c r="B60" s="689"/>
      <c r="C60" s="690"/>
      <c r="D60" s="694">
        <f>(D54 - I54)/I54</f>
        <v>1.8389444949954503</v>
      </c>
      <c r="E60" s="695"/>
      <c r="H60" s="110"/>
      <c r="I60" s="110"/>
      <c r="K60" s="110"/>
    </row>
    <row r="61" spans="1:22" ht="33.75" customHeight="1" thickBot="1">
      <c r="A61" s="691" t="s">
        <v>252</v>
      </c>
      <c r="B61" s="692"/>
      <c r="C61" s="693"/>
      <c r="D61" s="694">
        <f>('an I D'!AH49+'an II D'!AF49+'an III D'!AI52+'an IV D'!AI49) /D54</f>
        <v>0.92307692307692313</v>
      </c>
      <c r="E61" s="695"/>
      <c r="I61" s="110"/>
      <c r="Q61" s="271" t="s">
        <v>338</v>
      </c>
      <c r="V61" s="248"/>
    </row>
    <row r="62" spans="1:22" ht="15.75" thickBot="1">
      <c r="G62" s="110"/>
      <c r="I62" s="110"/>
      <c r="P62" s="110"/>
      <c r="Q62" s="272" t="s">
        <v>337</v>
      </c>
    </row>
    <row r="63" spans="1:22" ht="13.5" customHeight="1" thickBot="1">
      <c r="A63" s="587" t="s">
        <v>13</v>
      </c>
      <c r="B63" s="681" t="s">
        <v>88</v>
      </c>
      <c r="C63" s="682"/>
      <c r="D63" s="696" t="s">
        <v>89</v>
      </c>
      <c r="E63" s="697"/>
      <c r="F63" s="697"/>
      <c r="G63" s="697"/>
      <c r="H63" s="697"/>
      <c r="I63" s="697"/>
      <c r="J63" s="698"/>
      <c r="K63" s="696" t="s">
        <v>90</v>
      </c>
      <c r="L63" s="698"/>
      <c r="N63" s="101"/>
      <c r="O63" s="101"/>
      <c r="P63" s="101"/>
      <c r="Q63" s="271"/>
    </row>
    <row r="64" spans="1:22" ht="13.5" customHeight="1" thickBot="1">
      <c r="A64" s="588"/>
      <c r="B64" s="683"/>
      <c r="C64" s="684"/>
      <c r="D64" s="685" t="s">
        <v>91</v>
      </c>
      <c r="E64" s="685"/>
      <c r="F64" s="685" t="s">
        <v>92</v>
      </c>
      <c r="G64" s="685"/>
      <c r="H64" s="685" t="s">
        <v>93</v>
      </c>
      <c r="I64" s="685"/>
      <c r="J64" s="353" t="s">
        <v>94</v>
      </c>
      <c r="K64" s="164" t="s">
        <v>95</v>
      </c>
      <c r="L64" s="164" t="s">
        <v>84</v>
      </c>
      <c r="N64" s="101"/>
      <c r="O64" s="101"/>
      <c r="P64" s="101"/>
      <c r="Q64" s="271"/>
    </row>
    <row r="65" spans="1:17" ht="15">
      <c r="A65" s="113">
        <v>1</v>
      </c>
      <c r="B65" s="702" t="s">
        <v>96</v>
      </c>
      <c r="C65" s="703"/>
      <c r="D65" s="704">
        <f>'an I D'!AY16+'an I D'!BC16</f>
        <v>9</v>
      </c>
      <c r="E65" s="704"/>
      <c r="F65" s="704">
        <f>'an II D'!AY16+'an II D'!BB16</f>
        <v>10</v>
      </c>
      <c r="G65" s="704"/>
      <c r="H65" s="704">
        <f>'an III D'!AY16+'an III D'!BB16</f>
        <v>10</v>
      </c>
      <c r="I65" s="704"/>
      <c r="J65" s="174">
        <f>'an IV D'!AY16+'an IV D'!BB16</f>
        <v>8</v>
      </c>
      <c r="K65" s="174">
        <f>SUM(D65:J65)</f>
        <v>37</v>
      </c>
      <c r="L65" s="163">
        <f>100*K65/K68</f>
        <v>62.711864406779661</v>
      </c>
      <c r="N65" s="118"/>
      <c r="O65" s="118"/>
      <c r="P65" s="118"/>
      <c r="Q65" s="271"/>
    </row>
    <row r="66" spans="1:17" ht="15">
      <c r="A66" s="114">
        <v>2</v>
      </c>
      <c r="B66" s="705" t="s">
        <v>97</v>
      </c>
      <c r="C66" s="706"/>
      <c r="D66" s="707">
        <v>0</v>
      </c>
      <c r="E66" s="708"/>
      <c r="F66" s="709">
        <v>1</v>
      </c>
      <c r="G66" s="709"/>
      <c r="H66" s="709">
        <v>1</v>
      </c>
      <c r="I66" s="709"/>
      <c r="J66" s="172">
        <v>0</v>
      </c>
      <c r="K66" s="174">
        <f>SUM(D66:J66)</f>
        <v>2</v>
      </c>
      <c r="L66" s="175">
        <f>100*K66/K68</f>
        <v>3.3898305084745761</v>
      </c>
      <c r="N66" s="118"/>
      <c r="O66" s="118"/>
      <c r="P66" s="118"/>
      <c r="Q66" s="271"/>
    </row>
    <row r="67" spans="1:17" ht="15.75" thickBot="1">
      <c r="A67" s="115">
        <v>3</v>
      </c>
      <c r="B67" s="731" t="s">
        <v>250</v>
      </c>
      <c r="C67" s="732"/>
      <c r="D67" s="699">
        <f>'an I D'!BA16+'an I D'!BE16</f>
        <v>6</v>
      </c>
      <c r="E67" s="699"/>
      <c r="F67" s="699">
        <v>4</v>
      </c>
      <c r="G67" s="699"/>
      <c r="H67" s="699">
        <v>4</v>
      </c>
      <c r="I67" s="699"/>
      <c r="J67" s="354">
        <v>6</v>
      </c>
      <c r="K67" s="174">
        <f>SUM(D67:J67)</f>
        <v>20</v>
      </c>
      <c r="L67" s="175">
        <f>100*K67/K68</f>
        <v>33.898305084745765</v>
      </c>
      <c r="N67" s="118"/>
      <c r="O67" s="118"/>
      <c r="P67" s="118"/>
      <c r="Q67" s="271"/>
    </row>
    <row r="68" spans="1:17" ht="15.75" thickBot="1">
      <c r="A68" s="109"/>
      <c r="B68" s="696" t="s">
        <v>31</v>
      </c>
      <c r="C68" s="700"/>
      <c r="D68" s="701">
        <f>SUM(D65:E67)</f>
        <v>15</v>
      </c>
      <c r="E68" s="701"/>
      <c r="F68" s="701">
        <f>SUM(F65:G67)</f>
        <v>15</v>
      </c>
      <c r="G68" s="701"/>
      <c r="H68" s="701">
        <f>SUM(H65:I67)</f>
        <v>15</v>
      </c>
      <c r="I68" s="701"/>
      <c r="J68" s="173">
        <f>SUM(J65:J67)</f>
        <v>14</v>
      </c>
      <c r="K68" s="173">
        <f>SUM(K65:K67)</f>
        <v>59</v>
      </c>
      <c r="L68" s="173">
        <f>SUM(L65:L67)</f>
        <v>100</v>
      </c>
      <c r="N68" s="119"/>
      <c r="O68" s="119"/>
      <c r="P68" s="119"/>
      <c r="Q68" s="271"/>
    </row>
    <row r="69" spans="1:17" ht="15" hidden="1">
      <c r="G69" s="110"/>
      <c r="I69" s="110"/>
      <c r="Q69" s="271"/>
    </row>
    <row r="70" spans="1:17" ht="15.75" thickBot="1">
      <c r="G70" s="110"/>
      <c r="I70" s="110"/>
      <c r="Q70" s="271"/>
    </row>
    <row r="71" spans="1:17" ht="13.9" customHeight="1">
      <c r="A71" s="715" t="s">
        <v>13</v>
      </c>
      <c r="B71" s="717" t="s">
        <v>202</v>
      </c>
      <c r="C71" s="717"/>
      <c r="D71" s="717" t="s">
        <v>150</v>
      </c>
      <c r="E71" s="719"/>
      <c r="G71" s="110"/>
      <c r="I71" s="110"/>
      <c r="Q71" s="271" t="s">
        <v>343</v>
      </c>
    </row>
    <row r="72" spans="1:17" ht="15.75" thickBot="1">
      <c r="A72" s="716"/>
      <c r="B72" s="718"/>
      <c r="C72" s="718"/>
      <c r="D72" s="718"/>
      <c r="E72" s="720"/>
      <c r="G72" s="110"/>
      <c r="I72" s="110"/>
      <c r="Q72" s="271" t="s">
        <v>339</v>
      </c>
    </row>
    <row r="73" spans="1:17" ht="15" hidden="1">
      <c r="A73" s="159">
        <v>1</v>
      </c>
      <c r="B73" s="721" t="s">
        <v>147</v>
      </c>
      <c r="C73" s="721"/>
      <c r="D73" s="722">
        <f>SUM(K54:L54)</f>
        <v>1027</v>
      </c>
      <c r="E73" s="723"/>
      <c r="G73" s="110"/>
      <c r="I73" s="110"/>
      <c r="Q73" s="271"/>
    </row>
    <row r="74" spans="1:17" ht="15" hidden="1">
      <c r="A74" s="132">
        <v>2</v>
      </c>
      <c r="B74" s="724" t="s">
        <v>148</v>
      </c>
      <c r="C74" s="724"/>
      <c r="D74" s="725">
        <f>M54</f>
        <v>0</v>
      </c>
      <c r="E74" s="726"/>
      <c r="G74" s="110"/>
      <c r="I74" s="110"/>
      <c r="Q74" s="271"/>
    </row>
    <row r="75" spans="1:17" ht="15">
      <c r="A75" s="132">
        <v>1</v>
      </c>
      <c r="B75" s="724" t="s">
        <v>256</v>
      </c>
      <c r="C75" s="724"/>
      <c r="D75" s="725">
        <f>SUM('an I D'!AG13,'an II D'!AG13,'an III D'!AG13,'an IV D'!AG13)-D76</f>
        <v>120</v>
      </c>
      <c r="E75" s="726"/>
      <c r="G75" s="110"/>
      <c r="I75" s="110"/>
      <c r="Q75" s="271"/>
    </row>
    <row r="76" spans="1:17" ht="15.75" thickBot="1">
      <c r="A76" s="158">
        <v>2</v>
      </c>
      <c r="B76" s="727" t="s">
        <v>149</v>
      </c>
      <c r="C76" s="727"/>
      <c r="D76" s="728">
        <f>SUM('an I D'!BL13,'an II D'!BJ13,'an III D'!BJ13,'an IV D'!BJ13)</f>
        <v>120</v>
      </c>
      <c r="E76" s="729"/>
      <c r="G76" s="110"/>
      <c r="I76" s="110"/>
      <c r="Q76" s="271" t="s">
        <v>340</v>
      </c>
    </row>
    <row r="77" spans="1:17" ht="15.75" thickBot="1">
      <c r="A77" s="158">
        <v>3</v>
      </c>
      <c r="B77" s="727" t="s">
        <v>249</v>
      </c>
      <c r="C77" s="727"/>
      <c r="D77" s="728">
        <f>SUM(D75:E76)</f>
        <v>240</v>
      </c>
      <c r="E77" s="729"/>
      <c r="G77" s="110"/>
      <c r="I77" s="110"/>
      <c r="Q77" s="271" t="s">
        <v>341</v>
      </c>
    </row>
    <row r="78" spans="1:17" ht="15">
      <c r="G78" s="110"/>
      <c r="I78" s="110"/>
      <c r="Q78" s="271" t="s">
        <v>342</v>
      </c>
    </row>
    <row r="79" spans="1:17" ht="27" hidden="1" customHeight="1">
      <c r="A79" s="730"/>
      <c r="B79" s="730"/>
      <c r="C79" s="730"/>
      <c r="D79" s="730"/>
      <c r="E79" s="730"/>
      <c r="F79" s="730"/>
      <c r="G79" s="730"/>
      <c r="H79" s="730"/>
      <c r="I79" s="730"/>
      <c r="J79" s="730"/>
      <c r="K79" s="730"/>
      <c r="L79" s="730"/>
      <c r="M79" s="730"/>
    </row>
    <row r="80" spans="1:17">
      <c r="G80" s="110"/>
      <c r="I80" s="110"/>
    </row>
    <row r="81" spans="1:68" ht="29.25" customHeight="1">
      <c r="A81" s="607" t="s">
        <v>98</v>
      </c>
      <c r="B81" s="607"/>
      <c r="C81" s="607"/>
      <c r="D81" s="607"/>
      <c r="E81" s="607"/>
      <c r="F81" s="607"/>
      <c r="G81" s="607"/>
      <c r="H81" s="607"/>
      <c r="I81" s="607"/>
      <c r="J81" s="607"/>
      <c r="K81" s="607"/>
      <c r="L81" s="607"/>
      <c r="M81" s="607"/>
      <c r="N81" s="116"/>
      <c r="O81" s="116"/>
      <c r="P81" s="116"/>
    </row>
    <row r="82" spans="1:68" ht="30" customHeight="1">
      <c r="B82" s="607" t="s">
        <v>99</v>
      </c>
      <c r="C82" s="607"/>
      <c r="D82" s="607"/>
      <c r="E82" s="607"/>
      <c r="F82" s="607"/>
      <c r="G82" s="607"/>
      <c r="H82" s="607"/>
      <c r="I82" s="607"/>
      <c r="J82" s="607"/>
      <c r="K82" s="607"/>
      <c r="L82" s="607"/>
      <c r="M82" s="607"/>
      <c r="N82" s="116"/>
      <c r="O82" s="116"/>
      <c r="P82" s="116"/>
    </row>
    <row r="83" spans="1:68">
      <c r="G83" s="110"/>
      <c r="I83" s="110"/>
    </row>
    <row r="84" spans="1:68" s="1" customFormat="1" ht="12.75">
      <c r="A84" s="42" t="s">
        <v>34</v>
      </c>
      <c r="B84" s="42"/>
      <c r="C84" s="42"/>
      <c r="D84" s="42"/>
      <c r="R84" s="36"/>
      <c r="AC84" s="86"/>
      <c r="AD84" s="86"/>
      <c r="AE84" s="86"/>
      <c r="AF84" s="86"/>
      <c r="AG84" s="86"/>
      <c r="AH84" s="86"/>
      <c r="AI84" s="86"/>
      <c r="AJ84" s="86"/>
      <c r="AK84" s="86"/>
      <c r="AL84" s="86"/>
      <c r="AM84" s="86"/>
      <c r="AN84" s="86"/>
      <c r="AO84" s="86"/>
      <c r="AP84" s="86"/>
      <c r="AQ84" s="86"/>
      <c r="AR84" s="86"/>
      <c r="AS84" s="86"/>
      <c r="AT84" s="86"/>
      <c r="AU84" s="86"/>
      <c r="AV84" s="86"/>
      <c r="AW84" s="86"/>
      <c r="AX84" s="86"/>
      <c r="AY84" s="86"/>
      <c r="AZ84" s="86"/>
      <c r="BA84" s="86"/>
      <c r="BB84" s="86"/>
      <c r="BC84" s="86"/>
      <c r="BD84" s="86"/>
      <c r="BE84" s="86"/>
      <c r="BF84" s="86"/>
      <c r="BG84" s="86"/>
      <c r="BH84" s="86"/>
      <c r="BI84" s="86"/>
      <c r="BJ84" s="86"/>
      <c r="BK84" s="86"/>
      <c r="BL84" s="86"/>
      <c r="BM84" s="86"/>
      <c r="BN84" s="86"/>
      <c r="BO84" s="86"/>
      <c r="BP84" s="86"/>
    </row>
    <row r="85" spans="1:68" s="1" customFormat="1" ht="12.75">
      <c r="A85" s="468" t="s">
        <v>161</v>
      </c>
      <c r="B85" s="468"/>
      <c r="C85" s="468"/>
      <c r="D85" s="468"/>
      <c r="R85" s="36"/>
      <c r="AC85" s="86"/>
      <c r="AD85" s="86"/>
      <c r="AE85" s="86"/>
      <c r="AF85" s="86"/>
      <c r="AG85" s="86"/>
      <c r="AH85" s="86"/>
      <c r="AI85" s="86"/>
      <c r="AJ85" s="86"/>
      <c r="AK85" s="86"/>
      <c r="AL85" s="86"/>
      <c r="AM85" s="86"/>
      <c r="AN85" s="86"/>
      <c r="AO85" s="86"/>
      <c r="AP85" s="86"/>
      <c r="AQ85" s="86"/>
      <c r="AR85" s="86"/>
      <c r="AS85" s="86"/>
      <c r="AT85" s="86"/>
      <c r="AU85" s="86"/>
      <c r="AV85" s="86"/>
      <c r="AW85" s="86"/>
      <c r="AX85" s="86"/>
      <c r="AY85" s="86"/>
      <c r="AZ85" s="86"/>
      <c r="BA85" s="86"/>
      <c r="BB85" s="86"/>
      <c r="BC85" s="86"/>
      <c r="BD85" s="86"/>
      <c r="BE85" s="86"/>
      <c r="BF85" s="86"/>
      <c r="BG85" s="86"/>
      <c r="BH85" s="86"/>
      <c r="BI85" s="86"/>
      <c r="BJ85" s="86"/>
      <c r="BK85" s="86"/>
      <c r="BL85" s="86"/>
      <c r="BM85" s="86"/>
      <c r="BN85" s="86"/>
      <c r="BO85" s="86"/>
      <c r="BP85" s="86"/>
    </row>
    <row r="86" spans="1:68" s="1" customFormat="1" ht="12.75">
      <c r="A86" s="468" t="s">
        <v>162</v>
      </c>
      <c r="B86" s="468"/>
      <c r="C86" s="468"/>
      <c r="D86" s="468"/>
      <c r="R86" s="36"/>
      <c r="AC86" s="86"/>
      <c r="AD86" s="86"/>
      <c r="AE86" s="86"/>
      <c r="AF86" s="86"/>
      <c r="AG86" s="86"/>
      <c r="AH86" s="86"/>
      <c r="AI86" s="86"/>
      <c r="AJ86" s="86"/>
      <c r="AK86" s="86"/>
      <c r="AL86" s="86"/>
      <c r="AM86" s="86"/>
      <c r="AN86" s="86"/>
      <c r="AO86" s="86"/>
      <c r="AP86" s="86"/>
      <c r="AQ86" s="86"/>
      <c r="AR86" s="86"/>
      <c r="AS86" s="86"/>
      <c r="AT86" s="86"/>
      <c r="AU86" s="86"/>
      <c r="AV86" s="86"/>
      <c r="AW86" s="86"/>
      <c r="AX86" s="86"/>
      <c r="AY86" s="86"/>
      <c r="AZ86" s="86"/>
      <c r="BA86" s="86"/>
      <c r="BB86" s="86"/>
      <c r="BC86" s="86"/>
      <c r="BD86" s="86"/>
      <c r="BE86" s="86"/>
      <c r="BF86" s="86"/>
      <c r="BG86" s="86"/>
      <c r="BH86" s="86"/>
      <c r="BI86" s="86"/>
      <c r="BJ86" s="86"/>
      <c r="BK86" s="86"/>
      <c r="BL86" s="86"/>
      <c r="BM86" s="86"/>
      <c r="BN86" s="86"/>
      <c r="BO86" s="86"/>
      <c r="BP86" s="86"/>
    </row>
    <row r="87" spans="1:68">
      <c r="G87" s="110"/>
      <c r="I87" s="110"/>
    </row>
    <row r="88" spans="1:68" ht="15">
      <c r="A88" s="712" t="s">
        <v>205</v>
      </c>
      <c r="B88" s="713"/>
      <c r="C88" s="713"/>
      <c r="D88" s="713"/>
      <c r="E88" s="713"/>
      <c r="F88" s="713"/>
      <c r="G88" s="713"/>
      <c r="H88" s="713"/>
      <c r="I88" s="713"/>
      <c r="J88" s="713"/>
      <c r="K88" s="713"/>
      <c r="L88" s="713"/>
      <c r="M88" s="713"/>
    </row>
    <row r="89" spans="1:68" ht="21" customHeight="1">
      <c r="A89" s="714" t="s">
        <v>204</v>
      </c>
      <c r="B89" s="714"/>
      <c r="C89" s="714"/>
      <c r="D89" s="713"/>
      <c r="E89" s="713"/>
      <c r="F89" s="713"/>
      <c r="G89" s="713"/>
      <c r="H89" s="713"/>
      <c r="I89" s="713"/>
      <c r="J89" s="713"/>
      <c r="K89" s="713"/>
      <c r="L89" s="713"/>
      <c r="M89" s="713"/>
      <c r="N89" s="713"/>
      <c r="O89" s="713"/>
      <c r="P89" s="713"/>
      <c r="Q89" s="713"/>
      <c r="R89" s="713"/>
      <c r="S89" s="713"/>
      <c r="T89" s="713"/>
      <c r="U89" s="713"/>
      <c r="V89" s="713"/>
      <c r="W89" s="713"/>
    </row>
    <row r="90" spans="1:68" ht="15">
      <c r="A90" s="100"/>
      <c r="G90" s="110"/>
      <c r="I90" s="110"/>
    </row>
    <row r="91" spans="1:68" ht="15">
      <c r="B91" s="100"/>
      <c r="E91" s="106"/>
      <c r="F91" s="106"/>
      <c r="G91" s="110"/>
      <c r="H91" s="106"/>
      <c r="I91" s="110"/>
      <c r="J91" s="106"/>
      <c r="K91" s="106"/>
      <c r="L91" s="106"/>
      <c r="M91" s="106"/>
      <c r="N91" s="106"/>
      <c r="O91" s="106"/>
      <c r="P91" s="106"/>
    </row>
  </sheetData>
  <mergeCells count="128">
    <mergeCell ref="M24:N24"/>
    <mergeCell ref="K25:L25"/>
    <mergeCell ref="M25:N25"/>
    <mergeCell ref="K26:L26"/>
    <mergeCell ref="M26:N26"/>
    <mergeCell ref="K27:L27"/>
    <mergeCell ref="M27:N27"/>
    <mergeCell ref="K28:L28"/>
    <mergeCell ref="M28:N28"/>
    <mergeCell ref="A5:N5"/>
    <mergeCell ref="A88:M88"/>
    <mergeCell ref="A89:W89"/>
    <mergeCell ref="A71:A72"/>
    <mergeCell ref="B71:C72"/>
    <mergeCell ref="D71:E72"/>
    <mergeCell ref="B73:C73"/>
    <mergeCell ref="D73:E73"/>
    <mergeCell ref="B74:C74"/>
    <mergeCell ref="D74:E74"/>
    <mergeCell ref="B75:C75"/>
    <mergeCell ref="D75:E75"/>
    <mergeCell ref="B76:C76"/>
    <mergeCell ref="D76:E76"/>
    <mergeCell ref="A81:M81"/>
    <mergeCell ref="B82:M82"/>
    <mergeCell ref="B77:C77"/>
    <mergeCell ref="D77:E77"/>
    <mergeCell ref="A79:M79"/>
    <mergeCell ref="A85:D85"/>
    <mergeCell ref="A86:D86"/>
    <mergeCell ref="B67:C67"/>
    <mergeCell ref="D67:E67"/>
    <mergeCell ref="F67:G67"/>
    <mergeCell ref="H67:I67"/>
    <mergeCell ref="B68:C68"/>
    <mergeCell ref="D68:E68"/>
    <mergeCell ref="F68:G68"/>
    <mergeCell ref="H68:I68"/>
    <mergeCell ref="B65:C65"/>
    <mergeCell ref="D65:E65"/>
    <mergeCell ref="F65:G65"/>
    <mergeCell ref="H65:I65"/>
    <mergeCell ref="B66:C66"/>
    <mergeCell ref="D66:E66"/>
    <mergeCell ref="F66:G66"/>
    <mergeCell ref="H66:I66"/>
    <mergeCell ref="A63:A64"/>
    <mergeCell ref="B63:C64"/>
    <mergeCell ref="D64:E64"/>
    <mergeCell ref="F64:G64"/>
    <mergeCell ref="H64:I64"/>
    <mergeCell ref="B54:C54"/>
    <mergeCell ref="D54:F54"/>
    <mergeCell ref="G54:H54"/>
    <mergeCell ref="K55:L55"/>
    <mergeCell ref="A60:C60"/>
    <mergeCell ref="A61:C61"/>
    <mergeCell ref="D60:E60"/>
    <mergeCell ref="D61:E61"/>
    <mergeCell ref="D63:J63"/>
    <mergeCell ref="K63:L63"/>
    <mergeCell ref="B52:C52"/>
    <mergeCell ref="D52:F52"/>
    <mergeCell ref="G52:H52"/>
    <mergeCell ref="B53:C53"/>
    <mergeCell ref="D53:F53"/>
    <mergeCell ref="G53:H53"/>
    <mergeCell ref="B50:C50"/>
    <mergeCell ref="D50:F50"/>
    <mergeCell ref="G50:H50"/>
    <mergeCell ref="B51:C51"/>
    <mergeCell ref="D51:F51"/>
    <mergeCell ref="G51:H51"/>
    <mergeCell ref="I48:L48"/>
    <mergeCell ref="A48:A49"/>
    <mergeCell ref="B48:C49"/>
    <mergeCell ref="D48:F49"/>
    <mergeCell ref="G48:H49"/>
    <mergeCell ref="B43:C43"/>
    <mergeCell ref="D43:F43"/>
    <mergeCell ref="G43:H43"/>
    <mergeCell ref="I43:J43"/>
    <mergeCell ref="B44:C44"/>
    <mergeCell ref="D44:F44"/>
    <mergeCell ref="G44:H44"/>
    <mergeCell ref="I44:J44"/>
    <mergeCell ref="B45:C45"/>
    <mergeCell ref="D45:F45"/>
    <mergeCell ref="G45:H45"/>
    <mergeCell ref="I45:J45"/>
    <mergeCell ref="G41:H41"/>
    <mergeCell ref="I41:J41"/>
    <mergeCell ref="B42:C42"/>
    <mergeCell ref="D42:F42"/>
    <mergeCell ref="G42:H42"/>
    <mergeCell ref="I42:J42"/>
    <mergeCell ref="D39:F39"/>
    <mergeCell ref="A39:A40"/>
    <mergeCell ref="D40:F40"/>
    <mergeCell ref="B39:C39"/>
    <mergeCell ref="G39:H40"/>
    <mergeCell ref="I39:J40"/>
    <mergeCell ref="B41:C41"/>
    <mergeCell ref="D41:F41"/>
    <mergeCell ref="K23:N23"/>
    <mergeCell ref="Q29:S29"/>
    <mergeCell ref="A37:A38"/>
    <mergeCell ref="B37:C38"/>
    <mergeCell ref="D37:F38"/>
    <mergeCell ref="G37:H38"/>
    <mergeCell ref="I37:J38"/>
    <mergeCell ref="K37:L37"/>
    <mergeCell ref="D23:G23"/>
    <mergeCell ref="D24:E24"/>
    <mergeCell ref="F24:G24"/>
    <mergeCell ref="B32:K32"/>
    <mergeCell ref="D27:E27"/>
    <mergeCell ref="F27:G27"/>
    <mergeCell ref="D28:E28"/>
    <mergeCell ref="F28:G28"/>
    <mergeCell ref="D25:E25"/>
    <mergeCell ref="F25:G25"/>
    <mergeCell ref="D26:E26"/>
    <mergeCell ref="F26:G26"/>
    <mergeCell ref="H23:J23"/>
    <mergeCell ref="C29:G29"/>
    <mergeCell ref="H29:K29"/>
    <mergeCell ref="K24:L24"/>
  </mergeCells>
  <pageMargins left="0.9055118110236221" right="0.47244094488188981" top="0.82677165354330717" bottom="0.6692913385826772" header="0" footer="0"/>
  <pageSetup paperSize="9" scale="59" orientation="portrait" r:id="rId1"/>
  <headerFooter alignWithMargins="0">
    <oddFooter>&amp;R6/9</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C3A1C-08B6-410A-86FC-C7B8EA56FEF5}">
  <sheetPr>
    <pageSetUpPr fitToPage="1"/>
  </sheetPr>
  <dimension ref="A1:P1004"/>
  <sheetViews>
    <sheetView view="pageBreakPreview" topLeftCell="A16" zoomScaleNormal="70" zoomScaleSheetLayoutView="100" workbookViewId="0">
      <selection activeCell="B34" sqref="B34"/>
    </sheetView>
  </sheetViews>
  <sheetFormatPr defaultColWidth="14.42578125" defaultRowHeight="15" customHeight="1"/>
  <cols>
    <col min="1" max="1" width="60" style="250" customWidth="1"/>
    <col min="2" max="2" width="55.42578125" style="250" customWidth="1"/>
    <col min="3" max="3" width="20" style="250" customWidth="1"/>
    <col min="4" max="4" width="32.7109375" style="250" customWidth="1"/>
    <col min="5" max="26" width="8.7109375" style="250" customWidth="1"/>
    <col min="27" max="16384" width="14.42578125" style="250"/>
  </cols>
  <sheetData>
    <row r="1" spans="1:16" s="102" customFormat="1">
      <c r="A1" s="100" t="s">
        <v>4</v>
      </c>
      <c r="B1" s="101"/>
      <c r="C1" s="101"/>
      <c r="E1" s="101"/>
      <c r="F1" s="103"/>
      <c r="G1" s="101"/>
      <c r="H1" s="101"/>
      <c r="I1" s="101"/>
      <c r="J1" s="101"/>
      <c r="K1" s="101"/>
      <c r="L1" s="101"/>
      <c r="M1" s="101"/>
      <c r="N1" s="101"/>
      <c r="O1" s="101">
        <v>3</v>
      </c>
      <c r="P1" s="103" t="s">
        <v>156</v>
      </c>
    </row>
    <row r="2" spans="1:16" s="102" customFormat="1" ht="12.2" customHeight="1">
      <c r="A2" s="100" t="s">
        <v>5</v>
      </c>
      <c r="B2" s="101"/>
      <c r="C2" s="101"/>
      <c r="M2" s="101"/>
    </row>
    <row r="3" spans="1:16" s="102" customFormat="1" ht="12.2" customHeight="1">
      <c r="A3" s="101"/>
      <c r="B3" s="101"/>
      <c r="C3" s="101"/>
      <c r="D3" s="104"/>
      <c r="E3" s="105"/>
      <c r="F3" s="105"/>
      <c r="G3" s="105"/>
      <c r="H3" s="105"/>
      <c r="I3" s="105"/>
      <c r="J3" s="105"/>
      <c r="K3" s="105"/>
      <c r="L3" s="105"/>
      <c r="M3" s="104"/>
      <c r="N3" s="105"/>
      <c r="O3" s="105"/>
      <c r="P3" s="105"/>
    </row>
    <row r="4" spans="1:16" s="102" customFormat="1" ht="12.2" customHeight="1">
      <c r="A4" s="101"/>
      <c r="B4" s="101"/>
      <c r="C4" s="101"/>
    </row>
    <row r="5" spans="1:16" s="102" customFormat="1" ht="18" customHeight="1">
      <c r="A5" s="710" t="s">
        <v>6</v>
      </c>
      <c r="B5" s="711"/>
      <c r="C5" s="711"/>
      <c r="D5" s="101"/>
      <c r="E5" s="101"/>
      <c r="F5" s="101"/>
      <c r="G5" s="101"/>
      <c r="H5" s="101"/>
      <c r="I5" s="101"/>
      <c r="J5" s="101"/>
      <c r="K5" s="101"/>
      <c r="L5" s="101"/>
      <c r="M5" s="101"/>
      <c r="N5" s="101"/>
      <c r="O5" s="101"/>
      <c r="P5" s="101"/>
    </row>
    <row r="6" spans="1:16" s="102" customFormat="1" ht="12.2" customHeight="1">
      <c r="C6" s="106"/>
    </row>
    <row r="7" spans="1:16" s="102" customFormat="1" ht="12" customHeight="1">
      <c r="C7" s="106"/>
    </row>
    <row r="8" spans="1:16" s="91" customFormat="1" ht="14.25">
      <c r="A8" s="73" t="s">
        <v>163</v>
      </c>
      <c r="C8" s="92"/>
    </row>
    <row r="9" spans="1:16" s="91" customFormat="1" ht="14.25">
      <c r="A9" s="73" t="s">
        <v>164</v>
      </c>
      <c r="C9" s="92"/>
    </row>
    <row r="10" spans="1:16" s="91" customFormat="1">
      <c r="A10" s="221" t="s">
        <v>214</v>
      </c>
      <c r="C10" s="92"/>
      <c r="D10" s="104"/>
      <c r="E10" s="104"/>
      <c r="F10" s="104"/>
      <c r="G10" s="104"/>
      <c r="H10" s="104"/>
      <c r="I10" s="104"/>
      <c r="J10" s="104"/>
      <c r="K10" s="104"/>
      <c r="L10" s="104"/>
      <c r="M10" s="104"/>
    </row>
    <row r="11" spans="1:16" s="91" customFormat="1">
      <c r="A11" s="221" t="s">
        <v>151</v>
      </c>
      <c r="C11" s="92"/>
      <c r="D11" s="104"/>
      <c r="E11" s="104"/>
      <c r="F11" s="104"/>
      <c r="G11" s="104"/>
      <c r="H11" s="104"/>
      <c r="I11" s="104"/>
      <c r="J11" s="104"/>
      <c r="K11" s="104"/>
      <c r="L11" s="104"/>
      <c r="M11" s="104"/>
    </row>
    <row r="12" spans="1:16" s="91" customFormat="1" ht="14.25">
      <c r="A12" s="73" t="s">
        <v>101</v>
      </c>
      <c r="C12" s="92"/>
      <c r="D12" s="105"/>
      <c r="E12" s="105"/>
      <c r="F12" s="105"/>
      <c r="G12" s="105"/>
      <c r="H12" s="105"/>
      <c r="I12" s="105"/>
      <c r="J12" s="105"/>
      <c r="K12" s="105"/>
      <c r="L12" s="105"/>
      <c r="M12" s="105"/>
    </row>
    <row r="13" spans="1:16" s="386" customFormat="1">
      <c r="A13" s="382" t="s">
        <v>479</v>
      </c>
    </row>
    <row r="14" spans="1:16">
      <c r="A14" s="253"/>
      <c r="B14" s="253"/>
      <c r="C14" s="253"/>
      <c r="D14" s="253"/>
      <c r="E14" s="253"/>
      <c r="F14" s="253"/>
      <c r="G14" s="253"/>
    </row>
    <row r="15" spans="1:16">
      <c r="A15" s="253"/>
      <c r="B15" s="253"/>
      <c r="C15" s="253"/>
      <c r="D15" s="253"/>
      <c r="E15" s="253"/>
      <c r="F15" s="253"/>
      <c r="G15" s="253"/>
    </row>
    <row r="16" spans="1:16" ht="15.75">
      <c r="A16" s="254" t="s">
        <v>262</v>
      </c>
      <c r="B16" s="254" t="s">
        <v>261</v>
      </c>
      <c r="C16" s="253"/>
      <c r="D16" s="253"/>
      <c r="E16" s="253"/>
      <c r="F16" s="253"/>
      <c r="G16" s="253"/>
    </row>
    <row r="17" spans="1:7">
      <c r="A17" s="253"/>
      <c r="B17" s="253"/>
      <c r="C17" s="253"/>
      <c r="D17" s="253"/>
      <c r="E17" s="253"/>
      <c r="F17" s="253"/>
      <c r="G17" s="253"/>
    </row>
    <row r="18" spans="1:7">
      <c r="A18" s="424" t="s">
        <v>447</v>
      </c>
      <c r="B18" s="424" t="s">
        <v>268</v>
      </c>
      <c r="C18" s="253"/>
      <c r="D18" s="253"/>
      <c r="E18" s="253"/>
      <c r="F18" s="253"/>
      <c r="G18" s="253"/>
    </row>
    <row r="19" spans="1:7">
      <c r="A19" s="424" t="s">
        <v>448</v>
      </c>
      <c r="B19" s="424" t="s">
        <v>269</v>
      </c>
      <c r="C19" s="253"/>
      <c r="D19" s="253"/>
      <c r="E19" s="253"/>
      <c r="F19" s="253"/>
      <c r="G19" s="253"/>
    </row>
    <row r="20" spans="1:7">
      <c r="A20" s="424" t="s">
        <v>449</v>
      </c>
      <c r="B20" s="424" t="s">
        <v>469</v>
      </c>
      <c r="C20" s="253"/>
      <c r="D20" s="253"/>
      <c r="E20" s="253"/>
      <c r="F20" s="253"/>
      <c r="G20" s="253"/>
    </row>
    <row r="21" spans="1:7">
      <c r="A21" s="424" t="s">
        <v>450</v>
      </c>
      <c r="B21" s="424" t="s">
        <v>270</v>
      </c>
      <c r="C21" s="253"/>
      <c r="D21" s="253"/>
      <c r="E21" s="253"/>
      <c r="F21" s="253"/>
      <c r="G21" s="253"/>
    </row>
    <row r="22" spans="1:7">
      <c r="A22" s="424" t="s">
        <v>451</v>
      </c>
      <c r="B22" s="908" t="s">
        <v>470</v>
      </c>
      <c r="C22" s="253"/>
      <c r="D22" s="253"/>
      <c r="E22" s="253"/>
      <c r="F22" s="253"/>
      <c r="G22" s="253"/>
    </row>
    <row r="23" spans="1:7" ht="15.75" customHeight="1">
      <c r="A23" s="424" t="s">
        <v>452</v>
      </c>
      <c r="B23" s="908" t="s">
        <v>471</v>
      </c>
      <c r="C23" s="253"/>
      <c r="D23" s="253"/>
      <c r="E23" s="253"/>
      <c r="F23" s="253"/>
      <c r="G23" s="253"/>
    </row>
    <row r="24" spans="1:7" ht="15.75" customHeight="1">
      <c r="A24" s="424" t="s">
        <v>453</v>
      </c>
      <c r="B24" s="253"/>
      <c r="C24" s="253"/>
      <c r="D24" s="253"/>
      <c r="E24" s="253"/>
      <c r="F24" s="253"/>
      <c r="G24" s="253"/>
    </row>
    <row r="25" spans="1:7" ht="15.75" customHeight="1">
      <c r="A25" s="424" t="s">
        <v>454</v>
      </c>
      <c r="B25" s="253"/>
      <c r="C25" s="253"/>
      <c r="D25" s="253"/>
      <c r="E25" s="253"/>
      <c r="F25" s="253"/>
      <c r="G25" s="253"/>
    </row>
    <row r="26" spans="1:7" ht="15.75" customHeight="1">
      <c r="A26" s="424" t="s">
        <v>455</v>
      </c>
      <c r="B26" s="253"/>
      <c r="C26" s="253"/>
      <c r="D26" s="253"/>
      <c r="E26" s="253"/>
      <c r="F26" s="253"/>
      <c r="G26" s="253"/>
    </row>
    <row r="27" spans="1:7" ht="15.75" customHeight="1">
      <c r="A27" s="424" t="s">
        <v>456</v>
      </c>
      <c r="B27" s="253"/>
      <c r="C27" s="253"/>
      <c r="D27" s="253"/>
      <c r="E27" s="253"/>
      <c r="F27" s="253"/>
      <c r="G27" s="253"/>
    </row>
    <row r="28" spans="1:7" ht="15.75" customHeight="1">
      <c r="A28" s="424" t="s">
        <v>457</v>
      </c>
      <c r="B28" s="253"/>
      <c r="C28" s="253"/>
      <c r="D28" s="253"/>
      <c r="E28" s="253"/>
      <c r="F28" s="253"/>
      <c r="G28" s="253"/>
    </row>
    <row r="29" spans="1:7" ht="15.75" customHeight="1">
      <c r="A29" s="424" t="s">
        <v>458</v>
      </c>
      <c r="B29" s="253"/>
      <c r="C29" s="253"/>
      <c r="D29" s="253"/>
      <c r="E29" s="253"/>
      <c r="F29" s="253"/>
      <c r="G29" s="253"/>
    </row>
    <row r="30" spans="1:7" ht="15.75" customHeight="1">
      <c r="A30" s="424" t="s">
        <v>459</v>
      </c>
      <c r="B30" s="253"/>
      <c r="C30" s="253"/>
      <c r="D30" s="253"/>
      <c r="E30" s="253"/>
      <c r="F30" s="253"/>
      <c r="G30" s="253"/>
    </row>
    <row r="31" spans="1:7" ht="15.75" customHeight="1">
      <c r="A31" s="424" t="s">
        <v>460</v>
      </c>
      <c r="B31" s="253"/>
      <c r="C31" s="253"/>
      <c r="D31" s="253"/>
      <c r="E31" s="253"/>
      <c r="F31" s="253"/>
      <c r="G31" s="253"/>
    </row>
    <row r="32" spans="1:7" ht="15.75" customHeight="1">
      <c r="A32" s="424" t="s">
        <v>461</v>
      </c>
      <c r="B32" s="253"/>
      <c r="C32" s="253"/>
      <c r="D32" s="253"/>
      <c r="E32" s="253"/>
      <c r="F32" s="253"/>
      <c r="G32" s="253"/>
    </row>
    <row r="33" spans="1:7" ht="15.75" customHeight="1">
      <c r="A33" s="424" t="s">
        <v>462</v>
      </c>
      <c r="B33" s="253"/>
      <c r="C33" s="253"/>
      <c r="D33" s="253"/>
      <c r="E33" s="253"/>
      <c r="F33" s="253"/>
      <c r="G33" s="253"/>
    </row>
    <row r="34" spans="1:7" ht="15.75" customHeight="1">
      <c r="A34" s="424" t="s">
        <v>463</v>
      </c>
      <c r="B34" s="253"/>
      <c r="C34" s="253"/>
      <c r="D34" s="253"/>
      <c r="E34" s="253"/>
      <c r="F34" s="253"/>
      <c r="G34" s="253"/>
    </row>
    <row r="35" spans="1:7" ht="15.75" customHeight="1">
      <c r="A35" s="908" t="s">
        <v>464</v>
      </c>
      <c r="B35" s="253"/>
      <c r="C35" s="253"/>
      <c r="D35" s="253"/>
      <c r="E35" s="253"/>
      <c r="F35" s="253"/>
      <c r="G35" s="253"/>
    </row>
    <row r="36" spans="1:7" ht="15.75" customHeight="1">
      <c r="A36" s="908" t="s">
        <v>465</v>
      </c>
      <c r="B36" s="253"/>
      <c r="C36" s="253"/>
      <c r="D36" s="253"/>
      <c r="E36" s="253"/>
      <c r="F36" s="253"/>
      <c r="G36" s="253"/>
    </row>
    <row r="37" spans="1:7" ht="15.75" customHeight="1">
      <c r="A37" s="908" t="s">
        <v>466</v>
      </c>
      <c r="B37" s="253"/>
      <c r="C37" s="253"/>
      <c r="D37" s="253"/>
      <c r="E37" s="253"/>
      <c r="F37" s="253"/>
      <c r="G37" s="253"/>
    </row>
    <row r="38" spans="1:7" ht="15.75" customHeight="1">
      <c r="A38" s="908" t="s">
        <v>467</v>
      </c>
      <c r="B38" s="251"/>
      <c r="C38" s="251"/>
      <c r="D38" s="251"/>
    </row>
    <row r="39" spans="1:7" ht="15.75" customHeight="1">
      <c r="A39" s="908" t="s">
        <v>468</v>
      </c>
      <c r="B39" s="251"/>
      <c r="C39" s="251"/>
      <c r="D39" s="251"/>
    </row>
    <row r="40" spans="1:7" ht="15.75" customHeight="1">
      <c r="A40" s="253"/>
      <c r="B40" s="251"/>
      <c r="C40" s="251"/>
      <c r="D40" s="251"/>
    </row>
    <row r="41" spans="1:7" ht="15.75" customHeight="1">
      <c r="A41" s="253"/>
      <c r="B41" s="251"/>
      <c r="C41" s="251"/>
      <c r="D41" s="251"/>
    </row>
    <row r="42" spans="1:7" ht="15.75" customHeight="1">
      <c r="A42" s="253"/>
      <c r="B42" s="251"/>
      <c r="C42" s="251"/>
      <c r="D42" s="251"/>
    </row>
    <row r="43" spans="1:7" ht="16.149999999999999" customHeight="1">
      <c r="A43" s="252"/>
      <c r="B43" s="252"/>
      <c r="C43" s="252"/>
      <c r="D43" s="252"/>
    </row>
    <row r="44" spans="1:7" s="277" customFormat="1" ht="15" customHeight="1">
      <c r="A44" s="275" t="s">
        <v>349</v>
      </c>
      <c r="B44" s="276"/>
      <c r="C44" s="276"/>
      <c r="D44" s="276"/>
    </row>
    <row r="45" spans="1:7" s="277" customFormat="1" ht="15.75" customHeight="1">
      <c r="A45" s="275" t="s">
        <v>350</v>
      </c>
      <c r="B45" s="276"/>
      <c r="C45" s="276"/>
      <c r="D45" s="276"/>
    </row>
    <row r="46" spans="1:7" ht="15.75" customHeight="1">
      <c r="A46" s="251"/>
      <c r="B46" s="251"/>
      <c r="C46" s="251"/>
      <c r="D46" s="251"/>
    </row>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1">
    <mergeCell ref="A5:C5"/>
  </mergeCells>
  <pageMargins left="0.9055118110236221" right="0.47244094488188981" top="0.82677165354330717" bottom="0.6692913385826772" header="0" footer="0"/>
  <pageSetup paperSize="9" scale="64" orientation="portrait" r:id="rId1"/>
  <headerFooter>
    <oddFooter>&amp;R7/9</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R88"/>
  <sheetViews>
    <sheetView tabSelected="1" zoomScale="70" zoomScaleNormal="70" workbookViewId="0">
      <pane ySplit="16" topLeftCell="A17" activePane="bottomLeft" state="frozen"/>
      <selection activeCell="G31" sqref="G31"/>
      <selection pane="bottomLeft" activeCell="O77" sqref="O76:O77"/>
    </sheetView>
  </sheetViews>
  <sheetFormatPr defaultColWidth="9.140625" defaultRowHeight="12.75"/>
  <cols>
    <col min="1" max="1" width="4.42578125" style="10" customWidth="1"/>
    <col min="2" max="2" width="40.85546875" style="10" bestFit="1" customWidth="1"/>
    <col min="3" max="3" width="6.140625" style="10" customWidth="1"/>
    <col min="4" max="5" width="7" style="10" customWidth="1"/>
    <col min="6" max="6" width="5.7109375" style="10" customWidth="1"/>
    <col min="7" max="7" width="5.85546875" style="10" customWidth="1"/>
    <col min="8" max="8" width="7.28515625" style="10" customWidth="1"/>
    <col min="9" max="9" width="7.5703125" style="10" customWidth="1"/>
    <col min="10" max="10" width="6.42578125" style="10" customWidth="1"/>
    <col min="11" max="11" width="7" style="10" customWidth="1"/>
    <col min="12" max="12" width="6.7109375" style="10" customWidth="1"/>
    <col min="13" max="13" width="7.7109375" style="10" customWidth="1"/>
    <col min="14" max="14" width="7.28515625" style="10" customWidth="1"/>
    <col min="15" max="15" width="8.42578125" style="10" customWidth="1"/>
    <col min="16" max="16" width="8.140625" style="10" customWidth="1"/>
    <col min="17" max="17" width="6.28515625" style="10" customWidth="1"/>
    <col min="18" max="18" width="5.5703125" style="10" customWidth="1"/>
    <col min="19" max="19" width="6.42578125" style="10" customWidth="1"/>
    <col min="20" max="20" width="6.28515625" style="10" customWidth="1"/>
    <col min="21" max="21" width="8.42578125" style="10" customWidth="1"/>
    <col min="22" max="22" width="5.42578125" style="10" customWidth="1"/>
    <col min="23" max="23" width="7.42578125" style="10" customWidth="1"/>
    <col min="24" max="24" width="6.85546875" style="10" customWidth="1"/>
    <col min="25" max="25" width="5.85546875" style="10" customWidth="1"/>
    <col min="26" max="26" width="5.42578125" style="10" customWidth="1"/>
    <col min="27" max="27" width="6.140625" style="10" customWidth="1"/>
    <col min="28" max="28" width="7" style="10" customWidth="1"/>
    <col min="29" max="29" width="6" style="10" customWidth="1"/>
    <col min="30" max="30" width="7.28515625" style="10" customWidth="1"/>
    <col min="31" max="31" width="7.42578125" style="10" bestFit="1" customWidth="1"/>
    <col min="32" max="32" width="9.140625" style="10"/>
    <col min="33" max="33" width="3.85546875" style="222" customWidth="1"/>
    <col min="34" max="16384" width="9.140625" style="10"/>
  </cols>
  <sheetData>
    <row r="1" spans="1:70" s="1" customFormat="1" ht="15">
      <c r="A1" s="9" t="s">
        <v>4</v>
      </c>
      <c r="B1" s="10"/>
      <c r="C1"/>
      <c r="E1" s="12"/>
      <c r="H1" s="10"/>
      <c r="I1" s="10"/>
      <c r="J1" s="10"/>
      <c r="K1" s="10"/>
      <c r="L1" s="10"/>
      <c r="M1" s="10"/>
      <c r="N1" s="10"/>
      <c r="O1" s="10"/>
      <c r="P1" s="10"/>
      <c r="Q1" s="13"/>
      <c r="R1" s="10"/>
      <c r="S1" s="10"/>
      <c r="T1" s="10"/>
      <c r="AD1" s="86"/>
      <c r="AE1" s="9"/>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row>
    <row r="2" spans="1:70" s="1" customFormat="1" ht="15">
      <c r="A2" s="9" t="s">
        <v>5</v>
      </c>
      <c r="B2" s="10"/>
      <c r="C2"/>
      <c r="H2" s="10"/>
      <c r="I2" s="10"/>
      <c r="J2" s="10"/>
      <c r="K2" s="10"/>
      <c r="L2" s="10"/>
      <c r="M2" s="10"/>
      <c r="N2" s="10"/>
      <c r="O2" s="10"/>
      <c r="P2" s="10"/>
      <c r="Q2" s="13"/>
      <c r="R2" s="10"/>
      <c r="S2" s="10"/>
      <c r="T2" s="10"/>
      <c r="AD2" s="86"/>
      <c r="AE2" s="9"/>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row>
    <row r="3" spans="1:70" ht="15" hidden="1">
      <c r="A3"/>
      <c r="B3"/>
      <c r="C3"/>
      <c r="D3"/>
      <c r="E3"/>
      <c r="F3"/>
      <c r="G3"/>
      <c r="H3"/>
      <c r="I3"/>
      <c r="AE3"/>
    </row>
    <row r="4" spans="1:70" ht="15" hidden="1">
      <c r="A4"/>
      <c r="B4"/>
      <c r="C4"/>
      <c r="D4"/>
      <c r="E4"/>
      <c r="F4"/>
      <c r="G4"/>
      <c r="H4"/>
      <c r="I4"/>
      <c r="AE4"/>
    </row>
    <row r="5" spans="1:70" ht="15" hidden="1">
      <c r="A5"/>
      <c r="B5"/>
      <c r="C5"/>
      <c r="D5"/>
      <c r="E5"/>
      <c r="F5"/>
      <c r="G5"/>
      <c r="H5"/>
      <c r="I5"/>
      <c r="AE5"/>
    </row>
    <row r="6" spans="1:70" ht="15">
      <c r="A6" t="s">
        <v>234</v>
      </c>
      <c r="B6"/>
      <c r="C6"/>
      <c r="D6"/>
      <c r="E6"/>
      <c r="F6"/>
      <c r="G6"/>
      <c r="H6"/>
      <c r="I6"/>
      <c r="AE6"/>
    </row>
    <row r="7" spans="1:70" ht="15">
      <c r="A7" t="s">
        <v>235</v>
      </c>
      <c r="B7"/>
      <c r="C7"/>
      <c r="D7"/>
      <c r="E7"/>
      <c r="F7"/>
      <c r="G7"/>
      <c r="H7"/>
      <c r="I7"/>
      <c r="AE7"/>
    </row>
    <row r="8" spans="1:70" ht="15">
      <c r="A8" t="s">
        <v>236</v>
      </c>
      <c r="B8"/>
      <c r="C8"/>
      <c r="D8"/>
      <c r="E8"/>
      <c r="F8"/>
      <c r="G8"/>
      <c r="H8" t="s">
        <v>238</v>
      </c>
      <c r="I8"/>
      <c r="J8" s="169"/>
      <c r="K8" s="169"/>
      <c r="L8" s="169"/>
      <c r="M8" s="169"/>
      <c r="N8" s="9"/>
      <c r="O8" s="9"/>
      <c r="P8" s="9"/>
      <c r="Q8" s="9"/>
      <c r="R8" s="9"/>
      <c r="S8" s="9"/>
      <c r="T8" s="9"/>
      <c r="U8" s="9"/>
      <c r="V8" s="9"/>
      <c r="W8" s="9"/>
      <c r="X8" s="9"/>
      <c r="Y8" s="9"/>
      <c r="AE8"/>
    </row>
    <row r="9" spans="1:70" ht="15">
      <c r="A9" s="713" t="s">
        <v>237</v>
      </c>
      <c r="B9" s="713"/>
      <c r="C9" s="713"/>
      <c r="D9" s="713"/>
      <c r="E9" s="713"/>
      <c r="F9" s="713"/>
      <c r="G9" s="713"/>
      <c r="H9" s="713"/>
      <c r="I9" s="713"/>
      <c r="J9" s="9"/>
      <c r="K9" s="9"/>
      <c r="L9" s="9"/>
      <c r="M9" s="9"/>
      <c r="N9" s="9"/>
      <c r="O9" s="9"/>
      <c r="P9" s="9"/>
      <c r="Q9" s="9"/>
      <c r="R9" s="9"/>
      <c r="S9" s="9"/>
      <c r="T9" s="9"/>
      <c r="U9" s="9"/>
      <c r="V9" s="9"/>
      <c r="W9" s="9"/>
      <c r="X9" s="9"/>
      <c r="Y9" s="9"/>
    </row>
    <row r="10" spans="1:70">
      <c r="A10" s="749" t="s">
        <v>215</v>
      </c>
      <c r="B10" s="749"/>
      <c r="C10" s="749"/>
      <c r="D10" s="749"/>
      <c r="E10" s="749"/>
      <c r="F10" s="749"/>
      <c r="G10" s="749"/>
      <c r="H10" s="749"/>
      <c r="I10" s="749"/>
      <c r="J10" s="9"/>
      <c r="K10" s="9"/>
      <c r="L10" s="9"/>
      <c r="M10" s="9"/>
      <c r="N10" s="9"/>
      <c r="O10" s="9"/>
      <c r="P10" s="9"/>
      <c r="Q10" s="224"/>
      <c r="R10" s="9"/>
      <c r="S10" s="224"/>
      <c r="T10" s="9"/>
      <c r="U10" s="9"/>
      <c r="V10" s="9"/>
      <c r="W10" s="224"/>
      <c r="X10" s="224"/>
      <c r="Y10" s="9"/>
    </row>
    <row r="11" spans="1:70" s="9" customFormat="1">
      <c r="A11" s="750" t="s">
        <v>479</v>
      </c>
      <c r="B11" s="750"/>
      <c r="C11" s="750"/>
      <c r="D11" s="750"/>
      <c r="E11" s="750"/>
      <c r="F11" s="750"/>
      <c r="G11" s="750"/>
      <c r="H11" s="750"/>
      <c r="I11" s="750"/>
      <c r="Y11" s="225"/>
      <c r="AG11" s="387"/>
    </row>
    <row r="12" spans="1:70" ht="23.25">
      <c r="A12" s="761" t="s">
        <v>263</v>
      </c>
      <c r="B12" s="761"/>
      <c r="C12" s="761"/>
      <c r="D12" s="761"/>
      <c r="E12" s="761"/>
      <c r="F12" s="761"/>
      <c r="G12" s="761"/>
      <c r="H12" s="761"/>
      <c r="I12" s="761"/>
      <c r="J12" s="761"/>
      <c r="K12" s="761"/>
      <c r="L12" s="761"/>
      <c r="M12" s="761"/>
      <c r="N12" s="761"/>
      <c r="O12" s="761"/>
      <c r="P12" s="761"/>
      <c r="Q12" s="761"/>
      <c r="R12" s="761"/>
      <c r="S12" s="761"/>
      <c r="T12" s="761"/>
      <c r="U12" s="761"/>
      <c r="V12" s="761"/>
      <c r="W12" s="761"/>
      <c r="X12" s="761"/>
      <c r="Y12" s="761"/>
      <c r="Z12" s="761"/>
      <c r="AA12" s="761"/>
      <c r="AB12" s="761"/>
      <c r="AC12" s="761"/>
      <c r="AD12" s="761"/>
      <c r="AE12" s="420"/>
    </row>
    <row r="13" spans="1:70" ht="9.6" customHeight="1">
      <c r="A13" s="260"/>
      <c r="B13" s="260"/>
      <c r="C13" s="260"/>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row>
    <row r="14" spans="1:70" ht="13.5" thickBot="1">
      <c r="A14" s="10" t="s">
        <v>74</v>
      </c>
    </row>
    <row r="15" spans="1:70" s="226" customFormat="1" ht="11.25" customHeight="1">
      <c r="A15" s="757" t="s">
        <v>439</v>
      </c>
      <c r="B15" s="759" t="s">
        <v>216</v>
      </c>
      <c r="C15" s="425" t="s">
        <v>271</v>
      </c>
      <c r="D15" s="426" t="s">
        <v>272</v>
      </c>
      <c r="E15" s="426" t="s">
        <v>273</v>
      </c>
      <c r="F15" s="426" t="s">
        <v>274</v>
      </c>
      <c r="G15" s="426" t="s">
        <v>275</v>
      </c>
      <c r="H15" s="426" t="s">
        <v>276</v>
      </c>
      <c r="I15" s="426" t="s">
        <v>277</v>
      </c>
      <c r="J15" s="426" t="s">
        <v>278</v>
      </c>
      <c r="K15" s="426" t="s">
        <v>279</v>
      </c>
      <c r="L15" s="426" t="s">
        <v>217</v>
      </c>
      <c r="M15" s="426" t="s">
        <v>218</v>
      </c>
      <c r="N15" s="426" t="s">
        <v>219</v>
      </c>
      <c r="O15" s="426" t="s">
        <v>220</v>
      </c>
      <c r="P15" s="426" t="s">
        <v>221</v>
      </c>
      <c r="Q15" s="426" t="s">
        <v>222</v>
      </c>
      <c r="R15" s="426" t="s">
        <v>223</v>
      </c>
      <c r="S15" s="426" t="s">
        <v>224</v>
      </c>
      <c r="T15" s="426" t="s">
        <v>225</v>
      </c>
      <c r="U15" s="426" t="s">
        <v>226</v>
      </c>
      <c r="V15" s="426" t="s">
        <v>227</v>
      </c>
      <c r="W15" s="426" t="s">
        <v>228</v>
      </c>
      <c r="X15" s="427" t="s">
        <v>229</v>
      </c>
      <c r="Y15" s="428" t="s">
        <v>230</v>
      </c>
      <c r="Z15" s="429" t="s">
        <v>231</v>
      </c>
      <c r="AA15" s="429" t="s">
        <v>232</v>
      </c>
      <c r="AB15" s="429" t="s">
        <v>233</v>
      </c>
      <c r="AC15" s="429" t="s">
        <v>472</v>
      </c>
      <c r="AD15" s="430" t="s">
        <v>473</v>
      </c>
      <c r="AE15" s="757" t="s">
        <v>27</v>
      </c>
      <c r="AG15" s="227"/>
    </row>
    <row r="16" spans="1:70" s="228" customFormat="1" ht="42" customHeight="1" thickBot="1">
      <c r="A16" s="758"/>
      <c r="B16" s="760"/>
      <c r="C16" s="451" t="s">
        <v>293</v>
      </c>
      <c r="D16" s="451" t="s">
        <v>294</v>
      </c>
      <c r="E16" s="451" t="s">
        <v>295</v>
      </c>
      <c r="F16" s="451" t="s">
        <v>296</v>
      </c>
      <c r="G16" s="451" t="s">
        <v>297</v>
      </c>
      <c r="H16" s="451" t="s">
        <v>298</v>
      </c>
      <c r="I16" s="451" t="s">
        <v>299</v>
      </c>
      <c r="J16" s="451" t="s">
        <v>314</v>
      </c>
      <c r="K16" s="451" t="s">
        <v>313</v>
      </c>
      <c r="L16" s="451" t="s">
        <v>312</v>
      </c>
      <c r="M16" s="451" t="s">
        <v>311</v>
      </c>
      <c r="N16" s="451" t="s">
        <v>310</v>
      </c>
      <c r="O16" s="451" t="s">
        <v>309</v>
      </c>
      <c r="P16" s="451" t="s">
        <v>308</v>
      </c>
      <c r="Q16" s="451" t="s">
        <v>307</v>
      </c>
      <c r="R16" s="451" t="s">
        <v>306</v>
      </c>
      <c r="S16" s="451" t="s">
        <v>305</v>
      </c>
      <c r="T16" s="451" t="s">
        <v>304</v>
      </c>
      <c r="U16" s="451" t="s">
        <v>303</v>
      </c>
      <c r="V16" s="451" t="s">
        <v>474</v>
      </c>
      <c r="W16" s="451" t="s">
        <v>475</v>
      </c>
      <c r="X16" s="452" t="s">
        <v>476</v>
      </c>
      <c r="Y16" s="453" t="s">
        <v>302</v>
      </c>
      <c r="Z16" s="451" t="s">
        <v>301</v>
      </c>
      <c r="AA16" s="451" t="s">
        <v>477</v>
      </c>
      <c r="AB16" s="451" t="s">
        <v>300</v>
      </c>
      <c r="AC16" s="451" t="s">
        <v>478</v>
      </c>
      <c r="AD16" s="452" t="s">
        <v>410</v>
      </c>
      <c r="AE16" s="772"/>
      <c r="AG16" s="229"/>
    </row>
    <row r="17" spans="1:33" ht="10.5" customHeight="1">
      <c r="A17" s="230">
        <v>1</v>
      </c>
      <c r="B17" s="240" t="s">
        <v>189</v>
      </c>
      <c r="C17" s="431"/>
      <c r="D17" s="432"/>
      <c r="E17" s="432"/>
      <c r="F17" s="432"/>
      <c r="G17" s="432"/>
      <c r="H17" s="432"/>
      <c r="I17" s="432"/>
      <c r="J17" s="432">
        <v>1</v>
      </c>
      <c r="K17" s="432"/>
      <c r="L17" s="432"/>
      <c r="M17" s="432"/>
      <c r="N17" s="432"/>
      <c r="O17" s="432"/>
      <c r="P17" s="432">
        <v>1</v>
      </c>
      <c r="Q17" s="432"/>
      <c r="R17" s="432"/>
      <c r="S17" s="432"/>
      <c r="T17" s="432"/>
      <c r="U17" s="432"/>
      <c r="V17" s="432"/>
      <c r="W17" s="432"/>
      <c r="X17" s="433"/>
      <c r="Y17" s="434">
        <v>1</v>
      </c>
      <c r="Z17" s="435"/>
      <c r="AA17" s="435"/>
      <c r="AB17" s="435"/>
      <c r="AC17" s="435">
        <v>1</v>
      </c>
      <c r="AD17" s="436"/>
      <c r="AE17" s="421">
        <v>4</v>
      </c>
      <c r="AG17" s="222">
        <f t="shared" ref="AG17:AG30" si="0">SUM(C17:AD17) -AE17</f>
        <v>0</v>
      </c>
    </row>
    <row r="18" spans="1:33" ht="10.5" customHeight="1">
      <c r="A18" s="231">
        <v>2</v>
      </c>
      <c r="B18" s="239" t="s">
        <v>66</v>
      </c>
      <c r="C18" s="431"/>
      <c r="D18" s="432"/>
      <c r="E18" s="432"/>
      <c r="F18" s="432"/>
      <c r="G18" s="432"/>
      <c r="H18" s="432"/>
      <c r="I18" s="432"/>
      <c r="J18" s="432"/>
      <c r="K18" s="432"/>
      <c r="L18" s="432"/>
      <c r="M18" s="432"/>
      <c r="N18" s="432"/>
      <c r="O18" s="432"/>
      <c r="P18" s="432">
        <v>2</v>
      </c>
      <c r="Q18" s="432"/>
      <c r="R18" s="432"/>
      <c r="S18" s="432"/>
      <c r="T18" s="432"/>
      <c r="U18" s="432"/>
      <c r="V18" s="432"/>
      <c r="W18" s="432"/>
      <c r="X18" s="433"/>
      <c r="Y18" s="431"/>
      <c r="Z18" s="432"/>
      <c r="AA18" s="432"/>
      <c r="AB18" s="432"/>
      <c r="AC18" s="432">
        <v>2</v>
      </c>
      <c r="AD18" s="433"/>
      <c r="AE18" s="419">
        <v>4</v>
      </c>
      <c r="AG18" s="222">
        <f t="shared" si="0"/>
        <v>0</v>
      </c>
    </row>
    <row r="19" spans="1:33" ht="10.5" customHeight="1">
      <c r="A19" s="232">
        <v>3</v>
      </c>
      <c r="B19" s="239" t="s">
        <v>190</v>
      </c>
      <c r="C19" s="431"/>
      <c r="D19" s="432"/>
      <c r="E19" s="432"/>
      <c r="F19" s="432"/>
      <c r="G19" s="432"/>
      <c r="H19" s="432"/>
      <c r="I19" s="432"/>
      <c r="J19" s="432"/>
      <c r="K19" s="432"/>
      <c r="L19" s="432"/>
      <c r="M19" s="437">
        <v>0.5</v>
      </c>
      <c r="N19" s="432"/>
      <c r="O19" s="432"/>
      <c r="P19" s="432"/>
      <c r="Q19" s="432"/>
      <c r="R19" s="432">
        <v>0.5</v>
      </c>
      <c r="S19" s="432"/>
      <c r="T19" s="432"/>
      <c r="U19" s="432"/>
      <c r="V19" s="432">
        <v>0.5</v>
      </c>
      <c r="W19" s="432">
        <v>0.5</v>
      </c>
      <c r="X19" s="433">
        <v>1</v>
      </c>
      <c r="Y19" s="431">
        <v>0.5</v>
      </c>
      <c r="Z19" s="432"/>
      <c r="AA19" s="432"/>
      <c r="AB19" s="432"/>
      <c r="AC19" s="432">
        <v>0.5</v>
      </c>
      <c r="AD19" s="433"/>
      <c r="AE19" s="422">
        <v>4</v>
      </c>
      <c r="AG19" s="222">
        <f t="shared" si="0"/>
        <v>0</v>
      </c>
    </row>
    <row r="20" spans="1:33" ht="10.5" customHeight="1">
      <c r="A20" s="231">
        <v>4</v>
      </c>
      <c r="B20" s="239" t="s">
        <v>244</v>
      </c>
      <c r="C20" s="431"/>
      <c r="D20" s="432"/>
      <c r="E20" s="432">
        <v>1</v>
      </c>
      <c r="F20" s="432">
        <v>1</v>
      </c>
      <c r="G20" s="432">
        <v>1</v>
      </c>
      <c r="H20" s="432"/>
      <c r="I20" s="432"/>
      <c r="J20" s="432"/>
      <c r="K20" s="432"/>
      <c r="L20" s="432"/>
      <c r="M20" s="432"/>
      <c r="N20" s="432">
        <v>0.5</v>
      </c>
      <c r="O20" s="432"/>
      <c r="P20" s="432"/>
      <c r="Q20" s="432"/>
      <c r="R20" s="432"/>
      <c r="S20" s="432"/>
      <c r="T20" s="432"/>
      <c r="U20" s="432"/>
      <c r="V20" s="432"/>
      <c r="W20" s="432"/>
      <c r="X20" s="433"/>
      <c r="Y20" s="431"/>
      <c r="Z20" s="432"/>
      <c r="AA20" s="432"/>
      <c r="AB20" s="432"/>
      <c r="AC20" s="432">
        <v>0.5</v>
      </c>
      <c r="AD20" s="433"/>
      <c r="AE20" s="422">
        <v>4</v>
      </c>
      <c r="AG20" s="222">
        <f t="shared" si="0"/>
        <v>0</v>
      </c>
    </row>
    <row r="21" spans="1:33" ht="10.5" customHeight="1">
      <c r="A21" s="232">
        <v>5</v>
      </c>
      <c r="B21" s="239" t="s">
        <v>360</v>
      </c>
      <c r="C21" s="25"/>
      <c r="D21" s="3">
        <v>1</v>
      </c>
      <c r="E21" s="3"/>
      <c r="F21" s="3"/>
      <c r="G21" s="3"/>
      <c r="H21" s="3">
        <v>1</v>
      </c>
      <c r="I21" s="3"/>
      <c r="J21" s="3"/>
      <c r="K21" s="3"/>
      <c r="L21" s="3"/>
      <c r="M21" s="3"/>
      <c r="N21" s="3"/>
      <c r="O21" s="3">
        <v>1</v>
      </c>
      <c r="P21" s="3">
        <v>1</v>
      </c>
      <c r="Q21" s="3"/>
      <c r="R21" s="3">
        <v>1</v>
      </c>
      <c r="S21" s="3">
        <v>1</v>
      </c>
      <c r="T21" s="3"/>
      <c r="U21" s="3">
        <v>1</v>
      </c>
      <c r="V21" s="3">
        <v>1</v>
      </c>
      <c r="W21" s="432"/>
      <c r="X21" s="433"/>
      <c r="Y21" s="431">
        <v>1</v>
      </c>
      <c r="Z21" s="432"/>
      <c r="AA21" s="432"/>
      <c r="AB21" s="3"/>
      <c r="AC21" s="3"/>
      <c r="AD21" s="32">
        <v>1</v>
      </c>
      <c r="AE21" s="422">
        <v>10</v>
      </c>
      <c r="AG21" s="222">
        <f t="shared" si="0"/>
        <v>0</v>
      </c>
    </row>
    <row r="22" spans="1:33" ht="10.5" customHeight="1">
      <c r="A22" s="231">
        <v>6</v>
      </c>
      <c r="B22" s="239" t="s">
        <v>188</v>
      </c>
      <c r="C22" s="431"/>
      <c r="D22" s="432"/>
      <c r="E22" s="432"/>
      <c r="F22" s="432"/>
      <c r="G22" s="432"/>
      <c r="H22" s="432"/>
      <c r="I22" s="432"/>
      <c r="J22" s="432"/>
      <c r="K22" s="432"/>
      <c r="L22" s="432"/>
      <c r="M22" s="432"/>
      <c r="N22" s="432"/>
      <c r="O22" s="432"/>
      <c r="P22" s="432"/>
      <c r="Q22" s="432"/>
      <c r="R22" s="432"/>
      <c r="S22" s="432"/>
      <c r="T22" s="432"/>
      <c r="U22" s="432"/>
      <c r="V22" s="432"/>
      <c r="W22" s="432"/>
      <c r="X22" s="433"/>
      <c r="Y22" s="431">
        <v>0.5</v>
      </c>
      <c r="Z22" s="432"/>
      <c r="AA22" s="432">
        <v>0.5</v>
      </c>
      <c r="AB22" s="432"/>
      <c r="AC22" s="432"/>
      <c r="AD22" s="433"/>
      <c r="AE22" s="422">
        <v>1</v>
      </c>
      <c r="AG22" s="222">
        <f t="shared" si="0"/>
        <v>0</v>
      </c>
    </row>
    <row r="23" spans="1:33" ht="10.5" customHeight="1">
      <c r="A23" s="232">
        <v>7</v>
      </c>
      <c r="B23" s="239" t="s">
        <v>191</v>
      </c>
      <c r="C23" s="431"/>
      <c r="D23" s="432"/>
      <c r="E23" s="432"/>
      <c r="F23" s="432"/>
      <c r="G23" s="432"/>
      <c r="H23" s="432"/>
      <c r="I23" s="432"/>
      <c r="J23" s="432">
        <v>1</v>
      </c>
      <c r="K23" s="432"/>
      <c r="L23" s="432"/>
      <c r="M23" s="432"/>
      <c r="N23" s="432"/>
      <c r="O23" s="432"/>
      <c r="P23" s="432">
        <v>1</v>
      </c>
      <c r="Q23" s="432"/>
      <c r="R23" s="432"/>
      <c r="S23" s="432"/>
      <c r="T23" s="432"/>
      <c r="U23" s="432"/>
      <c r="V23" s="432"/>
      <c r="W23" s="432"/>
      <c r="X23" s="433"/>
      <c r="Y23" s="431"/>
      <c r="Z23" s="432"/>
      <c r="AA23" s="432"/>
      <c r="AB23" s="432"/>
      <c r="AC23" s="432">
        <v>1</v>
      </c>
      <c r="AD23" s="433"/>
      <c r="AE23" s="422">
        <v>3</v>
      </c>
      <c r="AG23" s="222">
        <f t="shared" si="0"/>
        <v>0</v>
      </c>
    </row>
    <row r="24" spans="1:33" ht="10.5" customHeight="1">
      <c r="A24" s="231">
        <v>8</v>
      </c>
      <c r="B24" s="239" t="s">
        <v>192</v>
      </c>
      <c r="C24" s="431"/>
      <c r="D24" s="432"/>
      <c r="E24" s="432"/>
      <c r="F24" s="432"/>
      <c r="G24" s="432"/>
      <c r="H24" s="432"/>
      <c r="I24" s="432"/>
      <c r="J24" s="432"/>
      <c r="K24" s="432"/>
      <c r="L24" s="432"/>
      <c r="M24" s="432"/>
      <c r="N24" s="432"/>
      <c r="O24" s="432"/>
      <c r="P24" s="432">
        <v>1</v>
      </c>
      <c r="Q24" s="432"/>
      <c r="R24" s="432"/>
      <c r="S24" s="432"/>
      <c r="T24" s="432"/>
      <c r="U24" s="432"/>
      <c r="V24" s="432"/>
      <c r="W24" s="432"/>
      <c r="X24" s="433"/>
      <c r="Y24" s="431">
        <v>1</v>
      </c>
      <c r="Z24" s="432"/>
      <c r="AA24" s="432"/>
      <c r="AB24" s="432"/>
      <c r="AC24" s="432">
        <v>1</v>
      </c>
      <c r="AD24" s="433"/>
      <c r="AE24" s="422">
        <v>3</v>
      </c>
      <c r="AG24" s="222">
        <f t="shared" si="0"/>
        <v>0</v>
      </c>
    </row>
    <row r="25" spans="1:33" ht="10.5" customHeight="1">
      <c r="A25" s="232">
        <v>9</v>
      </c>
      <c r="B25" s="239" t="s">
        <v>206</v>
      </c>
      <c r="C25" s="431">
        <v>2</v>
      </c>
      <c r="D25" s="432"/>
      <c r="E25" s="432"/>
      <c r="F25" s="432">
        <v>2</v>
      </c>
      <c r="G25" s="432"/>
      <c r="H25" s="432"/>
      <c r="I25" s="432"/>
      <c r="J25" s="432"/>
      <c r="K25" s="432"/>
      <c r="L25" s="432"/>
      <c r="M25" s="432"/>
      <c r="N25" s="432">
        <v>1</v>
      </c>
      <c r="O25" s="432"/>
      <c r="P25" s="432"/>
      <c r="Q25" s="432"/>
      <c r="R25" s="432"/>
      <c r="S25" s="432"/>
      <c r="T25" s="432"/>
      <c r="U25" s="432"/>
      <c r="V25" s="432"/>
      <c r="W25" s="432"/>
      <c r="X25" s="433"/>
      <c r="Y25" s="431">
        <v>1</v>
      </c>
      <c r="Z25" s="432"/>
      <c r="AA25" s="432"/>
      <c r="AB25" s="432"/>
      <c r="AC25" s="432">
        <v>1</v>
      </c>
      <c r="AD25" s="433"/>
      <c r="AE25" s="422">
        <v>7</v>
      </c>
      <c r="AG25" s="222">
        <f t="shared" si="0"/>
        <v>0</v>
      </c>
    </row>
    <row r="26" spans="1:33" ht="10.5" customHeight="1">
      <c r="A26" s="231">
        <v>10</v>
      </c>
      <c r="B26" s="239" t="s">
        <v>165</v>
      </c>
      <c r="C26" s="431"/>
      <c r="D26" s="432"/>
      <c r="E26" s="432"/>
      <c r="F26" s="432"/>
      <c r="G26" s="432"/>
      <c r="H26" s="432"/>
      <c r="I26" s="432"/>
      <c r="J26" s="432"/>
      <c r="K26" s="432"/>
      <c r="L26" s="432"/>
      <c r="M26" s="432">
        <v>0.5</v>
      </c>
      <c r="N26" s="432">
        <v>0.5</v>
      </c>
      <c r="O26" s="432"/>
      <c r="P26" s="432"/>
      <c r="Q26" s="432"/>
      <c r="R26" s="432"/>
      <c r="S26" s="432"/>
      <c r="T26" s="432"/>
      <c r="U26" s="432"/>
      <c r="V26" s="432">
        <v>0.5</v>
      </c>
      <c r="W26" s="432">
        <v>0.5</v>
      </c>
      <c r="X26" s="432">
        <v>0.5</v>
      </c>
      <c r="Y26" s="431"/>
      <c r="Z26" s="432"/>
      <c r="AA26" s="432"/>
      <c r="AB26" s="432"/>
      <c r="AC26" s="432">
        <v>0.5</v>
      </c>
      <c r="AD26" s="433"/>
      <c r="AE26" s="422">
        <v>3</v>
      </c>
      <c r="AG26" s="222">
        <f t="shared" si="0"/>
        <v>0</v>
      </c>
    </row>
    <row r="27" spans="1:33" ht="10.5" customHeight="1">
      <c r="A27" s="232">
        <v>11</v>
      </c>
      <c r="B27" s="239" t="s">
        <v>64</v>
      </c>
      <c r="C27" s="431"/>
      <c r="D27" s="432"/>
      <c r="E27" s="432"/>
      <c r="F27" s="432"/>
      <c r="G27" s="432"/>
      <c r="H27" s="432"/>
      <c r="I27" s="432"/>
      <c r="J27" s="432"/>
      <c r="K27" s="432"/>
      <c r="L27" s="432"/>
      <c r="M27" s="432"/>
      <c r="N27" s="432"/>
      <c r="O27" s="432"/>
      <c r="P27" s="432">
        <v>1</v>
      </c>
      <c r="Q27" s="432"/>
      <c r="R27" s="432">
        <v>1</v>
      </c>
      <c r="S27" s="432"/>
      <c r="T27" s="432"/>
      <c r="U27" s="432"/>
      <c r="V27" s="432"/>
      <c r="W27" s="432"/>
      <c r="X27" s="433"/>
      <c r="Y27" s="431"/>
      <c r="Z27" s="432"/>
      <c r="AA27" s="432"/>
      <c r="AB27" s="432"/>
      <c r="AC27" s="432">
        <v>1</v>
      </c>
      <c r="AD27" s="433"/>
      <c r="AE27" s="422">
        <v>3</v>
      </c>
      <c r="AG27" s="222">
        <f t="shared" si="0"/>
        <v>0</v>
      </c>
    </row>
    <row r="28" spans="1:33" ht="10.5" customHeight="1">
      <c r="A28" s="231">
        <v>12</v>
      </c>
      <c r="B28" s="239" t="s">
        <v>434</v>
      </c>
      <c r="C28" s="431"/>
      <c r="D28" s="432"/>
      <c r="E28" s="432"/>
      <c r="F28" s="432"/>
      <c r="G28" s="432"/>
      <c r="H28" s="432"/>
      <c r="I28" s="432"/>
      <c r="J28" s="432"/>
      <c r="K28" s="432"/>
      <c r="L28" s="432"/>
      <c r="M28" s="432"/>
      <c r="N28" s="432"/>
      <c r="O28" s="432"/>
      <c r="P28" s="432"/>
      <c r="Q28" s="432"/>
      <c r="R28" s="432"/>
      <c r="S28" s="432"/>
      <c r="T28" s="432"/>
      <c r="U28" s="432"/>
      <c r="V28" s="432"/>
      <c r="W28" s="432"/>
      <c r="X28" s="432"/>
      <c r="Y28" s="431">
        <v>0.5</v>
      </c>
      <c r="Z28" s="432"/>
      <c r="AA28" s="432">
        <v>0.5</v>
      </c>
      <c r="AB28" s="432"/>
      <c r="AC28" s="432"/>
      <c r="AD28" s="433"/>
      <c r="AE28" s="422">
        <v>1</v>
      </c>
      <c r="AG28" s="222">
        <f t="shared" si="0"/>
        <v>0</v>
      </c>
    </row>
    <row r="29" spans="1:33" ht="10.5" customHeight="1">
      <c r="A29" s="232">
        <v>13</v>
      </c>
      <c r="B29" s="239" t="s">
        <v>427</v>
      </c>
      <c r="C29" s="25"/>
      <c r="D29" s="3">
        <v>1</v>
      </c>
      <c r="E29" s="3"/>
      <c r="F29" s="3"/>
      <c r="G29" s="3"/>
      <c r="H29" s="3">
        <v>1</v>
      </c>
      <c r="I29" s="3"/>
      <c r="J29" s="3"/>
      <c r="K29" s="3"/>
      <c r="L29" s="3"/>
      <c r="M29" s="3"/>
      <c r="N29" s="3"/>
      <c r="O29" s="3">
        <v>1</v>
      </c>
      <c r="P29" s="3">
        <v>1</v>
      </c>
      <c r="Q29" s="3"/>
      <c r="R29" s="3">
        <v>1</v>
      </c>
      <c r="S29" s="3">
        <v>1</v>
      </c>
      <c r="T29" s="3"/>
      <c r="U29" s="3">
        <v>1</v>
      </c>
      <c r="V29" s="3">
        <v>1</v>
      </c>
      <c r="W29" s="432"/>
      <c r="X29" s="432"/>
      <c r="Y29" s="431"/>
      <c r="Z29" s="432">
        <v>1</v>
      </c>
      <c r="AA29" s="432"/>
      <c r="AB29" s="3"/>
      <c r="AC29" s="3"/>
      <c r="AD29" s="32">
        <v>1</v>
      </c>
      <c r="AE29" s="422">
        <v>10</v>
      </c>
      <c r="AG29" s="222">
        <f t="shared" si="0"/>
        <v>0</v>
      </c>
    </row>
    <row r="30" spans="1:33" ht="10.5" customHeight="1">
      <c r="A30" s="751">
        <f>A29+1</f>
        <v>14</v>
      </c>
      <c r="B30" s="239" t="s">
        <v>240</v>
      </c>
      <c r="C30" s="762"/>
      <c r="D30" s="743"/>
      <c r="E30" s="743"/>
      <c r="F30" s="743"/>
      <c r="G30" s="743"/>
      <c r="H30" s="743"/>
      <c r="I30" s="743"/>
      <c r="J30" s="743"/>
      <c r="K30" s="743"/>
      <c r="L30" s="743"/>
      <c r="M30" s="743"/>
      <c r="N30" s="743"/>
      <c r="O30" s="743"/>
      <c r="P30" s="743"/>
      <c r="Q30" s="743"/>
      <c r="R30" s="743"/>
      <c r="S30" s="743"/>
      <c r="T30" s="743"/>
      <c r="U30" s="743"/>
      <c r="V30" s="743"/>
      <c r="W30" s="743"/>
      <c r="X30" s="747"/>
      <c r="Y30" s="745"/>
      <c r="Z30" s="736"/>
      <c r="AA30" s="736"/>
      <c r="AB30" s="736"/>
      <c r="AC30" s="736"/>
      <c r="AD30" s="741">
        <v>1</v>
      </c>
      <c r="AE30" s="751">
        <v>1</v>
      </c>
      <c r="AG30" s="222">
        <f t="shared" si="0"/>
        <v>0</v>
      </c>
    </row>
    <row r="31" spans="1:33" ht="10.5" customHeight="1">
      <c r="A31" s="751"/>
      <c r="B31" s="239" t="s">
        <v>241</v>
      </c>
      <c r="C31" s="763"/>
      <c r="D31" s="744"/>
      <c r="E31" s="744"/>
      <c r="F31" s="744"/>
      <c r="G31" s="744"/>
      <c r="H31" s="744"/>
      <c r="I31" s="744"/>
      <c r="J31" s="744"/>
      <c r="K31" s="744"/>
      <c r="L31" s="744"/>
      <c r="M31" s="744"/>
      <c r="N31" s="744"/>
      <c r="O31" s="744"/>
      <c r="P31" s="744"/>
      <c r="Q31" s="744"/>
      <c r="R31" s="744"/>
      <c r="S31" s="744"/>
      <c r="T31" s="744"/>
      <c r="U31" s="744"/>
      <c r="V31" s="744"/>
      <c r="W31" s="744"/>
      <c r="X31" s="748"/>
      <c r="Y31" s="746"/>
      <c r="Z31" s="737"/>
      <c r="AA31" s="737"/>
      <c r="AB31" s="737"/>
      <c r="AC31" s="737"/>
      <c r="AD31" s="742"/>
      <c r="AE31" s="764"/>
    </row>
    <row r="32" spans="1:33" ht="27" customHeight="1" thickBot="1">
      <c r="A32" s="389">
        <f>A30+1</f>
        <v>15</v>
      </c>
      <c r="B32" s="242" t="s">
        <v>419</v>
      </c>
      <c r="C32" s="447"/>
      <c r="D32" s="448"/>
      <c r="E32" s="448"/>
      <c r="F32" s="448"/>
      <c r="G32" s="448"/>
      <c r="H32" s="448"/>
      <c r="I32" s="448"/>
      <c r="J32" s="448"/>
      <c r="K32" s="448"/>
      <c r="L32" s="448"/>
      <c r="M32" s="448"/>
      <c r="N32" s="448"/>
      <c r="O32" s="448"/>
      <c r="P32" s="448"/>
      <c r="Q32" s="448"/>
      <c r="R32" s="448"/>
      <c r="S32" s="448"/>
      <c r="T32" s="448"/>
      <c r="U32" s="448"/>
      <c r="V32" s="448"/>
      <c r="W32" s="448"/>
      <c r="X32" s="449"/>
      <c r="Y32" s="450"/>
      <c r="Z32" s="448">
        <v>0.5</v>
      </c>
      <c r="AA32" s="448">
        <v>0.5</v>
      </c>
      <c r="AB32" s="448">
        <v>0.5</v>
      </c>
      <c r="AC32" s="448">
        <v>0.5</v>
      </c>
      <c r="AD32" s="449"/>
      <c r="AE32" s="423">
        <v>2</v>
      </c>
      <c r="AG32" s="222">
        <f>SUM(C32:AD32) -AE32</f>
        <v>0</v>
      </c>
    </row>
    <row r="33" spans="1:33" ht="10.5" customHeight="1" thickBot="1">
      <c r="A33" s="16" t="s">
        <v>75</v>
      </c>
      <c r="B33" s="241"/>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t="s">
        <v>75</v>
      </c>
    </row>
    <row r="34" spans="1:33" ht="10.5" customHeight="1">
      <c r="A34" s="230">
        <f>A32+1</f>
        <v>16</v>
      </c>
      <c r="B34" s="240" t="s">
        <v>172</v>
      </c>
      <c r="C34" s="438"/>
      <c r="D34" s="439"/>
      <c r="E34" s="439"/>
      <c r="F34" s="439"/>
      <c r="G34" s="439"/>
      <c r="H34" s="439"/>
      <c r="I34" s="439"/>
      <c r="J34" s="439"/>
      <c r="K34" s="439"/>
      <c r="L34" s="439"/>
      <c r="M34" s="439"/>
      <c r="N34" s="439"/>
      <c r="O34" s="439"/>
      <c r="P34" s="439">
        <v>0.5</v>
      </c>
      <c r="Q34" s="439"/>
      <c r="R34" s="439"/>
      <c r="S34" s="439"/>
      <c r="T34" s="439"/>
      <c r="U34" s="439"/>
      <c r="V34" s="439">
        <v>0.5</v>
      </c>
      <c r="W34" s="439">
        <v>0.5</v>
      </c>
      <c r="X34" s="440">
        <v>0.5</v>
      </c>
      <c r="Y34" s="438"/>
      <c r="Z34" s="439"/>
      <c r="AA34" s="439"/>
      <c r="AB34" s="439"/>
      <c r="AC34" s="439">
        <v>1</v>
      </c>
      <c r="AD34" s="441"/>
      <c r="AE34" s="421">
        <v>3</v>
      </c>
      <c r="AG34" s="222">
        <f t="shared" ref="AG34:AG49" si="1">SUM(C34:AD34) -AE34</f>
        <v>0</v>
      </c>
    </row>
    <row r="35" spans="1:33" ht="10.5" customHeight="1">
      <c r="A35" s="232">
        <f>A34+1</f>
        <v>17</v>
      </c>
      <c r="B35" s="239" t="s">
        <v>58</v>
      </c>
      <c r="C35" s="431">
        <v>1</v>
      </c>
      <c r="D35" s="432">
        <v>0.5</v>
      </c>
      <c r="E35" s="432">
        <v>0.5</v>
      </c>
      <c r="F35" s="432">
        <v>0.5</v>
      </c>
      <c r="G35" s="432"/>
      <c r="H35" s="432"/>
      <c r="I35" s="432"/>
      <c r="J35" s="432"/>
      <c r="K35" s="432"/>
      <c r="L35" s="432"/>
      <c r="M35" s="432"/>
      <c r="N35" s="432">
        <v>1</v>
      </c>
      <c r="O35" s="432"/>
      <c r="P35" s="432"/>
      <c r="Q35" s="432"/>
      <c r="R35" s="432">
        <v>0.5</v>
      </c>
      <c r="S35" s="432"/>
      <c r="T35" s="432"/>
      <c r="U35" s="432"/>
      <c r="V35" s="432"/>
      <c r="W35" s="432"/>
      <c r="X35" s="442"/>
      <c r="Y35" s="431"/>
      <c r="Z35" s="432"/>
      <c r="AA35" s="432"/>
      <c r="AB35" s="432"/>
      <c r="AC35" s="432"/>
      <c r="AD35" s="433"/>
      <c r="AE35" s="422">
        <v>4</v>
      </c>
      <c r="AG35" s="222">
        <f t="shared" si="1"/>
        <v>0</v>
      </c>
    </row>
    <row r="36" spans="1:33" ht="10.5" customHeight="1">
      <c r="A36" s="232">
        <f>A35+1</f>
        <v>18</v>
      </c>
      <c r="B36" s="239" t="s">
        <v>173</v>
      </c>
      <c r="C36" s="431"/>
      <c r="D36" s="432"/>
      <c r="E36" s="432"/>
      <c r="F36" s="432"/>
      <c r="G36" s="432"/>
      <c r="H36" s="432"/>
      <c r="I36" s="432"/>
      <c r="J36" s="432"/>
      <c r="K36" s="432"/>
      <c r="L36" s="432"/>
      <c r="M36" s="432"/>
      <c r="N36" s="432"/>
      <c r="O36" s="432"/>
      <c r="P36" s="432">
        <v>1</v>
      </c>
      <c r="Q36" s="432"/>
      <c r="R36" s="432"/>
      <c r="S36" s="432"/>
      <c r="T36" s="432"/>
      <c r="U36" s="432"/>
      <c r="V36" s="432"/>
      <c r="W36" s="432"/>
      <c r="X36" s="442"/>
      <c r="Y36" s="431">
        <v>1</v>
      </c>
      <c r="Z36" s="432"/>
      <c r="AA36" s="432"/>
      <c r="AB36" s="432"/>
      <c r="AC36" s="432">
        <v>1</v>
      </c>
      <c r="AD36" s="433"/>
      <c r="AE36" s="422">
        <v>3</v>
      </c>
      <c r="AG36" s="222">
        <f t="shared" si="1"/>
        <v>0</v>
      </c>
    </row>
    <row r="37" spans="1:33" ht="10.5" customHeight="1">
      <c r="A37" s="232">
        <f t="shared" ref="A37:A48" si="2">A36+1</f>
        <v>19</v>
      </c>
      <c r="B37" s="239" t="s">
        <v>174</v>
      </c>
      <c r="C37" s="431"/>
      <c r="D37" s="432"/>
      <c r="E37" s="432"/>
      <c r="F37" s="432"/>
      <c r="G37" s="432"/>
      <c r="H37" s="432"/>
      <c r="I37" s="432"/>
      <c r="J37" s="432"/>
      <c r="K37" s="432"/>
      <c r="L37" s="432"/>
      <c r="M37" s="432"/>
      <c r="N37" s="432">
        <v>1</v>
      </c>
      <c r="O37" s="432"/>
      <c r="P37" s="432">
        <v>1</v>
      </c>
      <c r="Q37" s="432"/>
      <c r="R37" s="432"/>
      <c r="S37" s="432"/>
      <c r="T37" s="432"/>
      <c r="U37" s="432"/>
      <c r="V37" s="432"/>
      <c r="W37" s="432"/>
      <c r="X37" s="442"/>
      <c r="Y37" s="431"/>
      <c r="Z37" s="432"/>
      <c r="AA37" s="432"/>
      <c r="AB37" s="432"/>
      <c r="AC37" s="432">
        <v>1</v>
      </c>
      <c r="AD37" s="433"/>
      <c r="AE37" s="422">
        <v>3</v>
      </c>
      <c r="AG37" s="222">
        <f t="shared" si="1"/>
        <v>0</v>
      </c>
    </row>
    <row r="38" spans="1:33" ht="10.5" customHeight="1">
      <c r="A38" s="232">
        <f t="shared" si="2"/>
        <v>20</v>
      </c>
      <c r="B38" s="239" t="s">
        <v>175</v>
      </c>
      <c r="C38" s="431"/>
      <c r="D38" s="432"/>
      <c r="E38" s="432"/>
      <c r="F38" s="432"/>
      <c r="G38" s="432"/>
      <c r="H38" s="432"/>
      <c r="I38" s="432"/>
      <c r="J38" s="432"/>
      <c r="K38" s="432"/>
      <c r="L38" s="432"/>
      <c r="M38" s="432"/>
      <c r="N38" s="432"/>
      <c r="O38" s="432"/>
      <c r="P38" s="432"/>
      <c r="Q38" s="432"/>
      <c r="R38" s="432"/>
      <c r="S38" s="432"/>
      <c r="T38" s="432">
        <v>2</v>
      </c>
      <c r="U38" s="432">
        <v>2</v>
      </c>
      <c r="V38" s="432"/>
      <c r="W38" s="432"/>
      <c r="X38" s="442"/>
      <c r="Y38" s="431"/>
      <c r="Z38" s="432"/>
      <c r="AA38" s="432"/>
      <c r="AB38" s="432"/>
      <c r="AC38" s="432"/>
      <c r="AD38" s="433"/>
      <c r="AE38" s="422">
        <v>4</v>
      </c>
      <c r="AG38" s="222">
        <f t="shared" si="1"/>
        <v>0</v>
      </c>
    </row>
    <row r="39" spans="1:33" ht="10.5" customHeight="1">
      <c r="A39" s="232">
        <f t="shared" si="2"/>
        <v>21</v>
      </c>
      <c r="B39" s="239" t="s">
        <v>176</v>
      </c>
      <c r="C39" s="431"/>
      <c r="D39" s="432">
        <v>0.5</v>
      </c>
      <c r="E39" s="432"/>
      <c r="F39" s="432"/>
      <c r="G39" s="432"/>
      <c r="H39" s="432">
        <v>0.5</v>
      </c>
      <c r="I39" s="432"/>
      <c r="J39" s="432"/>
      <c r="K39" s="432"/>
      <c r="L39" s="432"/>
      <c r="M39" s="432"/>
      <c r="N39" s="432"/>
      <c r="O39" s="432"/>
      <c r="P39" s="432"/>
      <c r="Q39" s="432"/>
      <c r="R39" s="432"/>
      <c r="S39" s="432"/>
      <c r="T39" s="432"/>
      <c r="U39" s="432"/>
      <c r="V39" s="432"/>
      <c r="W39" s="432">
        <v>1</v>
      </c>
      <c r="X39" s="442">
        <v>1</v>
      </c>
      <c r="Y39" s="431"/>
      <c r="Z39" s="432"/>
      <c r="AA39" s="432"/>
      <c r="AB39" s="432"/>
      <c r="AC39" s="432"/>
      <c r="AD39" s="433"/>
      <c r="AE39" s="422">
        <v>3</v>
      </c>
      <c r="AG39" s="222">
        <f t="shared" si="1"/>
        <v>0</v>
      </c>
    </row>
    <row r="40" spans="1:33" ht="10.5" customHeight="1">
      <c r="A40" s="232">
        <f t="shared" si="2"/>
        <v>22</v>
      </c>
      <c r="B40" s="239" t="s">
        <v>428</v>
      </c>
      <c r="C40" s="432">
        <v>0.5</v>
      </c>
      <c r="D40" s="432">
        <v>0.5</v>
      </c>
      <c r="E40" s="3"/>
      <c r="F40" s="3"/>
      <c r="G40" s="432">
        <v>0.5</v>
      </c>
      <c r="H40" s="432">
        <v>0.5</v>
      </c>
      <c r="I40" s="3"/>
      <c r="J40" s="3"/>
      <c r="K40" s="3"/>
      <c r="L40" s="3"/>
      <c r="M40" s="3"/>
      <c r="N40" s="3"/>
      <c r="O40" s="3">
        <v>1</v>
      </c>
      <c r="P40" s="3">
        <v>1</v>
      </c>
      <c r="Q40" s="3"/>
      <c r="R40" s="3">
        <v>1</v>
      </c>
      <c r="S40" s="3">
        <v>1</v>
      </c>
      <c r="T40" s="3"/>
      <c r="U40" s="3">
        <v>1</v>
      </c>
      <c r="V40" s="3">
        <v>1</v>
      </c>
      <c r="W40" s="3"/>
      <c r="X40" s="442"/>
      <c r="Y40" s="431">
        <v>1</v>
      </c>
      <c r="Z40" s="432"/>
      <c r="AA40" s="3"/>
      <c r="AB40" s="3"/>
      <c r="AC40" s="3"/>
      <c r="AD40" s="32">
        <v>1</v>
      </c>
      <c r="AE40" s="422">
        <v>10</v>
      </c>
      <c r="AG40" s="222">
        <f t="shared" si="1"/>
        <v>0</v>
      </c>
    </row>
    <row r="41" spans="1:33" ht="10.5" customHeight="1">
      <c r="A41" s="232">
        <f t="shared" si="2"/>
        <v>23</v>
      </c>
      <c r="B41" s="239" t="s">
        <v>177</v>
      </c>
      <c r="C41" s="431"/>
      <c r="D41" s="432"/>
      <c r="E41" s="432"/>
      <c r="F41" s="432"/>
      <c r="G41" s="432"/>
      <c r="H41" s="432"/>
      <c r="I41" s="432">
        <v>0.5</v>
      </c>
      <c r="J41" s="432"/>
      <c r="K41" s="432">
        <v>0.5</v>
      </c>
      <c r="L41" s="432"/>
      <c r="M41" s="432"/>
      <c r="N41" s="432"/>
      <c r="O41" s="432">
        <v>0.5</v>
      </c>
      <c r="P41" s="432"/>
      <c r="Q41" s="432"/>
      <c r="R41" s="432"/>
      <c r="S41" s="432"/>
      <c r="T41" s="432"/>
      <c r="U41" s="432"/>
      <c r="V41" s="432"/>
      <c r="W41" s="432"/>
      <c r="X41" s="442"/>
      <c r="Y41" s="431"/>
      <c r="Z41" s="432"/>
      <c r="AA41" s="432"/>
      <c r="AB41" s="432"/>
      <c r="AC41" s="432">
        <v>0.5</v>
      </c>
      <c r="AD41" s="433"/>
      <c r="AE41" s="422">
        <v>2</v>
      </c>
      <c r="AG41" s="222">
        <f t="shared" si="1"/>
        <v>0</v>
      </c>
    </row>
    <row r="42" spans="1:33" ht="10.5" customHeight="1">
      <c r="A42" s="232">
        <f t="shared" si="2"/>
        <v>24</v>
      </c>
      <c r="B42" s="239" t="s">
        <v>65</v>
      </c>
      <c r="C42" s="431"/>
      <c r="D42" s="432"/>
      <c r="E42" s="432"/>
      <c r="F42" s="432"/>
      <c r="G42" s="432"/>
      <c r="H42" s="432"/>
      <c r="I42" s="432">
        <v>0.5</v>
      </c>
      <c r="J42" s="432">
        <v>0.5</v>
      </c>
      <c r="K42" s="432"/>
      <c r="L42" s="432"/>
      <c r="M42" s="432">
        <v>0.5</v>
      </c>
      <c r="N42" s="432"/>
      <c r="O42" s="432"/>
      <c r="P42" s="432"/>
      <c r="Q42" s="432"/>
      <c r="R42" s="432"/>
      <c r="S42" s="432">
        <v>0.5</v>
      </c>
      <c r="T42" s="432"/>
      <c r="U42" s="432"/>
      <c r="V42" s="432"/>
      <c r="W42" s="432"/>
      <c r="X42" s="442"/>
      <c r="Y42" s="431"/>
      <c r="Z42" s="432"/>
      <c r="AA42" s="432"/>
      <c r="AB42" s="432"/>
      <c r="AC42" s="432"/>
      <c r="AD42" s="433"/>
      <c r="AE42" s="422">
        <v>2</v>
      </c>
      <c r="AG42" s="222">
        <f t="shared" si="1"/>
        <v>0</v>
      </c>
    </row>
    <row r="43" spans="1:33" ht="10.5" customHeight="1">
      <c r="A43" s="232">
        <f t="shared" si="2"/>
        <v>25</v>
      </c>
      <c r="B43" s="239" t="s">
        <v>247</v>
      </c>
      <c r="C43" s="431"/>
      <c r="D43" s="432">
        <v>0.5</v>
      </c>
      <c r="E43" s="432"/>
      <c r="F43" s="432">
        <v>0.5</v>
      </c>
      <c r="G43" s="432"/>
      <c r="H43" s="432"/>
      <c r="I43" s="432"/>
      <c r="J43" s="432"/>
      <c r="K43" s="432"/>
      <c r="L43" s="432"/>
      <c r="M43" s="432"/>
      <c r="N43" s="432"/>
      <c r="O43" s="432"/>
      <c r="P43" s="432"/>
      <c r="Q43" s="432"/>
      <c r="R43" s="432">
        <v>0.5</v>
      </c>
      <c r="S43" s="432"/>
      <c r="T43" s="432"/>
      <c r="U43" s="432"/>
      <c r="V43" s="432">
        <v>0.5</v>
      </c>
      <c r="W43" s="432"/>
      <c r="X43" s="442"/>
      <c r="Y43" s="431"/>
      <c r="Z43" s="432"/>
      <c r="AA43" s="432"/>
      <c r="AB43" s="432"/>
      <c r="AC43" s="432"/>
      <c r="AD43" s="433"/>
      <c r="AE43" s="422">
        <v>2</v>
      </c>
      <c r="AG43" s="222">
        <f t="shared" si="1"/>
        <v>0</v>
      </c>
    </row>
    <row r="44" spans="1:33" ht="10.5" customHeight="1">
      <c r="A44" s="232">
        <f t="shared" si="2"/>
        <v>26</v>
      </c>
      <c r="B44" s="239" t="s">
        <v>186</v>
      </c>
      <c r="C44" s="431"/>
      <c r="D44" s="432"/>
      <c r="E44" s="432"/>
      <c r="F44" s="432"/>
      <c r="G44" s="432"/>
      <c r="H44" s="432"/>
      <c r="I44" s="432"/>
      <c r="J44" s="432"/>
      <c r="K44" s="432"/>
      <c r="L44" s="432"/>
      <c r="M44" s="432"/>
      <c r="N44" s="432"/>
      <c r="O44" s="432"/>
      <c r="P44" s="432"/>
      <c r="Q44" s="432"/>
      <c r="R44" s="432">
        <v>0.5</v>
      </c>
      <c r="S44" s="432"/>
      <c r="T44" s="432"/>
      <c r="U44" s="432"/>
      <c r="V44" s="432">
        <v>0.5</v>
      </c>
      <c r="W44" s="432"/>
      <c r="X44" s="442"/>
      <c r="Y44" s="431"/>
      <c r="Z44" s="432"/>
      <c r="AA44" s="432"/>
      <c r="AB44" s="432"/>
      <c r="AC44" s="432">
        <v>1</v>
      </c>
      <c r="AD44" s="433"/>
      <c r="AE44" s="422">
        <v>2</v>
      </c>
      <c r="AG44" s="222">
        <f t="shared" si="1"/>
        <v>0</v>
      </c>
    </row>
    <row r="45" spans="1:33" ht="10.5" customHeight="1">
      <c r="A45" s="232">
        <f t="shared" si="2"/>
        <v>27</v>
      </c>
      <c r="B45" s="239" t="s">
        <v>178</v>
      </c>
      <c r="C45" s="431"/>
      <c r="D45" s="432"/>
      <c r="E45" s="432"/>
      <c r="F45" s="432"/>
      <c r="G45" s="432"/>
      <c r="H45" s="432"/>
      <c r="I45" s="432"/>
      <c r="J45" s="432"/>
      <c r="K45" s="432"/>
      <c r="L45" s="432"/>
      <c r="M45" s="432"/>
      <c r="N45" s="432"/>
      <c r="O45" s="432"/>
      <c r="P45" s="432">
        <v>0.5</v>
      </c>
      <c r="Q45" s="432"/>
      <c r="R45" s="432"/>
      <c r="S45" s="432"/>
      <c r="T45" s="432"/>
      <c r="U45" s="432"/>
      <c r="V45" s="432">
        <v>1</v>
      </c>
      <c r="W45" s="432">
        <v>0.5</v>
      </c>
      <c r="X45" s="442">
        <v>1</v>
      </c>
      <c r="Y45" s="431"/>
      <c r="Z45" s="432"/>
      <c r="AA45" s="432"/>
      <c r="AB45" s="432"/>
      <c r="AC45" s="432"/>
      <c r="AD45" s="433"/>
      <c r="AE45" s="422">
        <v>3</v>
      </c>
      <c r="AG45" s="222">
        <f t="shared" si="1"/>
        <v>0</v>
      </c>
    </row>
    <row r="46" spans="1:33" ht="10.15" customHeight="1">
      <c r="A46" s="232">
        <f t="shared" si="2"/>
        <v>28</v>
      </c>
      <c r="B46" s="239" t="s">
        <v>63</v>
      </c>
      <c r="C46" s="25"/>
      <c r="D46" s="432"/>
      <c r="E46" s="432"/>
      <c r="F46" s="432"/>
      <c r="G46" s="432"/>
      <c r="H46" s="432"/>
      <c r="I46" s="432"/>
      <c r="J46" s="432"/>
      <c r="K46" s="432"/>
      <c r="L46" s="432"/>
      <c r="M46" s="432"/>
      <c r="N46" s="432"/>
      <c r="O46" s="432"/>
      <c r="P46" s="432"/>
      <c r="Q46" s="432"/>
      <c r="R46" s="432"/>
      <c r="S46" s="432"/>
      <c r="T46" s="432"/>
      <c r="U46" s="432"/>
      <c r="V46" s="432">
        <v>0.5</v>
      </c>
      <c r="W46" s="432">
        <v>0.5</v>
      </c>
      <c r="X46" s="432">
        <v>0.5</v>
      </c>
      <c r="Y46" s="431"/>
      <c r="Z46" s="432"/>
      <c r="AA46" s="432"/>
      <c r="AB46" s="432"/>
      <c r="AC46" s="432">
        <v>0.5</v>
      </c>
      <c r="AD46" s="433"/>
      <c r="AE46" s="422">
        <v>2</v>
      </c>
      <c r="AG46" s="222">
        <f t="shared" si="1"/>
        <v>0</v>
      </c>
    </row>
    <row r="47" spans="1:33" ht="10.5" customHeight="1">
      <c r="A47" s="232">
        <f t="shared" si="2"/>
        <v>29</v>
      </c>
      <c r="B47" s="239" t="s">
        <v>429</v>
      </c>
      <c r="D47" s="3">
        <v>1</v>
      </c>
      <c r="E47" s="3"/>
      <c r="F47" s="3"/>
      <c r="G47" s="3"/>
      <c r="H47" s="3">
        <v>1</v>
      </c>
      <c r="I47" s="3"/>
      <c r="J47" s="3"/>
      <c r="K47" s="3"/>
      <c r="L47" s="3"/>
      <c r="M47" s="3">
        <v>1</v>
      </c>
      <c r="N47" s="3">
        <v>1</v>
      </c>
      <c r="O47" s="3"/>
      <c r="P47" s="3"/>
      <c r="Q47" s="3"/>
      <c r="R47" s="3">
        <v>1</v>
      </c>
      <c r="S47" s="3">
        <v>1</v>
      </c>
      <c r="T47" s="3"/>
      <c r="U47" s="3">
        <v>1</v>
      </c>
      <c r="V47" s="3">
        <v>1</v>
      </c>
      <c r="W47" s="3"/>
      <c r="X47" s="442"/>
      <c r="Y47" s="431">
        <v>1</v>
      </c>
      <c r="Z47" s="432"/>
      <c r="AA47" s="3"/>
      <c r="AB47" s="3"/>
      <c r="AC47" s="3"/>
      <c r="AD47" s="32">
        <v>1</v>
      </c>
      <c r="AE47" s="422">
        <v>10</v>
      </c>
      <c r="AG47" s="222">
        <f t="shared" si="1"/>
        <v>0</v>
      </c>
    </row>
    <row r="48" spans="1:33" ht="10.5" customHeight="1">
      <c r="A48" s="232">
        <f t="shared" si="2"/>
        <v>30</v>
      </c>
      <c r="B48" s="239" t="s">
        <v>359</v>
      </c>
      <c r="C48" s="25">
        <v>0.5</v>
      </c>
      <c r="D48" s="432"/>
      <c r="E48" s="432"/>
      <c r="F48" s="432"/>
      <c r="G48" s="432"/>
      <c r="H48" s="432"/>
      <c r="I48" s="432"/>
      <c r="J48" s="432"/>
      <c r="K48" s="432">
        <v>1</v>
      </c>
      <c r="L48" s="432"/>
      <c r="M48" s="432">
        <v>1</v>
      </c>
      <c r="N48" s="432">
        <v>0.5</v>
      </c>
      <c r="O48" s="432"/>
      <c r="P48" s="432"/>
      <c r="Q48" s="432">
        <v>1</v>
      </c>
      <c r="R48" s="432"/>
      <c r="S48" s="432"/>
      <c r="T48" s="432"/>
      <c r="U48" s="432"/>
      <c r="V48" s="432"/>
      <c r="W48" s="432"/>
      <c r="X48" s="442"/>
      <c r="Y48" s="431"/>
      <c r="Z48" s="432"/>
      <c r="AA48" s="432"/>
      <c r="AB48" s="432"/>
      <c r="AC48" s="432">
        <v>0.5</v>
      </c>
      <c r="AD48" s="433">
        <v>0.5</v>
      </c>
      <c r="AE48" s="422">
        <v>5</v>
      </c>
      <c r="AG48" s="222">
        <f t="shared" si="1"/>
        <v>0</v>
      </c>
    </row>
    <row r="49" spans="1:33" ht="21.6" customHeight="1" thickBot="1">
      <c r="A49" s="389">
        <f>A48+1</f>
        <v>31</v>
      </c>
      <c r="B49" s="242" t="s">
        <v>420</v>
      </c>
      <c r="C49" s="390"/>
      <c r="D49" s="388"/>
      <c r="E49" s="388"/>
      <c r="F49" s="388"/>
      <c r="G49" s="388"/>
      <c r="H49" s="388"/>
      <c r="I49" s="388"/>
      <c r="J49" s="388"/>
      <c r="K49" s="388"/>
      <c r="L49" s="388"/>
      <c r="M49" s="388"/>
      <c r="N49" s="388"/>
      <c r="O49" s="388"/>
      <c r="P49" s="388"/>
      <c r="Q49" s="388"/>
      <c r="R49" s="388"/>
      <c r="S49" s="388"/>
      <c r="T49" s="388"/>
      <c r="U49" s="388"/>
      <c r="V49" s="388"/>
      <c r="W49" s="388"/>
      <c r="X49" s="443"/>
      <c r="Y49" s="444"/>
      <c r="Z49" s="445">
        <v>0.5</v>
      </c>
      <c r="AA49" s="445">
        <v>0.5</v>
      </c>
      <c r="AB49" s="445">
        <v>0.5</v>
      </c>
      <c r="AC49" s="445">
        <v>0.5</v>
      </c>
      <c r="AD49" s="446"/>
      <c r="AE49" s="389">
        <v>2</v>
      </c>
      <c r="AG49" s="222">
        <f t="shared" si="1"/>
        <v>0</v>
      </c>
    </row>
    <row r="50" spans="1:33" ht="10.5" customHeight="1" thickBot="1">
      <c r="A50" s="234" t="s">
        <v>76</v>
      </c>
      <c r="B50" s="42"/>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234" t="s">
        <v>76</v>
      </c>
    </row>
    <row r="51" spans="1:33" ht="10.5" customHeight="1">
      <c r="A51" s="230">
        <f>A49+1</f>
        <v>32</v>
      </c>
      <c r="B51" s="240" t="s">
        <v>248</v>
      </c>
      <c r="C51" s="454"/>
      <c r="D51" s="455"/>
      <c r="E51" s="455"/>
      <c r="F51" s="455">
        <v>1</v>
      </c>
      <c r="G51" s="455">
        <v>0.5</v>
      </c>
      <c r="H51" s="455"/>
      <c r="I51" s="455"/>
      <c r="J51" s="455"/>
      <c r="K51" s="455"/>
      <c r="L51" s="455"/>
      <c r="M51" s="455"/>
      <c r="N51" s="455">
        <v>0.5</v>
      </c>
      <c r="O51" s="455"/>
      <c r="P51" s="455"/>
      <c r="Q51" s="455"/>
      <c r="R51" s="455">
        <v>0.5</v>
      </c>
      <c r="S51" s="455"/>
      <c r="T51" s="455"/>
      <c r="U51" s="455"/>
      <c r="V51" s="455"/>
      <c r="W51" s="455"/>
      <c r="X51" s="455"/>
      <c r="Y51" s="454"/>
      <c r="Z51" s="455"/>
      <c r="AA51" s="455"/>
      <c r="AB51" s="455"/>
      <c r="AC51" s="455"/>
      <c r="AD51" s="456">
        <v>0.5</v>
      </c>
      <c r="AE51" s="421">
        <v>3</v>
      </c>
      <c r="AG51" s="222">
        <f t="shared" ref="AG51:AG65" si="3">SUM(C51:AD51) -AE51</f>
        <v>0</v>
      </c>
    </row>
    <row r="52" spans="1:33" ht="10.5" customHeight="1">
      <c r="A52" s="232">
        <f>A51+1</f>
        <v>33</v>
      </c>
      <c r="B52" s="239" t="s">
        <v>179</v>
      </c>
      <c r="C52" s="457"/>
      <c r="D52" s="437"/>
      <c r="E52" s="437"/>
      <c r="F52" s="437"/>
      <c r="G52" s="437"/>
      <c r="H52" s="437"/>
      <c r="I52" s="437">
        <v>1</v>
      </c>
      <c r="J52" s="437"/>
      <c r="K52" s="437"/>
      <c r="L52" s="437">
        <v>2</v>
      </c>
      <c r="M52" s="437"/>
      <c r="N52" s="437"/>
      <c r="O52" s="437">
        <v>1</v>
      </c>
      <c r="P52" s="437"/>
      <c r="Q52" s="437"/>
      <c r="R52" s="437"/>
      <c r="S52" s="437"/>
      <c r="T52" s="437"/>
      <c r="U52" s="437"/>
      <c r="V52" s="437"/>
      <c r="W52" s="437"/>
      <c r="X52" s="437"/>
      <c r="Y52" s="457"/>
      <c r="Z52" s="437"/>
      <c r="AA52" s="437"/>
      <c r="AB52" s="437"/>
      <c r="AC52" s="437">
        <v>1</v>
      </c>
      <c r="AD52" s="458"/>
      <c r="AE52" s="422">
        <v>5</v>
      </c>
      <c r="AG52" s="222">
        <f t="shared" si="3"/>
        <v>0</v>
      </c>
    </row>
    <row r="53" spans="1:33" ht="10.5" customHeight="1">
      <c r="A53" s="232">
        <f t="shared" ref="A53:A63" si="4">A52+1</f>
        <v>34</v>
      </c>
      <c r="B53" s="239" t="s">
        <v>180</v>
      </c>
      <c r="C53" s="457"/>
      <c r="D53" s="437">
        <v>0.5</v>
      </c>
      <c r="E53" s="437"/>
      <c r="F53" s="437"/>
      <c r="G53" s="437"/>
      <c r="H53" s="437">
        <v>0.5</v>
      </c>
      <c r="I53" s="437"/>
      <c r="J53" s="437"/>
      <c r="K53" s="437"/>
      <c r="L53" s="437"/>
      <c r="M53" s="437"/>
      <c r="N53" s="437"/>
      <c r="O53" s="437"/>
      <c r="P53" s="437"/>
      <c r="Q53" s="437"/>
      <c r="R53" s="437"/>
      <c r="S53" s="437"/>
      <c r="T53" s="437"/>
      <c r="U53" s="437"/>
      <c r="V53" s="437">
        <v>0.5</v>
      </c>
      <c r="W53" s="437">
        <v>0.5</v>
      </c>
      <c r="X53" s="437">
        <v>0.5</v>
      </c>
      <c r="Y53" s="457"/>
      <c r="Z53" s="437"/>
      <c r="AA53" s="437"/>
      <c r="AB53" s="437"/>
      <c r="AC53" s="437">
        <v>0.5</v>
      </c>
      <c r="AD53" s="458"/>
      <c r="AE53" s="422">
        <v>3</v>
      </c>
      <c r="AG53" s="222">
        <f t="shared" si="3"/>
        <v>0</v>
      </c>
    </row>
    <row r="54" spans="1:33" ht="10.5" customHeight="1">
      <c r="A54" s="232">
        <f t="shared" si="4"/>
        <v>35</v>
      </c>
      <c r="B54" s="239" t="s">
        <v>181</v>
      </c>
      <c r="C54" s="457"/>
      <c r="D54" s="437"/>
      <c r="E54" s="437"/>
      <c r="F54" s="437"/>
      <c r="G54" s="437"/>
      <c r="H54" s="437"/>
      <c r="I54" s="437"/>
      <c r="J54" s="437"/>
      <c r="K54" s="437"/>
      <c r="L54" s="437"/>
      <c r="M54" s="437"/>
      <c r="N54" s="437"/>
      <c r="O54" s="437"/>
      <c r="P54" s="437"/>
      <c r="Q54" s="437"/>
      <c r="R54" s="437"/>
      <c r="S54" s="437"/>
      <c r="T54" s="437">
        <v>1</v>
      </c>
      <c r="U54" s="437">
        <v>1</v>
      </c>
      <c r="W54" s="437"/>
      <c r="X54" s="437"/>
      <c r="Y54" s="457"/>
      <c r="Z54" s="437"/>
      <c r="AA54" s="437"/>
      <c r="AB54" s="437"/>
      <c r="AC54" s="437"/>
      <c r="AD54" s="458"/>
      <c r="AE54" s="422">
        <v>2</v>
      </c>
      <c r="AG54" s="222">
        <f t="shared" si="3"/>
        <v>0</v>
      </c>
    </row>
    <row r="55" spans="1:33" ht="10.5" customHeight="1">
      <c r="A55" s="232">
        <f t="shared" si="4"/>
        <v>36</v>
      </c>
      <c r="B55" s="909" t="s">
        <v>57</v>
      </c>
      <c r="C55" s="457"/>
      <c r="D55" s="437">
        <v>0.5</v>
      </c>
      <c r="E55" s="437"/>
      <c r="F55" s="437">
        <v>0.5</v>
      </c>
      <c r="G55" s="437"/>
      <c r="H55" s="437"/>
      <c r="I55" s="437"/>
      <c r="J55" s="437"/>
      <c r="K55" s="437"/>
      <c r="L55" s="437"/>
      <c r="M55" s="437"/>
      <c r="N55" s="437">
        <v>0.5</v>
      </c>
      <c r="O55" s="437"/>
      <c r="P55" s="437"/>
      <c r="Q55" s="437"/>
      <c r="R55" s="437"/>
      <c r="S55" s="437"/>
      <c r="T55" s="437"/>
      <c r="U55" s="437"/>
      <c r="V55" s="437"/>
      <c r="W55" s="437"/>
      <c r="X55" s="437"/>
      <c r="Y55" s="457"/>
      <c r="Z55" s="437"/>
      <c r="AA55" s="437"/>
      <c r="AB55" s="437"/>
      <c r="AC55" s="437">
        <v>0.5</v>
      </c>
      <c r="AD55" s="458"/>
      <c r="AE55" s="422">
        <v>2</v>
      </c>
      <c r="AG55" s="222">
        <f t="shared" si="3"/>
        <v>0</v>
      </c>
    </row>
    <row r="56" spans="1:33" ht="10.5" customHeight="1">
      <c r="A56" s="232">
        <f t="shared" si="4"/>
        <v>37</v>
      </c>
      <c r="B56" s="909" t="s">
        <v>480</v>
      </c>
      <c r="C56" s="457">
        <v>0.5</v>
      </c>
      <c r="D56" s="437"/>
      <c r="E56" s="437">
        <v>0.5</v>
      </c>
      <c r="F56" s="437">
        <v>0.5</v>
      </c>
      <c r="G56" s="459"/>
      <c r="H56" s="437"/>
      <c r="I56" s="437"/>
      <c r="J56" s="437"/>
      <c r="K56" s="437"/>
      <c r="L56" s="437"/>
      <c r="M56" s="437"/>
      <c r="N56" s="437">
        <v>0.5</v>
      </c>
      <c r="O56" s="437"/>
      <c r="P56" s="437"/>
      <c r="Q56" s="437"/>
      <c r="R56" s="437"/>
      <c r="S56" s="437"/>
      <c r="T56" s="437"/>
      <c r="U56" s="437"/>
      <c r="V56" s="437"/>
      <c r="W56" s="437"/>
      <c r="X56" s="437"/>
      <c r="Y56" s="457">
        <v>0.5</v>
      </c>
      <c r="Z56" s="437"/>
      <c r="AA56" s="437"/>
      <c r="AB56" s="437">
        <v>0.5</v>
      </c>
      <c r="AC56" s="437"/>
      <c r="AD56" s="458"/>
      <c r="AE56" s="422">
        <v>3</v>
      </c>
      <c r="AG56" s="222">
        <f t="shared" si="3"/>
        <v>0</v>
      </c>
    </row>
    <row r="57" spans="1:33" ht="10.15" customHeight="1">
      <c r="A57" s="232">
        <f t="shared" si="4"/>
        <v>38</v>
      </c>
      <c r="B57" s="909" t="s">
        <v>430</v>
      </c>
      <c r="C57" s="25"/>
      <c r="D57" s="3">
        <v>1</v>
      </c>
      <c r="E57" s="3"/>
      <c r="F57" s="3"/>
      <c r="G57" s="3"/>
      <c r="H57" s="3">
        <v>1</v>
      </c>
      <c r="I57" s="3"/>
      <c r="J57" s="3"/>
      <c r="K57" s="3"/>
      <c r="L57" s="3"/>
      <c r="M57" s="3">
        <v>1</v>
      </c>
      <c r="N57" s="3">
        <v>1</v>
      </c>
      <c r="O57" s="3"/>
      <c r="P57" s="3"/>
      <c r="Q57" s="3"/>
      <c r="R57" s="3">
        <v>1</v>
      </c>
      <c r="S57" s="3">
        <v>1</v>
      </c>
      <c r="T57" s="3"/>
      <c r="U57" s="3">
        <v>1</v>
      </c>
      <c r="V57" s="3">
        <v>1</v>
      </c>
      <c r="W57" s="437"/>
      <c r="X57" s="437"/>
      <c r="Y57" s="457">
        <v>0.5</v>
      </c>
      <c r="Z57" s="437">
        <v>0.5</v>
      </c>
      <c r="AA57" s="437"/>
      <c r="AB57" s="3"/>
      <c r="AC57" s="3"/>
      <c r="AD57" s="32">
        <v>1</v>
      </c>
      <c r="AE57" s="422">
        <v>10</v>
      </c>
      <c r="AG57" s="222">
        <f t="shared" si="3"/>
        <v>0</v>
      </c>
    </row>
    <row r="58" spans="1:33" ht="10.5" customHeight="1">
      <c r="A58" s="232">
        <f t="shared" si="4"/>
        <v>39</v>
      </c>
      <c r="B58" s="909" t="s">
        <v>482</v>
      </c>
      <c r="C58" s="457">
        <v>0.5</v>
      </c>
      <c r="D58" s="437">
        <v>0.5</v>
      </c>
      <c r="E58" s="437"/>
      <c r="F58" s="437">
        <v>0.5</v>
      </c>
      <c r="G58" s="437"/>
      <c r="H58" s="437"/>
      <c r="I58" s="437"/>
      <c r="J58" s="437">
        <v>0.5</v>
      </c>
      <c r="K58" s="437"/>
      <c r="L58" s="437"/>
      <c r="M58" s="437"/>
      <c r="N58" s="437"/>
      <c r="O58" s="437"/>
      <c r="P58" s="437"/>
      <c r="Q58" s="437"/>
      <c r="R58" s="437"/>
      <c r="S58" s="437"/>
      <c r="T58" s="437"/>
      <c r="U58" s="437"/>
      <c r="V58" s="437"/>
      <c r="W58" s="437"/>
      <c r="X58" s="437"/>
      <c r="Y58" s="457">
        <v>0.5</v>
      </c>
      <c r="Z58" s="437"/>
      <c r="AA58" s="437"/>
      <c r="AB58" s="437">
        <v>0.5</v>
      </c>
      <c r="AC58" s="437"/>
      <c r="AD58" s="458"/>
      <c r="AE58" s="422">
        <v>3</v>
      </c>
      <c r="AG58" s="222">
        <f t="shared" si="3"/>
        <v>0</v>
      </c>
    </row>
    <row r="59" spans="1:33" ht="10.5" customHeight="1">
      <c r="A59" s="232">
        <f t="shared" si="4"/>
        <v>40</v>
      </c>
      <c r="B59" s="910" t="s">
        <v>61</v>
      </c>
      <c r="C59" s="457">
        <v>1</v>
      </c>
      <c r="D59" s="437"/>
      <c r="E59" s="437"/>
      <c r="F59" s="437">
        <v>0.5</v>
      </c>
      <c r="G59" s="437">
        <v>0.5</v>
      </c>
      <c r="H59" s="437"/>
      <c r="I59" s="437">
        <v>0.5</v>
      </c>
      <c r="J59" s="437"/>
      <c r="K59" s="437"/>
      <c r="L59" s="437"/>
      <c r="M59" s="437"/>
      <c r="N59" s="437"/>
      <c r="O59" s="437"/>
      <c r="P59" s="437">
        <v>0.5</v>
      </c>
      <c r="Q59" s="437"/>
      <c r="R59" s="437"/>
      <c r="S59" s="437"/>
      <c r="T59" s="437"/>
      <c r="U59" s="437"/>
      <c r="V59" s="437"/>
      <c r="W59" s="437"/>
      <c r="X59" s="437"/>
      <c r="Y59" s="457"/>
      <c r="Z59" s="437"/>
      <c r="AA59" s="437"/>
      <c r="AB59" s="437"/>
      <c r="AC59" s="437"/>
      <c r="AD59" s="458"/>
      <c r="AE59" s="419">
        <v>3</v>
      </c>
      <c r="AG59" s="222">
        <f t="shared" si="3"/>
        <v>0</v>
      </c>
    </row>
    <row r="60" spans="1:33" ht="10.5" customHeight="1">
      <c r="A60" s="232">
        <f t="shared" si="4"/>
        <v>41</v>
      </c>
      <c r="B60" s="910" t="s">
        <v>62</v>
      </c>
      <c r="C60" s="457"/>
      <c r="D60" s="437"/>
      <c r="E60" s="437"/>
      <c r="F60" s="437"/>
      <c r="G60" s="437"/>
      <c r="H60" s="437"/>
      <c r="I60" s="437">
        <v>0.5</v>
      </c>
      <c r="J60" s="437">
        <v>0.5</v>
      </c>
      <c r="K60" s="437"/>
      <c r="L60" s="437"/>
      <c r="M60" s="437"/>
      <c r="N60" s="437"/>
      <c r="O60" s="437"/>
      <c r="P60" s="437"/>
      <c r="Q60" s="437">
        <v>0.5</v>
      </c>
      <c r="R60" s="437"/>
      <c r="S60" s="437">
        <v>0.5</v>
      </c>
      <c r="T60" s="437"/>
      <c r="U60" s="437"/>
      <c r="V60" s="437"/>
      <c r="W60" s="437"/>
      <c r="X60" s="437"/>
      <c r="Y60" s="457">
        <v>0.5</v>
      </c>
      <c r="Z60" s="437"/>
      <c r="AA60" s="437">
        <v>0.5</v>
      </c>
      <c r="AB60" s="437"/>
      <c r="AC60" s="437"/>
      <c r="AD60" s="458"/>
      <c r="AE60" s="419">
        <v>3</v>
      </c>
      <c r="AG60" s="222">
        <f t="shared" si="3"/>
        <v>0</v>
      </c>
    </row>
    <row r="61" spans="1:33" ht="10.5" customHeight="1">
      <c r="A61" s="232">
        <f t="shared" si="4"/>
        <v>42</v>
      </c>
      <c r="B61" s="239" t="s">
        <v>60</v>
      </c>
      <c r="C61" s="457"/>
      <c r="D61" s="437"/>
      <c r="E61" s="437"/>
      <c r="F61" s="437">
        <v>1</v>
      </c>
      <c r="G61" s="437"/>
      <c r="H61" s="437"/>
      <c r="I61" s="437"/>
      <c r="J61" s="437"/>
      <c r="K61" s="437"/>
      <c r="L61" s="437"/>
      <c r="M61" s="437"/>
      <c r="N61" s="437">
        <v>2</v>
      </c>
      <c r="O61" s="437"/>
      <c r="P61" s="437"/>
      <c r="Q61" s="437"/>
      <c r="R61" s="437"/>
      <c r="S61" s="437"/>
      <c r="T61" s="437"/>
      <c r="U61" s="437"/>
      <c r="V61" s="437"/>
      <c r="W61" s="437"/>
      <c r="X61" s="437"/>
      <c r="Y61" s="457"/>
      <c r="Z61" s="437"/>
      <c r="AA61" s="437"/>
      <c r="AB61" s="437"/>
      <c r="AC61" s="437"/>
      <c r="AD61" s="458"/>
      <c r="AE61" s="422">
        <v>3</v>
      </c>
      <c r="AG61" s="222">
        <f t="shared" si="3"/>
        <v>0</v>
      </c>
    </row>
    <row r="62" spans="1:33" ht="10.15" customHeight="1">
      <c r="A62" s="232">
        <f t="shared" si="4"/>
        <v>43</v>
      </c>
      <c r="B62" s="239" t="s">
        <v>431</v>
      </c>
      <c r="C62" s="25"/>
      <c r="D62" s="3">
        <v>1</v>
      </c>
      <c r="E62" s="3"/>
      <c r="F62" s="3"/>
      <c r="G62" s="3"/>
      <c r="H62" s="3">
        <v>0.5</v>
      </c>
      <c r="I62" s="3"/>
      <c r="J62" s="3"/>
      <c r="K62" s="3"/>
      <c r="L62" s="3"/>
      <c r="M62" s="3">
        <v>0.5</v>
      </c>
      <c r="N62" s="3">
        <v>0.5</v>
      </c>
      <c r="O62" s="3"/>
      <c r="P62" s="3"/>
      <c r="Q62" s="3"/>
      <c r="R62" s="3">
        <v>0.5</v>
      </c>
      <c r="S62" s="3">
        <v>0.5</v>
      </c>
      <c r="T62" s="3"/>
      <c r="U62" s="3">
        <v>0.5</v>
      </c>
      <c r="V62" s="3">
        <v>0.5</v>
      </c>
      <c r="W62" s="437"/>
      <c r="X62" s="437"/>
      <c r="Y62" s="457">
        <v>0.5</v>
      </c>
      <c r="Z62" s="437">
        <v>0.5</v>
      </c>
      <c r="AA62" s="437"/>
      <c r="AB62" s="3"/>
      <c r="AC62" s="3"/>
      <c r="AD62" s="32">
        <v>0.5</v>
      </c>
      <c r="AE62" s="422">
        <v>6</v>
      </c>
      <c r="AG62" s="222">
        <f t="shared" si="3"/>
        <v>0</v>
      </c>
    </row>
    <row r="63" spans="1:33" ht="10.5" customHeight="1">
      <c r="A63" s="232">
        <f t="shared" si="4"/>
        <v>44</v>
      </c>
      <c r="B63" s="239" t="s">
        <v>259</v>
      </c>
      <c r="C63" s="457"/>
      <c r="D63" s="437"/>
      <c r="E63" s="437"/>
      <c r="F63" s="437"/>
      <c r="G63" s="437"/>
      <c r="H63" s="437"/>
      <c r="I63" s="437"/>
      <c r="J63" s="437"/>
      <c r="K63" s="437">
        <v>1</v>
      </c>
      <c r="L63" s="437"/>
      <c r="M63" s="437">
        <v>1</v>
      </c>
      <c r="N63" s="437"/>
      <c r="O63" s="437"/>
      <c r="P63" s="437"/>
      <c r="Q63" s="437">
        <v>1</v>
      </c>
      <c r="R63" s="437"/>
      <c r="S63" s="437"/>
      <c r="T63" s="437"/>
      <c r="U63" s="437"/>
      <c r="V63" s="437"/>
      <c r="W63" s="437"/>
      <c r="X63" s="437"/>
      <c r="Y63" s="457"/>
      <c r="Z63" s="437"/>
      <c r="AA63" s="437"/>
      <c r="AB63" s="437"/>
      <c r="AC63" s="437">
        <v>0.5</v>
      </c>
      <c r="AD63" s="458">
        <v>0.5</v>
      </c>
      <c r="AE63" s="422">
        <v>4</v>
      </c>
      <c r="AG63" s="222">
        <f t="shared" si="3"/>
        <v>0</v>
      </c>
    </row>
    <row r="64" spans="1:33" ht="21.6" customHeight="1">
      <c r="A64" s="419">
        <f>A63+1</f>
        <v>45</v>
      </c>
      <c r="B64" s="238" t="s">
        <v>421</v>
      </c>
      <c r="C64" s="417"/>
      <c r="D64" s="418"/>
      <c r="E64" s="418"/>
      <c r="F64" s="418"/>
      <c r="G64" s="418"/>
      <c r="H64" s="418"/>
      <c r="I64" s="418"/>
      <c r="J64" s="418"/>
      <c r="K64" s="418"/>
      <c r="L64" s="418"/>
      <c r="M64" s="418"/>
      <c r="N64" s="418"/>
      <c r="O64" s="418"/>
      <c r="P64" s="418"/>
      <c r="Q64" s="418"/>
      <c r="R64" s="418"/>
      <c r="S64" s="418"/>
      <c r="T64" s="418"/>
      <c r="U64" s="418"/>
      <c r="V64" s="418"/>
      <c r="W64" s="418"/>
      <c r="X64" s="460"/>
      <c r="Y64" s="461"/>
      <c r="Z64" s="462">
        <v>0.5</v>
      </c>
      <c r="AA64" s="462">
        <v>0.5</v>
      </c>
      <c r="AB64" s="462">
        <v>0.5</v>
      </c>
      <c r="AC64" s="462">
        <v>0.5</v>
      </c>
      <c r="AD64" s="463"/>
      <c r="AE64" s="419">
        <v>2</v>
      </c>
      <c r="AG64" s="222">
        <f t="shared" si="3"/>
        <v>0</v>
      </c>
    </row>
    <row r="65" spans="1:33" ht="10.5" customHeight="1">
      <c r="A65" s="751">
        <f>A64+1</f>
        <v>46</v>
      </c>
      <c r="B65" s="238" t="s">
        <v>182</v>
      </c>
      <c r="C65" s="753"/>
      <c r="D65" s="755">
        <v>1</v>
      </c>
      <c r="E65" s="755"/>
      <c r="F65" s="755">
        <v>1</v>
      </c>
      <c r="G65" s="755"/>
      <c r="H65" s="755"/>
      <c r="I65" s="755"/>
      <c r="J65" s="755">
        <v>1</v>
      </c>
      <c r="K65" s="755">
        <v>1</v>
      </c>
      <c r="L65" s="755"/>
      <c r="M65" s="755"/>
      <c r="N65" s="755"/>
      <c r="O65" s="755"/>
      <c r="P65" s="755">
        <v>1</v>
      </c>
      <c r="Q65" s="755">
        <v>1</v>
      </c>
      <c r="R65" s="755"/>
      <c r="S65" s="755"/>
      <c r="T65" s="755"/>
      <c r="U65" s="755"/>
      <c r="V65" s="755">
        <v>1</v>
      </c>
      <c r="W65" s="755"/>
      <c r="X65" s="755">
        <v>1</v>
      </c>
      <c r="Y65" s="768"/>
      <c r="Z65" s="738"/>
      <c r="AA65" s="738"/>
      <c r="AB65" s="738"/>
      <c r="AC65" s="738"/>
      <c r="AD65" s="733"/>
      <c r="AE65" s="751">
        <v>8</v>
      </c>
      <c r="AG65" s="222">
        <f t="shared" si="3"/>
        <v>0</v>
      </c>
    </row>
    <row r="66" spans="1:33" ht="10.5" customHeight="1" thickBot="1">
      <c r="A66" s="752"/>
      <c r="B66" s="242" t="s">
        <v>59</v>
      </c>
      <c r="C66" s="754"/>
      <c r="D66" s="756"/>
      <c r="E66" s="756"/>
      <c r="F66" s="756"/>
      <c r="G66" s="756"/>
      <c r="H66" s="756"/>
      <c r="I66" s="756"/>
      <c r="J66" s="756"/>
      <c r="K66" s="756"/>
      <c r="L66" s="756"/>
      <c r="M66" s="756"/>
      <c r="N66" s="756"/>
      <c r="O66" s="756"/>
      <c r="P66" s="756"/>
      <c r="Q66" s="756"/>
      <c r="R66" s="756"/>
      <c r="S66" s="756"/>
      <c r="T66" s="756"/>
      <c r="U66" s="756"/>
      <c r="V66" s="756"/>
      <c r="W66" s="756"/>
      <c r="X66" s="756"/>
      <c r="Y66" s="769"/>
      <c r="Z66" s="739"/>
      <c r="AA66" s="739"/>
      <c r="AB66" s="739"/>
      <c r="AC66" s="739"/>
      <c r="AD66" s="735"/>
      <c r="AE66" s="752"/>
    </row>
    <row r="67" spans="1:33" ht="10.5" customHeight="1" thickBot="1">
      <c r="A67" s="16" t="s">
        <v>77</v>
      </c>
      <c r="B67" s="243"/>
      <c r="C67" s="16"/>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16"/>
      <c r="AE67" s="16" t="s">
        <v>77</v>
      </c>
    </row>
    <row r="68" spans="1:33" ht="10.5" customHeight="1">
      <c r="A68" s="230">
        <f>A65+1</f>
        <v>47</v>
      </c>
      <c r="B68" s="240" t="s">
        <v>167</v>
      </c>
      <c r="C68" s="454"/>
      <c r="D68" s="455"/>
      <c r="E68" s="455"/>
      <c r="F68" s="455">
        <v>1</v>
      </c>
      <c r="G68" s="455"/>
      <c r="H68" s="455"/>
      <c r="I68" s="455"/>
      <c r="J68" s="455"/>
      <c r="K68" s="455"/>
      <c r="L68" s="455"/>
      <c r="M68" s="455"/>
      <c r="N68" s="455">
        <v>0.5</v>
      </c>
      <c r="O68" s="455"/>
      <c r="P68" s="455"/>
      <c r="Q68" s="455"/>
      <c r="R68" s="455"/>
      <c r="S68" s="455"/>
      <c r="T68" s="455"/>
      <c r="U68" s="455"/>
      <c r="V68" s="455"/>
      <c r="W68" s="455"/>
      <c r="X68" s="455"/>
      <c r="Y68" s="454">
        <v>0.5</v>
      </c>
      <c r="Z68" s="455"/>
      <c r="AA68" s="455"/>
      <c r="AB68" s="455"/>
      <c r="AC68" s="455"/>
      <c r="AD68" s="456"/>
      <c r="AE68" s="421">
        <v>2</v>
      </c>
      <c r="AG68" s="222">
        <f t="shared" ref="AG68:AG79" si="5">SUM(C68:AD68) -AE68</f>
        <v>0</v>
      </c>
    </row>
    <row r="69" spans="1:33" ht="10.5" customHeight="1">
      <c r="A69" s="231">
        <f>A68+1</f>
        <v>48</v>
      </c>
      <c r="B69" s="239" t="s">
        <v>254</v>
      </c>
      <c r="C69" s="457"/>
      <c r="D69" s="437"/>
      <c r="E69" s="437"/>
      <c r="F69" s="437"/>
      <c r="G69" s="437"/>
      <c r="H69" s="437"/>
      <c r="I69" s="437"/>
      <c r="J69" s="437"/>
      <c r="K69" s="437"/>
      <c r="L69" s="437"/>
      <c r="M69" s="437"/>
      <c r="N69" s="437"/>
      <c r="O69" s="437"/>
      <c r="P69" s="437"/>
      <c r="Q69" s="437"/>
      <c r="R69" s="437"/>
      <c r="S69" s="437"/>
      <c r="T69" s="437"/>
      <c r="U69" s="437"/>
      <c r="V69" s="437">
        <v>0.5</v>
      </c>
      <c r="W69" s="437">
        <v>0.5</v>
      </c>
      <c r="X69" s="437">
        <v>0.5</v>
      </c>
      <c r="Y69" s="457">
        <v>0.5</v>
      </c>
      <c r="Z69" s="437"/>
      <c r="AA69" s="437"/>
      <c r="AB69" s="437"/>
      <c r="AC69" s="437"/>
      <c r="AD69" s="458"/>
      <c r="AE69" s="419">
        <v>2</v>
      </c>
      <c r="AG69" s="222">
        <f t="shared" si="5"/>
        <v>0</v>
      </c>
    </row>
    <row r="70" spans="1:33" ht="10.5" customHeight="1">
      <c r="A70" s="231">
        <f t="shared" ref="A70:A78" si="6">A69+1</f>
        <v>49</v>
      </c>
      <c r="B70" s="239" t="s">
        <v>446</v>
      </c>
      <c r="C70" s="457"/>
      <c r="D70" s="437"/>
      <c r="E70" s="437">
        <v>0.5</v>
      </c>
      <c r="F70" s="437"/>
      <c r="G70" s="437"/>
      <c r="H70" s="437"/>
      <c r="I70" s="437">
        <v>0.5</v>
      </c>
      <c r="J70" s="437"/>
      <c r="K70" s="437"/>
      <c r="L70" s="437"/>
      <c r="M70" s="437"/>
      <c r="N70" s="437"/>
      <c r="O70" s="437"/>
      <c r="P70" s="437"/>
      <c r="Q70" s="437"/>
      <c r="R70" s="437">
        <v>0.5</v>
      </c>
      <c r="S70" s="437"/>
      <c r="T70" s="437"/>
      <c r="U70" s="437"/>
      <c r="V70" s="437"/>
      <c r="W70" s="437"/>
      <c r="X70" s="437"/>
      <c r="Y70" s="457">
        <v>0.5</v>
      </c>
      <c r="Z70" s="437"/>
      <c r="AA70" s="437"/>
      <c r="AB70" s="437"/>
      <c r="AC70" s="437"/>
      <c r="AD70" s="458"/>
      <c r="AE70" s="419">
        <v>2</v>
      </c>
      <c r="AG70" s="222">
        <f t="shared" si="5"/>
        <v>0</v>
      </c>
    </row>
    <row r="71" spans="1:33" ht="10.5" customHeight="1">
      <c r="A71" s="231">
        <f t="shared" si="6"/>
        <v>50</v>
      </c>
      <c r="B71" s="239" t="s">
        <v>433</v>
      </c>
      <c r="C71" s="25"/>
      <c r="D71" s="3">
        <v>1</v>
      </c>
      <c r="E71" s="3"/>
      <c r="F71" s="3"/>
      <c r="G71" s="3"/>
      <c r="H71" s="3">
        <v>1</v>
      </c>
      <c r="I71" s="3"/>
      <c r="J71" s="3"/>
      <c r="K71" s="3"/>
      <c r="L71" s="3"/>
      <c r="M71" s="3">
        <v>1</v>
      </c>
      <c r="N71" s="3">
        <v>1</v>
      </c>
      <c r="O71" s="3"/>
      <c r="P71" s="3"/>
      <c r="Q71" s="3"/>
      <c r="R71" s="3">
        <v>1</v>
      </c>
      <c r="S71" s="3">
        <v>1</v>
      </c>
      <c r="T71" s="3"/>
      <c r="U71" s="202">
        <v>0.5</v>
      </c>
      <c r="V71" s="202">
        <v>0.5</v>
      </c>
      <c r="W71" s="437"/>
      <c r="X71" s="437"/>
      <c r="Y71" s="457">
        <v>0.5</v>
      </c>
      <c r="Z71" s="437">
        <v>0.5</v>
      </c>
      <c r="AA71" s="3"/>
      <c r="AB71" s="3"/>
      <c r="AC71" s="3"/>
      <c r="AD71" s="32">
        <v>1</v>
      </c>
      <c r="AE71" s="419">
        <v>9</v>
      </c>
      <c r="AG71" s="222">
        <f t="shared" si="5"/>
        <v>0</v>
      </c>
    </row>
    <row r="72" spans="1:33" ht="10.5" customHeight="1">
      <c r="A72" s="231">
        <f t="shared" si="6"/>
        <v>51</v>
      </c>
      <c r="B72" s="239" t="s">
        <v>391</v>
      </c>
      <c r="C72" s="457"/>
      <c r="D72" s="437"/>
      <c r="E72" s="437"/>
      <c r="F72" s="437"/>
      <c r="G72" s="437">
        <v>0.5</v>
      </c>
      <c r="H72" s="437"/>
      <c r="I72" s="437"/>
      <c r="J72" s="437"/>
      <c r="K72" s="437"/>
      <c r="L72" s="437"/>
      <c r="M72" s="437"/>
      <c r="N72" s="437"/>
      <c r="O72" s="437"/>
      <c r="P72" s="437"/>
      <c r="Q72" s="437">
        <v>1</v>
      </c>
      <c r="R72" s="437"/>
      <c r="S72" s="437"/>
      <c r="T72" s="437"/>
      <c r="U72" s="437"/>
      <c r="V72" s="437"/>
      <c r="W72" s="437"/>
      <c r="X72" s="437"/>
      <c r="Y72" s="457">
        <v>0.5</v>
      </c>
      <c r="Z72" s="437"/>
      <c r="AA72" s="437"/>
      <c r="AB72" s="437"/>
      <c r="AC72" s="437">
        <v>1</v>
      </c>
      <c r="AD72" s="458"/>
      <c r="AE72" s="419">
        <v>3</v>
      </c>
      <c r="AG72" s="222">
        <f t="shared" si="5"/>
        <v>0</v>
      </c>
    </row>
    <row r="73" spans="1:33" ht="10.5" customHeight="1">
      <c r="A73" s="231">
        <f t="shared" si="6"/>
        <v>52</v>
      </c>
      <c r="B73" s="239" t="s">
        <v>434</v>
      </c>
      <c r="C73" s="25"/>
      <c r="D73" s="3"/>
      <c r="E73" s="3"/>
      <c r="F73" s="3"/>
      <c r="G73" s="3"/>
      <c r="H73" s="3"/>
      <c r="I73" s="3"/>
      <c r="J73" s="3"/>
      <c r="K73" s="3"/>
      <c r="L73" s="3"/>
      <c r="M73" s="3"/>
      <c r="N73" s="3"/>
      <c r="O73" s="3"/>
      <c r="P73" s="3"/>
      <c r="Q73" s="3"/>
      <c r="R73" s="3"/>
      <c r="S73" s="3"/>
      <c r="T73" s="3"/>
      <c r="U73" s="3"/>
      <c r="V73" s="3"/>
      <c r="W73" s="437"/>
      <c r="X73" s="437"/>
      <c r="Y73" s="457"/>
      <c r="Z73" s="437">
        <v>1</v>
      </c>
      <c r="AA73" s="3"/>
      <c r="AB73" s="3"/>
      <c r="AC73" s="3"/>
      <c r="AD73" s="32"/>
      <c r="AE73" s="422">
        <v>1</v>
      </c>
      <c r="AG73" s="222">
        <f t="shared" si="5"/>
        <v>0</v>
      </c>
    </row>
    <row r="74" spans="1:33" ht="10.5" customHeight="1">
      <c r="A74" s="231">
        <f t="shared" si="6"/>
        <v>53</v>
      </c>
      <c r="B74" s="239" t="s">
        <v>255</v>
      </c>
      <c r="C74" s="457"/>
      <c r="D74" s="437"/>
      <c r="E74" s="437">
        <v>0.5</v>
      </c>
      <c r="F74" s="437">
        <v>0.5</v>
      </c>
      <c r="G74" s="437">
        <v>0.5</v>
      </c>
      <c r="H74" s="464"/>
      <c r="I74" s="437"/>
      <c r="J74" s="437"/>
      <c r="K74" s="437"/>
      <c r="L74" s="437"/>
      <c r="M74" s="437"/>
      <c r="N74" s="437">
        <v>0.5</v>
      </c>
      <c r="O74" s="437"/>
      <c r="P74" s="437"/>
      <c r="Q74" s="437"/>
      <c r="R74" s="437"/>
      <c r="S74" s="437"/>
      <c r="T74" s="437"/>
      <c r="U74" s="437"/>
      <c r="V74" s="437"/>
      <c r="W74" s="437"/>
      <c r="X74" s="437"/>
      <c r="Y74" s="457"/>
      <c r="Z74" s="437"/>
      <c r="AA74" s="437"/>
      <c r="AB74" s="437"/>
      <c r="AC74" s="437"/>
      <c r="AD74" s="458"/>
      <c r="AE74" s="419">
        <v>2</v>
      </c>
      <c r="AG74" s="222">
        <f t="shared" si="5"/>
        <v>0</v>
      </c>
    </row>
    <row r="75" spans="1:33" ht="10.5" customHeight="1">
      <c r="A75" s="231">
        <f t="shared" si="6"/>
        <v>54</v>
      </c>
      <c r="B75" s="909" t="s">
        <v>168</v>
      </c>
      <c r="C75" s="457"/>
      <c r="D75" s="437"/>
      <c r="E75" s="437"/>
      <c r="F75" s="437"/>
      <c r="G75" s="437"/>
      <c r="H75" s="437">
        <v>0.5</v>
      </c>
      <c r="I75" s="437"/>
      <c r="J75" s="437"/>
      <c r="K75" s="437"/>
      <c r="L75" s="437"/>
      <c r="M75" s="437"/>
      <c r="N75" s="437"/>
      <c r="O75" s="437"/>
      <c r="P75" s="437"/>
      <c r="Q75" s="437"/>
      <c r="R75" s="437"/>
      <c r="S75" s="437"/>
      <c r="T75" s="437"/>
      <c r="U75" s="437"/>
      <c r="V75" s="437">
        <v>0.5</v>
      </c>
      <c r="W75" s="437">
        <v>0.5</v>
      </c>
      <c r="X75" s="437">
        <v>0.5</v>
      </c>
      <c r="Y75" s="457"/>
      <c r="Z75" s="437"/>
      <c r="AA75" s="437"/>
      <c r="AB75" s="437"/>
      <c r="AC75" s="437"/>
      <c r="AD75" s="458"/>
      <c r="AE75" s="419">
        <v>2</v>
      </c>
      <c r="AG75" s="222">
        <f t="shared" si="5"/>
        <v>0</v>
      </c>
    </row>
    <row r="76" spans="1:33" ht="10.5" customHeight="1">
      <c r="A76" s="231">
        <f t="shared" si="6"/>
        <v>55</v>
      </c>
      <c r="B76" s="909" t="s">
        <v>211</v>
      </c>
      <c r="C76" s="457"/>
      <c r="D76" s="437"/>
      <c r="E76" s="437"/>
      <c r="F76" s="437"/>
      <c r="G76" s="437"/>
      <c r="H76" s="437">
        <v>0.5</v>
      </c>
      <c r="I76" s="437"/>
      <c r="J76" s="437"/>
      <c r="K76" s="437"/>
      <c r="L76" s="437"/>
      <c r="M76" s="437"/>
      <c r="N76" s="437"/>
      <c r="O76" s="437"/>
      <c r="P76" s="437"/>
      <c r="Q76" s="437"/>
      <c r="R76" s="437"/>
      <c r="S76" s="437"/>
      <c r="T76" s="437"/>
      <c r="U76" s="437"/>
      <c r="V76" s="437">
        <v>0.5</v>
      </c>
      <c r="W76" s="437">
        <v>0.5</v>
      </c>
      <c r="X76" s="437">
        <v>0.5</v>
      </c>
      <c r="Y76" s="457"/>
      <c r="Z76" s="437"/>
      <c r="AA76" s="437"/>
      <c r="AB76" s="437"/>
      <c r="AC76" s="437"/>
      <c r="AD76" s="458"/>
      <c r="AE76" s="419">
        <v>2</v>
      </c>
      <c r="AG76" s="222">
        <f t="shared" si="5"/>
        <v>0</v>
      </c>
    </row>
    <row r="77" spans="1:33" ht="10.5" customHeight="1">
      <c r="A77" s="231">
        <f t="shared" si="6"/>
        <v>56</v>
      </c>
      <c r="B77" s="909" t="s">
        <v>432</v>
      </c>
      <c r="C77" s="25"/>
      <c r="D77" s="3">
        <v>1</v>
      </c>
      <c r="E77" s="3"/>
      <c r="F77" s="3"/>
      <c r="G77" s="3"/>
      <c r="H77" s="3">
        <v>1</v>
      </c>
      <c r="I77" s="3"/>
      <c r="J77" s="3"/>
      <c r="K77" s="3"/>
      <c r="L77" s="3"/>
      <c r="M77" s="3">
        <v>1</v>
      </c>
      <c r="N77" s="3">
        <v>1</v>
      </c>
      <c r="O77" s="3"/>
      <c r="P77" s="3"/>
      <c r="Q77" s="3"/>
      <c r="R77" s="3">
        <v>1</v>
      </c>
      <c r="S77" s="3">
        <v>1</v>
      </c>
      <c r="T77" s="3"/>
      <c r="U77" s="3">
        <v>1</v>
      </c>
      <c r="V77" s="3">
        <v>1</v>
      </c>
      <c r="W77" s="437"/>
      <c r="X77" s="437"/>
      <c r="Y77" s="457">
        <v>0.5</v>
      </c>
      <c r="Z77" s="437">
        <v>0.5</v>
      </c>
      <c r="AA77" s="3"/>
      <c r="AB77" s="3"/>
      <c r="AC77" s="3"/>
      <c r="AD77" s="32">
        <v>1</v>
      </c>
      <c r="AE77" s="419">
        <v>10</v>
      </c>
      <c r="AG77" s="222">
        <f t="shared" si="5"/>
        <v>0</v>
      </c>
    </row>
    <row r="78" spans="1:33" ht="10.5" customHeight="1">
      <c r="A78" s="231">
        <f t="shared" si="6"/>
        <v>57</v>
      </c>
      <c r="B78" s="909" t="s">
        <v>392</v>
      </c>
      <c r="C78" s="457"/>
      <c r="D78" s="437">
        <v>1</v>
      </c>
      <c r="E78" s="437">
        <v>1</v>
      </c>
      <c r="F78" s="437">
        <v>1</v>
      </c>
      <c r="G78" s="437"/>
      <c r="H78" s="437"/>
      <c r="I78" s="437"/>
      <c r="J78" s="437"/>
      <c r="K78" s="437"/>
      <c r="L78" s="437"/>
      <c r="M78" s="437"/>
      <c r="N78" s="437">
        <v>1</v>
      </c>
      <c r="O78" s="437"/>
      <c r="P78" s="437">
        <v>1</v>
      </c>
      <c r="Q78" s="437"/>
      <c r="R78" s="437">
        <v>1</v>
      </c>
      <c r="S78" s="437"/>
      <c r="T78" s="437"/>
      <c r="U78" s="437"/>
      <c r="V78" s="437"/>
      <c r="W78" s="437"/>
      <c r="X78" s="437">
        <v>1</v>
      </c>
      <c r="Y78" s="457"/>
      <c r="Z78" s="437">
        <v>1</v>
      </c>
      <c r="AA78" s="437">
        <v>1</v>
      </c>
      <c r="AB78" s="437"/>
      <c r="AC78" s="437">
        <v>1</v>
      </c>
      <c r="AD78" s="458">
        <v>1</v>
      </c>
      <c r="AE78" s="419">
        <v>11</v>
      </c>
      <c r="AG78" s="222">
        <f t="shared" si="5"/>
        <v>0</v>
      </c>
    </row>
    <row r="79" spans="1:33" ht="10.5" customHeight="1">
      <c r="A79" s="764">
        <f>A78+1</f>
        <v>58</v>
      </c>
      <c r="B79" s="909" t="s">
        <v>483</v>
      </c>
      <c r="C79" s="753"/>
      <c r="D79" s="755"/>
      <c r="E79" s="755"/>
      <c r="F79" s="755"/>
      <c r="G79" s="755"/>
      <c r="H79" s="755"/>
      <c r="I79" s="755">
        <v>1</v>
      </c>
      <c r="J79" s="755">
        <v>1</v>
      </c>
      <c r="K79" s="755"/>
      <c r="L79" s="755"/>
      <c r="M79" s="755"/>
      <c r="N79" s="755"/>
      <c r="O79" s="755"/>
      <c r="P79" s="755"/>
      <c r="Q79" s="755">
        <v>1</v>
      </c>
      <c r="R79" s="755"/>
      <c r="S79" s="755">
        <v>1</v>
      </c>
      <c r="T79" s="755"/>
      <c r="U79" s="755"/>
      <c r="V79" s="755"/>
      <c r="W79" s="755"/>
      <c r="X79" s="755"/>
      <c r="Y79" s="768">
        <v>1</v>
      </c>
      <c r="Z79" s="738"/>
      <c r="AA79" s="738">
        <v>1</v>
      </c>
      <c r="AB79" s="738"/>
      <c r="AC79" s="738">
        <v>1</v>
      </c>
      <c r="AD79" s="733">
        <v>1</v>
      </c>
      <c r="AE79" s="764">
        <v>8</v>
      </c>
      <c r="AG79" s="222">
        <f t="shared" si="5"/>
        <v>0</v>
      </c>
    </row>
    <row r="80" spans="1:33" ht="10.5" customHeight="1">
      <c r="A80" s="765"/>
      <c r="B80" s="910" t="s">
        <v>169</v>
      </c>
      <c r="C80" s="766"/>
      <c r="D80" s="767"/>
      <c r="E80" s="767"/>
      <c r="F80" s="767"/>
      <c r="G80" s="767"/>
      <c r="H80" s="767"/>
      <c r="I80" s="767"/>
      <c r="J80" s="767"/>
      <c r="K80" s="767"/>
      <c r="L80" s="767"/>
      <c r="M80" s="767"/>
      <c r="N80" s="767"/>
      <c r="O80" s="767"/>
      <c r="P80" s="767"/>
      <c r="Q80" s="767"/>
      <c r="R80" s="767"/>
      <c r="S80" s="767"/>
      <c r="T80" s="767"/>
      <c r="U80" s="767"/>
      <c r="V80" s="767"/>
      <c r="W80" s="767"/>
      <c r="X80" s="767"/>
      <c r="Y80" s="770"/>
      <c r="Z80" s="740"/>
      <c r="AA80" s="740"/>
      <c r="AB80" s="740"/>
      <c r="AC80" s="740"/>
      <c r="AD80" s="734"/>
      <c r="AE80" s="765"/>
      <c r="AG80" s="222">
        <f>SUM(C80:AD80) -A80</f>
        <v>0</v>
      </c>
    </row>
    <row r="81" spans="1:45" ht="10.5" customHeight="1">
      <c r="A81" s="764">
        <f>A79+1</f>
        <v>59</v>
      </c>
      <c r="B81" s="909" t="s">
        <v>484</v>
      </c>
      <c r="C81" s="753"/>
      <c r="D81" s="755">
        <v>1</v>
      </c>
      <c r="E81" s="755"/>
      <c r="F81" s="755">
        <v>1</v>
      </c>
      <c r="G81" s="755"/>
      <c r="H81" s="755">
        <v>0.5</v>
      </c>
      <c r="I81" s="755"/>
      <c r="J81" s="755"/>
      <c r="K81" s="755"/>
      <c r="L81" s="755"/>
      <c r="M81" s="755"/>
      <c r="N81" s="755"/>
      <c r="O81" s="755">
        <v>0.5</v>
      </c>
      <c r="P81" s="755"/>
      <c r="Q81" s="755"/>
      <c r="R81" s="755"/>
      <c r="S81" s="755"/>
      <c r="T81" s="755"/>
      <c r="U81" s="755"/>
      <c r="V81" s="755"/>
      <c r="W81" s="755"/>
      <c r="X81" s="755"/>
      <c r="Y81" s="768"/>
      <c r="Z81" s="738"/>
      <c r="AA81" s="738"/>
      <c r="AB81" s="738"/>
      <c r="AC81" s="738"/>
      <c r="AD81" s="733"/>
      <c r="AE81" s="764">
        <v>3</v>
      </c>
      <c r="AG81" s="222">
        <f>SUM(C81:AD81) -AE81</f>
        <v>0</v>
      </c>
    </row>
    <row r="82" spans="1:45" ht="10.5" customHeight="1">
      <c r="A82" s="765"/>
      <c r="B82" s="909" t="s">
        <v>170</v>
      </c>
      <c r="C82" s="766"/>
      <c r="D82" s="767"/>
      <c r="E82" s="767"/>
      <c r="F82" s="767"/>
      <c r="G82" s="767"/>
      <c r="H82" s="767"/>
      <c r="I82" s="767"/>
      <c r="J82" s="767"/>
      <c r="K82" s="767"/>
      <c r="L82" s="767"/>
      <c r="M82" s="767"/>
      <c r="N82" s="767"/>
      <c r="O82" s="767"/>
      <c r="P82" s="767"/>
      <c r="Q82" s="767"/>
      <c r="R82" s="767"/>
      <c r="S82" s="767"/>
      <c r="T82" s="767"/>
      <c r="U82" s="767"/>
      <c r="V82" s="767"/>
      <c r="W82" s="767"/>
      <c r="X82" s="767"/>
      <c r="Y82" s="770"/>
      <c r="Z82" s="740"/>
      <c r="AA82" s="740"/>
      <c r="AB82" s="740"/>
      <c r="AC82" s="740"/>
      <c r="AD82" s="734"/>
      <c r="AE82" s="765"/>
      <c r="AG82" s="222">
        <f>SUM(C82:AD82) -A82</f>
        <v>0</v>
      </c>
    </row>
    <row r="83" spans="1:45" ht="10.5" customHeight="1">
      <c r="A83" s="771">
        <f>A81+1</f>
        <v>60</v>
      </c>
      <c r="B83" s="909" t="s">
        <v>485</v>
      </c>
      <c r="C83" s="753"/>
      <c r="D83" s="755"/>
      <c r="E83" s="755"/>
      <c r="F83" s="755">
        <v>0.5</v>
      </c>
      <c r="G83" s="755"/>
      <c r="H83" s="755"/>
      <c r="I83" s="755"/>
      <c r="J83" s="755"/>
      <c r="K83" s="755"/>
      <c r="L83" s="755"/>
      <c r="M83" s="755"/>
      <c r="N83" s="755">
        <v>0.5</v>
      </c>
      <c r="O83" s="755"/>
      <c r="P83" s="755"/>
      <c r="Q83" s="755"/>
      <c r="R83" s="755"/>
      <c r="S83" s="755"/>
      <c r="T83" s="755"/>
      <c r="U83" s="755">
        <v>0.5</v>
      </c>
      <c r="V83" s="755"/>
      <c r="W83" s="755"/>
      <c r="X83" s="755">
        <v>0.5</v>
      </c>
      <c r="Y83" s="768">
        <v>0.5</v>
      </c>
      <c r="Z83" s="738"/>
      <c r="AA83" s="738"/>
      <c r="AB83" s="738"/>
      <c r="AC83" s="738"/>
      <c r="AD83" s="733">
        <v>0.5</v>
      </c>
      <c r="AE83" s="771">
        <v>3</v>
      </c>
      <c r="AG83" s="222">
        <f>SUM(C83:AD83) -AE83</f>
        <v>0</v>
      </c>
    </row>
    <row r="84" spans="1:45" ht="10.5" customHeight="1" thickBot="1">
      <c r="A84" s="569"/>
      <c r="B84" s="911" t="s">
        <v>171</v>
      </c>
      <c r="C84" s="754"/>
      <c r="D84" s="756"/>
      <c r="E84" s="756"/>
      <c r="F84" s="756"/>
      <c r="G84" s="756"/>
      <c r="H84" s="756"/>
      <c r="I84" s="756"/>
      <c r="J84" s="756"/>
      <c r="K84" s="756"/>
      <c r="L84" s="756"/>
      <c r="M84" s="756"/>
      <c r="N84" s="756"/>
      <c r="O84" s="756"/>
      <c r="P84" s="756"/>
      <c r="Q84" s="756"/>
      <c r="R84" s="756"/>
      <c r="S84" s="756"/>
      <c r="T84" s="756"/>
      <c r="U84" s="756"/>
      <c r="V84" s="756"/>
      <c r="W84" s="756"/>
      <c r="X84" s="756"/>
      <c r="Y84" s="769"/>
      <c r="Z84" s="739"/>
      <c r="AA84" s="739"/>
      <c r="AB84" s="739"/>
      <c r="AC84" s="739"/>
      <c r="AD84" s="735"/>
      <c r="AE84" s="569"/>
      <c r="AG84" s="222">
        <f>SUM(C84:AD84) -A84</f>
        <v>0</v>
      </c>
    </row>
    <row r="85" spans="1:45">
      <c r="A85" s="1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16">
        <f>SUM(AE17:AE84)</f>
        <v>240</v>
      </c>
      <c r="AG85" s="16">
        <f>SUM(AG17:AG84)</f>
        <v>0</v>
      </c>
    </row>
    <row r="86" spans="1:45" ht="6" customHeight="1"/>
    <row r="87" spans="1:45">
      <c r="A87" s="278" t="s">
        <v>440</v>
      </c>
      <c r="B87" s="279"/>
      <c r="C87" s="278"/>
      <c r="D87" s="278"/>
      <c r="E87" s="278" t="s">
        <v>238</v>
      </c>
      <c r="F87" s="280" t="s">
        <v>348</v>
      </c>
      <c r="G87" s="278"/>
      <c r="H87" s="278"/>
      <c r="I87" s="235"/>
      <c r="J87" s="280" t="s">
        <v>195</v>
      </c>
      <c r="K87" s="235"/>
      <c r="L87" s="235"/>
      <c r="M87" s="235"/>
      <c r="N87" s="235"/>
      <c r="O87" s="235"/>
      <c r="P87" s="235"/>
      <c r="Q87" s="235"/>
      <c r="R87" s="235"/>
      <c r="S87" s="235"/>
      <c r="T87" s="235"/>
      <c r="U87" s="235"/>
      <c r="V87" s="235"/>
      <c r="W87" s="235"/>
      <c r="X87" s="235"/>
      <c r="Y87" s="236"/>
      <c r="AE87" s="278"/>
    </row>
    <row r="88" spans="1:45" s="233" customFormat="1">
      <c r="A88" s="278" t="s">
        <v>441</v>
      </c>
      <c r="B88" s="10"/>
      <c r="C88" s="278"/>
      <c r="D88" s="278"/>
      <c r="E88" s="278"/>
      <c r="F88" s="278"/>
      <c r="G88" s="278"/>
      <c r="H88" s="278"/>
      <c r="I88" s="235"/>
      <c r="J88" s="235"/>
      <c r="K88" s="235"/>
      <c r="L88" s="235"/>
      <c r="M88" s="235"/>
      <c r="N88" s="235"/>
      <c r="O88" s="235"/>
      <c r="P88" s="235"/>
      <c r="Q88" s="235"/>
      <c r="R88" s="235"/>
      <c r="S88" s="235"/>
      <c r="T88" s="235"/>
      <c r="U88" s="235"/>
      <c r="V88" s="235"/>
      <c r="W88" s="235"/>
      <c r="X88" s="235"/>
      <c r="Y88" s="223"/>
      <c r="Z88" s="223"/>
      <c r="AA88" s="223"/>
      <c r="AB88" s="223"/>
      <c r="AC88" s="223"/>
      <c r="AD88" s="223"/>
      <c r="AE88" s="278"/>
      <c r="AF88" s="223"/>
      <c r="AG88" s="237"/>
      <c r="AH88" s="223"/>
      <c r="AI88" s="223"/>
      <c r="AJ88" s="223"/>
      <c r="AK88" s="223"/>
      <c r="AL88" s="223"/>
      <c r="AM88" s="223"/>
      <c r="AN88" s="223"/>
      <c r="AO88" s="223"/>
      <c r="AP88" s="223"/>
      <c r="AQ88" s="223"/>
      <c r="AR88" s="223"/>
      <c r="AS88" s="223"/>
    </row>
  </sheetData>
  <mergeCells count="157">
    <mergeCell ref="P83:P84"/>
    <mergeCell ref="Q83:Q84"/>
    <mergeCell ref="R83:R84"/>
    <mergeCell ref="S83:S84"/>
    <mergeCell ref="T83:T84"/>
    <mergeCell ref="I83:I84"/>
    <mergeCell ref="J83:J84"/>
    <mergeCell ref="AE15:AE16"/>
    <mergeCell ref="AE30:AE31"/>
    <mergeCell ref="AE65:AE66"/>
    <mergeCell ref="AE79:AE80"/>
    <mergeCell ref="AE81:AE82"/>
    <mergeCell ref="AE83:AE84"/>
    <mergeCell ref="AA83:AA84"/>
    <mergeCell ref="AC83:AC84"/>
    <mergeCell ref="AD83:AD84"/>
    <mergeCell ref="U83:U84"/>
    <mergeCell ref="V83:V84"/>
    <mergeCell ref="W83:W84"/>
    <mergeCell ref="X83:X84"/>
    <mergeCell ref="Y83:Y84"/>
    <mergeCell ref="Z83:Z84"/>
    <mergeCell ref="K83:K84"/>
    <mergeCell ref="L83:L84"/>
    <mergeCell ref="M83:M84"/>
    <mergeCell ref="N83:N84"/>
    <mergeCell ref="Z81:Z82"/>
    <mergeCell ref="AA81:AA82"/>
    <mergeCell ref="AC81:AC82"/>
    <mergeCell ref="A83:A84"/>
    <mergeCell ref="C83:C84"/>
    <mergeCell ref="D83:D84"/>
    <mergeCell ref="F83:F84"/>
    <mergeCell ref="G83:G84"/>
    <mergeCell ref="H83:H84"/>
    <mergeCell ref="T81:T82"/>
    <mergeCell ref="U81:U82"/>
    <mergeCell ref="V81:V82"/>
    <mergeCell ref="W81:W82"/>
    <mergeCell ref="X81:X82"/>
    <mergeCell ref="Y81:Y82"/>
    <mergeCell ref="N81:N82"/>
    <mergeCell ref="O81:O82"/>
    <mergeCell ref="P81:P82"/>
    <mergeCell ref="Q81:Q82"/>
    <mergeCell ref="E83:E84"/>
    <mergeCell ref="O83:O84"/>
    <mergeCell ref="I81:I82"/>
    <mergeCell ref="J81:J82"/>
    <mergeCell ref="K81:K82"/>
    <mergeCell ref="L81:L82"/>
    <mergeCell ref="M81:M82"/>
    <mergeCell ref="J79:J80"/>
    <mergeCell ref="K79:K80"/>
    <mergeCell ref="H79:H80"/>
    <mergeCell ref="I79:I80"/>
    <mergeCell ref="A81:A82"/>
    <mergeCell ref="C81:C82"/>
    <mergeCell ref="D81:D82"/>
    <mergeCell ref="E81:E82"/>
    <mergeCell ref="F81:F82"/>
    <mergeCell ref="G81:G82"/>
    <mergeCell ref="L79:L80"/>
    <mergeCell ref="M79:M80"/>
    <mergeCell ref="H81:H82"/>
    <mergeCell ref="R81:R82"/>
    <mergeCell ref="AC79:AC80"/>
    <mergeCell ref="T79:T80"/>
    <mergeCell ref="U79:U80"/>
    <mergeCell ref="V79:V80"/>
    <mergeCell ref="W79:W80"/>
    <mergeCell ref="X79:X80"/>
    <mergeCell ref="Y79:Y80"/>
    <mergeCell ref="N79:N80"/>
    <mergeCell ref="O79:O80"/>
    <mergeCell ref="P79:P80"/>
    <mergeCell ref="Q79:Q80"/>
    <mergeCell ref="R79:R80"/>
    <mergeCell ref="S79:S80"/>
    <mergeCell ref="S81:S82"/>
    <mergeCell ref="Z65:Z66"/>
    <mergeCell ref="AA65:AA66"/>
    <mergeCell ref="AC65:AC66"/>
    <mergeCell ref="A79:A80"/>
    <mergeCell ref="C79:C80"/>
    <mergeCell ref="D79:D80"/>
    <mergeCell ref="E79:E80"/>
    <mergeCell ref="F79:F80"/>
    <mergeCell ref="G79:G80"/>
    <mergeCell ref="T65:T66"/>
    <mergeCell ref="U65:U66"/>
    <mergeCell ref="V65:V66"/>
    <mergeCell ref="W65:W66"/>
    <mergeCell ref="X65:X66"/>
    <mergeCell ref="Y65:Y66"/>
    <mergeCell ref="N65:N66"/>
    <mergeCell ref="O65:O66"/>
    <mergeCell ref="P65:P66"/>
    <mergeCell ref="Q65:Q66"/>
    <mergeCell ref="Z79:Z80"/>
    <mergeCell ref="AA79:AA80"/>
    <mergeCell ref="A9:I9"/>
    <mergeCell ref="A10:I10"/>
    <mergeCell ref="A11:I11"/>
    <mergeCell ref="A65:A66"/>
    <mergeCell ref="C65:C66"/>
    <mergeCell ref="D65:D66"/>
    <mergeCell ref="E65:E66"/>
    <mergeCell ref="F65:F66"/>
    <mergeCell ref="G65:G66"/>
    <mergeCell ref="A15:A16"/>
    <mergeCell ref="B15:B16"/>
    <mergeCell ref="A12:AD12"/>
    <mergeCell ref="R65:R66"/>
    <mergeCell ref="S65:S66"/>
    <mergeCell ref="H65:H66"/>
    <mergeCell ref="I65:I66"/>
    <mergeCell ref="J65:J66"/>
    <mergeCell ref="K65:K66"/>
    <mergeCell ref="L65:L66"/>
    <mergeCell ref="M65:M66"/>
    <mergeCell ref="A30:A31"/>
    <mergeCell ref="C30:C31"/>
    <mergeCell ref="D30:D31"/>
    <mergeCell ref="E30:E31"/>
    <mergeCell ref="F30:F31"/>
    <mergeCell ref="G30:G31"/>
    <mergeCell ref="H30:H31"/>
    <mergeCell ref="I30:I31"/>
    <mergeCell ref="J30:J31"/>
    <mergeCell ref="Y30:Y31"/>
    <mergeCell ref="Z30:Z31"/>
    <mergeCell ref="AA30:AA31"/>
    <mergeCell ref="AC30:AC31"/>
    <mergeCell ref="K30:K31"/>
    <mergeCell ref="L30:L31"/>
    <mergeCell ref="M30:M31"/>
    <mergeCell ref="N30:N31"/>
    <mergeCell ref="O30:O31"/>
    <mergeCell ref="P30:P31"/>
    <mergeCell ref="Q30:Q31"/>
    <mergeCell ref="R30:R31"/>
    <mergeCell ref="S30:S31"/>
    <mergeCell ref="T30:T31"/>
    <mergeCell ref="U30:U31"/>
    <mergeCell ref="V30:V31"/>
    <mergeCell ref="W30:W31"/>
    <mergeCell ref="X30:X31"/>
    <mergeCell ref="AD81:AD82"/>
    <mergeCell ref="AD79:AD80"/>
    <mergeCell ref="AD65:AD66"/>
    <mergeCell ref="AB30:AB31"/>
    <mergeCell ref="AB65:AB66"/>
    <mergeCell ref="AB79:AB80"/>
    <mergeCell ref="AB81:AB82"/>
    <mergeCell ref="AB83:AB84"/>
    <mergeCell ref="AD30:AD31"/>
  </mergeCells>
  <pageMargins left="0.78740157480314965" right="0.19685039370078741" top="0.19685039370078741" bottom="0.19685039370078741" header="0" footer="0"/>
  <pageSetup paperSize="9" scale="56" orientation="landscape" r:id="rId1"/>
  <headerFooter>
    <oddFooter>&amp;R8/9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A223C-436F-416A-A9E3-ED9A485EEFF2}">
  <sheetPr>
    <pageSetUpPr fitToPage="1"/>
  </sheetPr>
  <dimension ref="A1:BP1015"/>
  <sheetViews>
    <sheetView view="pageBreakPreview" topLeftCell="A31" zoomScaleNormal="85" zoomScaleSheetLayoutView="100" workbookViewId="0">
      <selection activeCell="B35" sqref="B35:B37"/>
    </sheetView>
  </sheetViews>
  <sheetFormatPr defaultColWidth="14.42578125" defaultRowHeight="15" customHeight="1"/>
  <cols>
    <col min="1" max="1" width="4.85546875" style="250" customWidth="1"/>
    <col min="2" max="2" width="34.85546875" style="250" customWidth="1"/>
    <col min="3" max="3" width="47.85546875" style="250" customWidth="1"/>
    <col min="4" max="4" width="42.7109375" style="250" customWidth="1"/>
    <col min="5" max="5" width="49" style="250" customWidth="1"/>
    <col min="6" max="6" width="18.7109375" style="250" customWidth="1"/>
    <col min="7" max="7" width="20.42578125" style="250" customWidth="1"/>
    <col min="8" max="8" width="21" style="250" customWidth="1"/>
    <col min="9" max="9" width="20.42578125" style="250" customWidth="1"/>
    <col min="10" max="10" width="21" style="250" customWidth="1"/>
    <col min="11" max="11" width="21.5703125" style="250" customWidth="1"/>
    <col min="12" max="12" width="22" style="250" customWidth="1"/>
    <col min="13" max="18" width="22.140625" style="250" customWidth="1"/>
    <col min="19" max="19" width="18.85546875" style="250" customWidth="1"/>
    <col min="20" max="20" width="18.7109375" style="250" customWidth="1"/>
    <col min="21" max="26" width="8.7109375" style="250" customWidth="1"/>
    <col min="27" max="16384" width="14.42578125" style="250"/>
  </cols>
  <sheetData>
    <row r="1" spans="1:68" s="1" customFormat="1">
      <c r="A1" s="9" t="s">
        <v>4</v>
      </c>
      <c r="B1" s="10"/>
      <c r="C1"/>
      <c r="E1" s="12"/>
      <c r="H1" s="10"/>
      <c r="I1" s="10"/>
      <c r="J1" s="10"/>
      <c r="K1" s="10"/>
      <c r="L1" s="10"/>
      <c r="M1" s="10"/>
      <c r="N1" s="10"/>
      <c r="O1" s="10"/>
      <c r="P1" s="10"/>
      <c r="Q1" s="13"/>
      <c r="R1" s="10"/>
      <c r="S1" s="10"/>
      <c r="T1" s="10"/>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row>
    <row r="2" spans="1:68" s="1" customFormat="1">
      <c r="A2" s="9" t="s">
        <v>5</v>
      </c>
      <c r="B2" s="10"/>
      <c r="C2"/>
      <c r="H2" s="10"/>
      <c r="I2" s="10"/>
      <c r="J2" s="10"/>
      <c r="K2" s="10"/>
      <c r="L2" s="10"/>
      <c r="M2" s="10"/>
      <c r="N2" s="10"/>
      <c r="O2" s="10"/>
      <c r="P2" s="10"/>
      <c r="Q2" s="13"/>
      <c r="R2" s="10"/>
      <c r="S2" s="10"/>
      <c r="T2" s="10"/>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row>
    <row r="3" spans="1:68" s="10" customFormat="1">
      <c r="A3" t="s">
        <v>234</v>
      </c>
      <c r="B3"/>
      <c r="C3"/>
      <c r="D3"/>
      <c r="E3"/>
      <c r="F3"/>
      <c r="G3"/>
      <c r="H3"/>
      <c r="I3"/>
      <c r="AE3" s="222"/>
    </row>
    <row r="4" spans="1:68" s="10" customFormat="1">
      <c r="A4" t="s">
        <v>235</v>
      </c>
      <c r="B4"/>
      <c r="C4"/>
      <c r="D4"/>
      <c r="E4"/>
      <c r="F4"/>
      <c r="G4"/>
      <c r="H4"/>
      <c r="I4"/>
      <c r="AE4" s="222"/>
    </row>
    <row r="5" spans="1:68" s="10" customFormat="1">
      <c r="A5" t="s">
        <v>236</v>
      </c>
      <c r="B5"/>
      <c r="C5"/>
      <c r="D5"/>
      <c r="E5"/>
      <c r="F5"/>
      <c r="G5"/>
      <c r="H5"/>
      <c r="I5"/>
      <c r="J5" s="169"/>
      <c r="K5" s="169"/>
      <c r="L5" s="169"/>
      <c r="M5" s="169"/>
      <c r="N5" s="9"/>
      <c r="O5" s="9"/>
      <c r="P5" s="9"/>
      <c r="Q5" s="9"/>
      <c r="R5" s="9"/>
      <c r="S5" s="9"/>
      <c r="T5" s="9"/>
      <c r="U5" s="9"/>
      <c r="V5" s="9"/>
      <c r="W5" s="9"/>
      <c r="X5" s="9"/>
      <c r="Y5" s="9"/>
      <c r="AE5" s="222"/>
    </row>
    <row r="6" spans="1:68" s="10" customFormat="1">
      <c r="A6" t="s">
        <v>237</v>
      </c>
      <c r="B6"/>
      <c r="C6"/>
      <c r="D6"/>
      <c r="E6"/>
      <c r="F6"/>
      <c r="G6"/>
      <c r="H6"/>
      <c r="I6"/>
      <c r="J6" s="9"/>
      <c r="K6" s="9"/>
      <c r="L6" s="9"/>
      <c r="M6" s="9"/>
      <c r="N6" s="9"/>
      <c r="O6" s="9"/>
      <c r="P6" s="9"/>
      <c r="Q6" s="9"/>
      <c r="R6" s="9"/>
      <c r="S6" s="9"/>
      <c r="T6" s="9"/>
      <c r="U6" s="9"/>
      <c r="V6" s="9"/>
      <c r="W6" s="9"/>
      <c r="X6" s="9"/>
      <c r="Y6" s="9"/>
      <c r="AE6" s="222"/>
    </row>
    <row r="7" spans="1:68" s="10" customFormat="1" ht="12.75">
      <c r="A7" s="10" t="s">
        <v>215</v>
      </c>
      <c r="J7" s="9"/>
      <c r="K7" s="9"/>
      <c r="L7" s="9"/>
      <c r="M7" s="9"/>
      <c r="N7" s="9"/>
      <c r="O7" s="9"/>
      <c r="P7" s="9"/>
      <c r="Q7" s="224"/>
      <c r="R7" s="9"/>
      <c r="S7" s="224"/>
      <c r="T7" s="9"/>
      <c r="U7" s="9"/>
      <c r="V7" s="9"/>
      <c r="W7" s="224"/>
      <c r="X7" s="224"/>
      <c r="Y7" s="9"/>
      <c r="AE7" s="222"/>
    </row>
    <row r="8" spans="1:68" s="9" customFormat="1" ht="12.75">
      <c r="A8" s="169" t="s">
        <v>479</v>
      </c>
      <c r="B8" s="169"/>
      <c r="C8" s="169"/>
      <c r="D8" s="169"/>
      <c r="E8" s="169"/>
      <c r="F8" s="169"/>
      <c r="G8" s="169"/>
      <c r="H8" s="169"/>
      <c r="I8" s="169"/>
      <c r="Y8" s="225"/>
      <c r="AE8" s="387"/>
    </row>
    <row r="9" spans="1:68">
      <c r="A9" s="253"/>
      <c r="B9" s="252"/>
      <c r="C9" s="252"/>
      <c r="D9" s="252"/>
      <c r="E9" s="252"/>
      <c r="F9" s="252"/>
      <c r="G9" s="252"/>
      <c r="H9" s="252"/>
      <c r="I9" s="252"/>
      <c r="J9" s="252"/>
      <c r="K9" s="252"/>
      <c r="L9" s="252"/>
      <c r="M9" s="252"/>
      <c r="N9" s="252"/>
      <c r="O9" s="252"/>
      <c r="P9" s="252"/>
      <c r="Q9" s="252"/>
      <c r="R9" s="252"/>
      <c r="T9" s="252"/>
      <c r="Y9" s="255"/>
      <c r="Z9" s="255"/>
    </row>
    <row r="10" spans="1:68" ht="23.25">
      <c r="A10" s="784" t="s">
        <v>315</v>
      </c>
      <c r="B10" s="785"/>
      <c r="C10" s="785"/>
      <c r="D10" s="785"/>
      <c r="E10" s="785"/>
      <c r="F10" s="252"/>
      <c r="G10" s="252"/>
      <c r="H10" s="252"/>
      <c r="I10" s="252"/>
      <c r="J10" s="252"/>
      <c r="K10" s="252"/>
      <c r="L10" s="252"/>
      <c r="M10" s="252"/>
      <c r="N10" s="252"/>
      <c r="O10" s="252"/>
      <c r="P10" s="252"/>
      <c r="Q10" s="252"/>
      <c r="R10" s="252"/>
      <c r="T10" s="252"/>
      <c r="Y10" s="255"/>
      <c r="Z10" s="255"/>
    </row>
    <row r="11" spans="1:68">
      <c r="A11" s="253"/>
      <c r="B11" s="252"/>
      <c r="C11" s="252"/>
      <c r="D11" s="252"/>
      <c r="E11" s="252"/>
      <c r="F11" s="252"/>
      <c r="G11" s="252"/>
      <c r="H11" s="252"/>
      <c r="I11" s="252"/>
      <c r="J11" s="252"/>
      <c r="K11" s="252"/>
      <c r="L11" s="252"/>
      <c r="M11" s="252"/>
      <c r="N11" s="252"/>
      <c r="O11" s="252"/>
      <c r="P11" s="252"/>
      <c r="Q11" s="252"/>
      <c r="R11" s="252"/>
      <c r="T11" s="252"/>
      <c r="Y11" s="255"/>
      <c r="Z11" s="255"/>
    </row>
    <row r="12" spans="1:68">
      <c r="A12" s="252"/>
      <c r="B12" s="252"/>
      <c r="C12" s="252"/>
      <c r="D12" s="252"/>
      <c r="E12" s="252"/>
      <c r="F12" s="252"/>
      <c r="G12" s="252"/>
      <c r="H12" s="252"/>
      <c r="I12" s="252"/>
      <c r="J12" s="252"/>
      <c r="K12" s="252"/>
      <c r="L12" s="252"/>
      <c r="M12" s="252"/>
      <c r="N12" s="252"/>
      <c r="O12" s="252"/>
      <c r="P12" s="252"/>
      <c r="Q12" s="252"/>
      <c r="R12" s="252"/>
      <c r="T12" s="252"/>
      <c r="Y12" s="255"/>
      <c r="Z12" s="255"/>
    </row>
    <row r="13" spans="1:68" ht="31.5">
      <c r="A13" s="259" t="s">
        <v>13</v>
      </c>
      <c r="B13" s="256" t="s">
        <v>267</v>
      </c>
      <c r="C13" s="256" t="s">
        <v>266</v>
      </c>
      <c r="D13" s="259" t="s">
        <v>265</v>
      </c>
      <c r="E13" s="259" t="s">
        <v>264</v>
      </c>
      <c r="F13" s="252"/>
      <c r="G13" s="252"/>
      <c r="H13" s="252"/>
      <c r="I13" s="252"/>
      <c r="J13" s="252"/>
      <c r="K13" s="252"/>
      <c r="L13" s="252"/>
      <c r="M13" s="252"/>
      <c r="N13" s="252"/>
      <c r="O13" s="252"/>
      <c r="P13" s="252"/>
      <c r="Q13" s="252"/>
      <c r="R13" s="252"/>
      <c r="T13" s="252"/>
      <c r="Y13" s="255"/>
      <c r="Z13" s="255"/>
    </row>
    <row r="14" spans="1:68" ht="38.25">
      <c r="A14" s="786">
        <v>1</v>
      </c>
      <c r="B14" s="789" t="s">
        <v>495</v>
      </c>
      <c r="C14" s="258" t="s">
        <v>398</v>
      </c>
      <c r="D14" s="789" t="s">
        <v>402</v>
      </c>
      <c r="E14" s="789" t="s">
        <v>497</v>
      </c>
      <c r="F14" s="252"/>
      <c r="G14" s="252"/>
      <c r="H14" s="252"/>
      <c r="I14" s="252"/>
      <c r="J14" s="252"/>
      <c r="K14" s="252"/>
      <c r="L14" s="252"/>
      <c r="M14" s="252"/>
      <c r="N14" s="252"/>
      <c r="O14" s="252"/>
      <c r="P14" s="252"/>
      <c r="Q14" s="252"/>
      <c r="R14" s="252"/>
      <c r="T14" s="252"/>
      <c r="Y14" s="255"/>
      <c r="Z14" s="255"/>
    </row>
    <row r="15" spans="1:68" ht="38.25">
      <c r="A15" s="787"/>
      <c r="B15" s="790"/>
      <c r="C15" s="258" t="s">
        <v>399</v>
      </c>
      <c r="D15" s="790"/>
      <c r="E15" s="787"/>
      <c r="F15" s="252"/>
      <c r="G15" s="252"/>
      <c r="H15" s="252"/>
      <c r="I15" s="252"/>
      <c r="J15" s="252"/>
      <c r="K15" s="252"/>
      <c r="L15" s="252"/>
      <c r="M15" s="252"/>
      <c r="N15" s="252"/>
      <c r="O15" s="252"/>
      <c r="P15" s="252"/>
      <c r="Q15" s="252"/>
      <c r="R15" s="252"/>
      <c r="T15" s="252"/>
      <c r="Y15" s="255"/>
      <c r="Z15" s="255"/>
    </row>
    <row r="16" spans="1:68" ht="51">
      <c r="A16" s="787"/>
      <c r="B16" s="790"/>
      <c r="C16" s="258" t="s">
        <v>400</v>
      </c>
      <c r="D16" s="790"/>
      <c r="E16" s="787"/>
      <c r="F16" s="252"/>
      <c r="G16" s="252"/>
      <c r="H16" s="252"/>
      <c r="I16" s="252"/>
      <c r="J16" s="252"/>
      <c r="K16" s="252"/>
      <c r="L16" s="252"/>
      <c r="M16" s="252"/>
      <c r="N16" s="252"/>
      <c r="O16" s="252"/>
      <c r="P16" s="252"/>
      <c r="Q16" s="252"/>
      <c r="R16" s="252"/>
      <c r="T16" s="252"/>
      <c r="Y16" s="255"/>
      <c r="Z16" s="255"/>
    </row>
    <row r="17" spans="1:26" ht="25.5">
      <c r="A17" s="788"/>
      <c r="B17" s="791"/>
      <c r="C17" s="258" t="s">
        <v>401</v>
      </c>
      <c r="D17" s="790"/>
      <c r="E17" s="787"/>
      <c r="F17" s="252"/>
      <c r="G17" s="252"/>
      <c r="H17" s="252"/>
      <c r="I17" s="252"/>
      <c r="J17" s="252"/>
      <c r="K17" s="252"/>
      <c r="L17" s="252"/>
      <c r="M17" s="252"/>
      <c r="N17" s="252"/>
      <c r="O17" s="252"/>
      <c r="P17" s="252"/>
      <c r="Q17" s="252"/>
      <c r="R17" s="252"/>
      <c r="T17" s="252"/>
      <c r="Y17" s="255"/>
      <c r="Z17" s="255"/>
    </row>
    <row r="18" spans="1:26" ht="76.5">
      <c r="A18" s="797">
        <v>2</v>
      </c>
      <c r="B18" s="783" t="s">
        <v>496</v>
      </c>
      <c r="C18" s="261" t="s">
        <v>404</v>
      </c>
      <c r="D18" s="793"/>
      <c r="E18" s="795"/>
      <c r="F18" s="252"/>
      <c r="G18" s="252"/>
      <c r="H18" s="252"/>
      <c r="I18" s="252"/>
      <c r="J18" s="252"/>
      <c r="K18" s="252"/>
      <c r="L18" s="252"/>
      <c r="M18" s="252"/>
      <c r="N18" s="252"/>
      <c r="O18" s="252"/>
      <c r="P18" s="252"/>
      <c r="Q18" s="252"/>
      <c r="R18" s="252"/>
      <c r="T18" s="252"/>
      <c r="Y18" s="255"/>
      <c r="Z18" s="255"/>
    </row>
    <row r="19" spans="1:26" ht="38.25">
      <c r="A19" s="777"/>
      <c r="B19" s="779"/>
      <c r="C19" s="261" t="s">
        <v>405</v>
      </c>
      <c r="D19" s="793"/>
      <c r="E19" s="795"/>
      <c r="F19" s="252"/>
      <c r="G19" s="252"/>
      <c r="H19" s="252"/>
      <c r="I19" s="252"/>
      <c r="J19" s="252"/>
      <c r="K19" s="252"/>
      <c r="L19" s="252"/>
      <c r="M19" s="252"/>
      <c r="N19" s="252"/>
      <c r="O19" s="252"/>
      <c r="P19" s="252"/>
      <c r="Q19" s="252"/>
      <c r="R19" s="252"/>
      <c r="T19" s="252"/>
      <c r="Y19" s="255"/>
      <c r="Z19" s="255"/>
    </row>
    <row r="20" spans="1:26" ht="102">
      <c r="A20" s="777"/>
      <c r="B20" s="779"/>
      <c r="C20" s="261" t="s">
        <v>406</v>
      </c>
      <c r="D20" s="793"/>
      <c r="E20" s="795"/>
      <c r="F20" s="252"/>
      <c r="G20" s="252"/>
      <c r="H20" s="252"/>
      <c r="I20" s="252"/>
      <c r="J20" s="252"/>
      <c r="K20" s="252"/>
      <c r="L20" s="252"/>
      <c r="M20" s="252"/>
      <c r="N20" s="252"/>
      <c r="O20" s="252"/>
      <c r="P20" s="252"/>
      <c r="Q20" s="252"/>
      <c r="R20" s="252"/>
      <c r="T20" s="252"/>
      <c r="Y20" s="255"/>
      <c r="Z20" s="255"/>
    </row>
    <row r="21" spans="1:26" ht="38.25">
      <c r="A21" s="777"/>
      <c r="B21" s="779"/>
      <c r="C21" s="261" t="s">
        <v>407</v>
      </c>
      <c r="D21" s="793"/>
      <c r="E21" s="795"/>
      <c r="F21" s="252"/>
      <c r="G21" s="252"/>
      <c r="H21" s="252"/>
      <c r="I21" s="252"/>
      <c r="J21" s="252"/>
      <c r="K21" s="252"/>
      <c r="L21" s="252"/>
      <c r="M21" s="252"/>
      <c r="N21" s="252"/>
      <c r="O21" s="252"/>
      <c r="P21" s="252"/>
      <c r="Q21" s="252"/>
      <c r="R21" s="252"/>
      <c r="T21" s="252"/>
      <c r="Y21" s="255"/>
      <c r="Z21" s="255"/>
    </row>
    <row r="22" spans="1:26" ht="51">
      <c r="A22" s="777"/>
      <c r="B22" s="779"/>
      <c r="C22" s="261" t="s">
        <v>408</v>
      </c>
      <c r="D22" s="794"/>
      <c r="E22" s="796"/>
      <c r="F22" s="252"/>
      <c r="G22" s="252"/>
      <c r="H22" s="252"/>
      <c r="I22" s="252"/>
      <c r="J22" s="252"/>
      <c r="K22" s="252"/>
      <c r="L22" s="252"/>
      <c r="M22" s="252"/>
      <c r="N22" s="252"/>
      <c r="O22" s="252"/>
      <c r="P22" s="252"/>
      <c r="Q22" s="252"/>
      <c r="R22" s="252"/>
      <c r="T22" s="252"/>
      <c r="Y22" s="255"/>
      <c r="Z22" s="255"/>
    </row>
    <row r="23" spans="1:26" ht="38.25">
      <c r="A23" s="786">
        <v>3</v>
      </c>
      <c r="B23" s="789" t="s">
        <v>280</v>
      </c>
      <c r="C23" s="258" t="s">
        <v>281</v>
      </c>
      <c r="D23" s="789" t="s">
        <v>283</v>
      </c>
      <c r="E23" s="792" t="s">
        <v>499</v>
      </c>
      <c r="F23" s="252"/>
      <c r="G23" s="252"/>
      <c r="H23" s="252"/>
      <c r="I23" s="252"/>
      <c r="J23" s="252"/>
      <c r="K23" s="252"/>
      <c r="L23" s="252"/>
      <c r="M23" s="252"/>
      <c r="N23" s="252"/>
      <c r="O23" s="252"/>
      <c r="P23" s="252"/>
      <c r="Q23" s="252"/>
      <c r="R23" s="252"/>
      <c r="T23" s="252"/>
      <c r="Y23" s="255"/>
      <c r="Z23" s="255"/>
    </row>
    <row r="24" spans="1:26" ht="38.25">
      <c r="A24" s="787"/>
      <c r="B24" s="790"/>
      <c r="C24" s="258" t="s">
        <v>292</v>
      </c>
      <c r="D24" s="790"/>
      <c r="E24" s="787"/>
      <c r="F24" s="252"/>
      <c r="G24" s="252"/>
      <c r="H24" s="252"/>
      <c r="I24" s="252"/>
      <c r="J24" s="252"/>
      <c r="K24" s="252"/>
      <c r="L24" s="252"/>
      <c r="M24" s="252"/>
      <c r="N24" s="252"/>
      <c r="O24" s="252"/>
      <c r="P24" s="252"/>
      <c r="Q24" s="252"/>
      <c r="R24" s="252"/>
      <c r="T24" s="252"/>
      <c r="Y24" s="255"/>
      <c r="Z24" s="255"/>
    </row>
    <row r="25" spans="1:26" ht="106.5" customHeight="1">
      <c r="A25" s="788"/>
      <c r="B25" s="791"/>
      <c r="C25" s="258" t="s">
        <v>282</v>
      </c>
      <c r="D25" s="791"/>
      <c r="E25" s="788"/>
      <c r="F25" s="252"/>
      <c r="G25" s="252"/>
      <c r="H25" s="252"/>
      <c r="I25" s="252"/>
      <c r="J25" s="252"/>
      <c r="K25" s="252"/>
      <c r="L25" s="252"/>
      <c r="M25" s="252"/>
      <c r="N25" s="252"/>
      <c r="O25" s="252"/>
      <c r="P25" s="252"/>
      <c r="Q25" s="252"/>
      <c r="R25" s="252"/>
      <c r="T25" s="252"/>
      <c r="Y25" s="255"/>
      <c r="Z25" s="255"/>
    </row>
    <row r="26" spans="1:26" ht="51">
      <c r="A26" s="776">
        <v>4</v>
      </c>
      <c r="B26" s="783" t="s">
        <v>284</v>
      </c>
      <c r="C26" s="261" t="s">
        <v>285</v>
      </c>
      <c r="D26" s="778" t="s">
        <v>286</v>
      </c>
      <c r="E26" s="780" t="s">
        <v>498</v>
      </c>
      <c r="F26" s="252"/>
      <c r="G26" s="252"/>
      <c r="H26" s="252"/>
      <c r="I26" s="252"/>
      <c r="J26" s="252"/>
      <c r="K26" s="252"/>
      <c r="L26" s="252"/>
      <c r="M26" s="252"/>
      <c r="N26" s="252"/>
      <c r="O26" s="252"/>
      <c r="P26" s="252"/>
      <c r="Q26" s="252"/>
      <c r="R26" s="252"/>
      <c r="T26" s="252"/>
      <c r="Y26" s="255"/>
      <c r="Z26" s="255"/>
    </row>
    <row r="27" spans="1:26" ht="51">
      <c r="A27" s="782"/>
      <c r="B27" s="779"/>
      <c r="C27" s="261" t="s">
        <v>332</v>
      </c>
      <c r="D27" s="779"/>
      <c r="E27" s="777"/>
      <c r="F27" s="252"/>
      <c r="G27" s="252"/>
      <c r="H27" s="252"/>
      <c r="I27" s="252"/>
      <c r="J27" s="252"/>
      <c r="K27" s="252"/>
      <c r="L27" s="252"/>
      <c r="M27" s="252"/>
      <c r="N27" s="252"/>
      <c r="O27" s="252"/>
      <c r="P27" s="252"/>
      <c r="Q27" s="252"/>
      <c r="R27" s="252"/>
      <c r="T27" s="252"/>
      <c r="Y27" s="255"/>
      <c r="Z27" s="255"/>
    </row>
    <row r="28" spans="1:26" ht="81" customHeight="1">
      <c r="A28" s="782"/>
      <c r="B28" s="779"/>
      <c r="C28" s="261" t="s">
        <v>331</v>
      </c>
      <c r="D28" s="779"/>
      <c r="E28" s="777"/>
      <c r="F28" s="252"/>
      <c r="G28" s="252"/>
      <c r="H28" s="252"/>
      <c r="I28" s="252"/>
      <c r="J28" s="252"/>
      <c r="K28" s="252"/>
      <c r="L28" s="252"/>
      <c r="M28" s="252"/>
      <c r="N28" s="252"/>
      <c r="O28" s="252"/>
      <c r="P28" s="252"/>
      <c r="Q28" s="252"/>
      <c r="R28" s="252"/>
      <c r="T28" s="252"/>
      <c r="Y28" s="255"/>
      <c r="Z28" s="255"/>
    </row>
    <row r="29" spans="1:26" ht="38.25">
      <c r="A29" s="776">
        <v>5</v>
      </c>
      <c r="B29" s="778" t="s">
        <v>287</v>
      </c>
      <c r="C29" s="261" t="s">
        <v>288</v>
      </c>
      <c r="D29" s="778" t="s">
        <v>291</v>
      </c>
      <c r="E29" s="780" t="s">
        <v>489</v>
      </c>
      <c r="F29" s="252"/>
      <c r="G29" s="252"/>
      <c r="H29" s="252"/>
      <c r="I29" s="252"/>
      <c r="J29" s="252"/>
      <c r="K29" s="252"/>
      <c r="L29" s="252"/>
      <c r="M29" s="252"/>
      <c r="N29" s="252"/>
      <c r="O29" s="252"/>
      <c r="P29" s="252"/>
      <c r="Q29" s="252"/>
      <c r="R29" s="252"/>
      <c r="T29" s="252"/>
      <c r="Y29" s="255"/>
      <c r="Z29" s="255"/>
    </row>
    <row r="30" spans="1:26" ht="63.75">
      <c r="A30" s="777"/>
      <c r="B30" s="779"/>
      <c r="C30" s="261" t="s">
        <v>289</v>
      </c>
      <c r="D30" s="779"/>
      <c r="E30" s="777"/>
      <c r="F30" s="252"/>
      <c r="G30" s="252"/>
      <c r="H30" s="252"/>
      <c r="I30" s="252"/>
      <c r="J30" s="252"/>
      <c r="K30" s="252"/>
      <c r="L30" s="252"/>
      <c r="M30" s="252"/>
      <c r="N30" s="252"/>
      <c r="O30" s="252"/>
      <c r="P30" s="252"/>
      <c r="Q30" s="252"/>
      <c r="R30" s="252"/>
      <c r="T30" s="252"/>
      <c r="Y30" s="255"/>
      <c r="Z30" s="255"/>
    </row>
    <row r="31" spans="1:26" ht="92.45" customHeight="1">
      <c r="A31" s="777"/>
      <c r="B31" s="779"/>
      <c r="C31" s="261" t="s">
        <v>290</v>
      </c>
      <c r="D31" s="779"/>
      <c r="E31" s="777"/>
      <c r="F31" s="252"/>
      <c r="G31" s="252"/>
      <c r="H31" s="252"/>
      <c r="I31" s="252"/>
      <c r="J31" s="252"/>
      <c r="K31" s="252"/>
      <c r="L31" s="252"/>
      <c r="M31" s="252"/>
      <c r="N31" s="252"/>
      <c r="O31" s="252"/>
      <c r="P31" s="252"/>
      <c r="Q31" s="252"/>
      <c r="R31" s="252"/>
      <c r="T31" s="252"/>
      <c r="Y31" s="255"/>
      <c r="Z31" s="255"/>
    </row>
    <row r="32" spans="1:26" ht="63.75">
      <c r="A32" s="776">
        <v>6</v>
      </c>
      <c r="B32" s="778" t="s">
        <v>316</v>
      </c>
      <c r="C32" s="261" t="s">
        <v>321</v>
      </c>
      <c r="D32" s="778" t="s">
        <v>317</v>
      </c>
      <c r="E32" s="780" t="s">
        <v>490</v>
      </c>
      <c r="F32" s="252"/>
      <c r="G32" s="252"/>
      <c r="H32" s="252"/>
      <c r="I32" s="252"/>
      <c r="J32" s="252"/>
      <c r="K32" s="252"/>
      <c r="L32" s="252"/>
      <c r="M32" s="252"/>
      <c r="N32" s="252"/>
      <c r="O32" s="252"/>
      <c r="P32" s="252"/>
      <c r="Q32" s="252"/>
      <c r="R32" s="252"/>
      <c r="T32" s="252"/>
      <c r="Y32" s="255"/>
      <c r="Z32" s="255"/>
    </row>
    <row r="33" spans="1:43" ht="38.25">
      <c r="A33" s="777"/>
      <c r="B33" s="779"/>
      <c r="C33" s="261" t="s">
        <v>322</v>
      </c>
      <c r="D33" s="779"/>
      <c r="E33" s="777"/>
      <c r="F33" s="252"/>
      <c r="G33" s="252"/>
      <c r="H33" s="252"/>
      <c r="I33" s="252"/>
      <c r="J33" s="252"/>
      <c r="K33" s="252"/>
      <c r="L33" s="252"/>
      <c r="M33" s="252"/>
      <c r="N33" s="252"/>
      <c r="O33" s="252"/>
      <c r="P33" s="252"/>
      <c r="Q33" s="252"/>
      <c r="R33" s="252"/>
      <c r="T33" s="252"/>
      <c r="Y33" s="255"/>
      <c r="Z33" s="255"/>
    </row>
    <row r="34" spans="1:43" ht="51" customHeight="1">
      <c r="A34" s="777"/>
      <c r="B34" s="779"/>
      <c r="C34" s="261" t="s">
        <v>328</v>
      </c>
      <c r="D34" s="779"/>
      <c r="E34" s="777"/>
      <c r="F34" s="252"/>
      <c r="G34" s="252"/>
      <c r="H34" s="252"/>
      <c r="I34" s="252"/>
      <c r="J34" s="252"/>
      <c r="K34" s="252"/>
      <c r="L34" s="252"/>
      <c r="M34" s="252"/>
      <c r="N34" s="252"/>
      <c r="O34" s="252"/>
      <c r="P34" s="252"/>
      <c r="Q34" s="252"/>
      <c r="R34" s="252"/>
      <c r="T34" s="252"/>
      <c r="Y34" s="255"/>
      <c r="Z34" s="255"/>
    </row>
    <row r="35" spans="1:43" ht="38.25">
      <c r="A35" s="776">
        <v>7</v>
      </c>
      <c r="B35" s="778" t="s">
        <v>319</v>
      </c>
      <c r="C35" s="261" t="s">
        <v>323</v>
      </c>
      <c r="D35" s="778" t="s">
        <v>318</v>
      </c>
      <c r="E35" s="780" t="s">
        <v>492</v>
      </c>
      <c r="F35" s="252"/>
      <c r="G35" s="252"/>
      <c r="H35" s="252"/>
      <c r="I35" s="252"/>
      <c r="J35" s="252"/>
      <c r="K35" s="252"/>
      <c r="L35" s="252"/>
      <c r="M35" s="252"/>
      <c r="N35" s="252"/>
      <c r="O35" s="252"/>
      <c r="P35" s="252"/>
      <c r="Q35" s="252"/>
      <c r="R35" s="252"/>
      <c r="T35" s="252"/>
      <c r="Y35" s="255"/>
      <c r="Z35" s="255"/>
    </row>
    <row r="36" spans="1:43" ht="38.25">
      <c r="A36" s="777"/>
      <c r="B36" s="779"/>
      <c r="C36" s="261" t="s">
        <v>324</v>
      </c>
      <c r="D36" s="779"/>
      <c r="E36" s="777"/>
      <c r="F36" s="252"/>
      <c r="G36" s="252"/>
      <c r="H36" s="252"/>
      <c r="I36" s="252"/>
      <c r="J36" s="252"/>
      <c r="K36" s="252"/>
      <c r="L36" s="252"/>
      <c r="M36" s="252"/>
      <c r="N36" s="252"/>
      <c r="O36" s="252"/>
      <c r="P36" s="252"/>
      <c r="Q36" s="252"/>
      <c r="R36" s="252"/>
      <c r="T36" s="252"/>
      <c r="Y36" s="255"/>
      <c r="Z36" s="255"/>
    </row>
    <row r="37" spans="1:43" ht="92.45" customHeight="1">
      <c r="A37" s="777"/>
      <c r="B37" s="779"/>
      <c r="C37" s="261" t="s">
        <v>325</v>
      </c>
      <c r="D37" s="779"/>
      <c r="E37" s="777"/>
      <c r="F37" s="252"/>
      <c r="G37" s="252"/>
      <c r="H37" s="252"/>
      <c r="I37" s="252"/>
      <c r="J37" s="252"/>
      <c r="K37" s="252"/>
      <c r="L37" s="252"/>
      <c r="M37" s="252"/>
      <c r="N37" s="252"/>
      <c r="O37" s="252"/>
      <c r="P37" s="252"/>
      <c r="Q37" s="252"/>
      <c r="R37" s="252"/>
      <c r="T37" s="252"/>
      <c r="Y37" s="255"/>
      <c r="Z37" s="255"/>
    </row>
    <row r="38" spans="1:43" ht="51">
      <c r="A38" s="776">
        <v>8</v>
      </c>
      <c r="B38" s="778" t="s">
        <v>320</v>
      </c>
      <c r="C38" s="261" t="s">
        <v>500</v>
      </c>
      <c r="D38" s="778" t="s">
        <v>327</v>
      </c>
      <c r="E38" s="780" t="s">
        <v>491</v>
      </c>
      <c r="F38" s="252"/>
      <c r="G38" s="252"/>
      <c r="H38" s="252"/>
      <c r="I38" s="252"/>
      <c r="J38" s="252"/>
      <c r="K38" s="252"/>
      <c r="L38" s="252"/>
      <c r="M38" s="252"/>
      <c r="N38" s="252"/>
      <c r="O38" s="252"/>
      <c r="P38" s="252"/>
      <c r="Q38" s="252"/>
      <c r="R38" s="252"/>
      <c r="T38" s="252"/>
      <c r="Y38" s="255"/>
      <c r="Z38" s="255"/>
    </row>
    <row r="39" spans="1:43" ht="38.25">
      <c r="A39" s="781"/>
      <c r="B39" s="779"/>
      <c r="C39" s="261" t="s">
        <v>329</v>
      </c>
      <c r="D39" s="779"/>
      <c r="E39" s="777"/>
      <c r="F39" s="252"/>
      <c r="G39" s="252"/>
      <c r="H39" s="252"/>
      <c r="I39" s="252"/>
      <c r="J39" s="252"/>
      <c r="K39" s="252"/>
      <c r="L39" s="252"/>
      <c r="M39" s="252"/>
      <c r="N39" s="252"/>
      <c r="O39" s="252"/>
      <c r="P39" s="252"/>
      <c r="Q39" s="252"/>
      <c r="R39" s="252"/>
      <c r="T39" s="252"/>
      <c r="Y39" s="255"/>
      <c r="Z39" s="255"/>
    </row>
    <row r="40" spans="1:43" ht="109.9" customHeight="1">
      <c r="A40" s="781"/>
      <c r="B40" s="779"/>
      <c r="C40" s="261" t="s">
        <v>326</v>
      </c>
      <c r="D40" s="779"/>
      <c r="E40" s="777"/>
      <c r="F40" s="252"/>
      <c r="G40" s="252"/>
      <c r="H40" s="252"/>
      <c r="I40" s="252"/>
      <c r="J40" s="252"/>
      <c r="K40" s="252"/>
      <c r="L40" s="252"/>
      <c r="M40" s="252"/>
      <c r="N40" s="252"/>
      <c r="O40" s="252"/>
      <c r="P40" s="252"/>
      <c r="Q40" s="252"/>
      <c r="R40" s="252"/>
      <c r="T40" s="252"/>
      <c r="Y40" s="255"/>
      <c r="Z40" s="255"/>
    </row>
    <row r="41" spans="1:43" ht="150.75" customHeight="1">
      <c r="A41" s="396">
        <v>9</v>
      </c>
      <c r="B41" s="400" t="s">
        <v>423</v>
      </c>
      <c r="C41" s="400" t="s">
        <v>487</v>
      </c>
      <c r="D41" s="400" t="s">
        <v>488</v>
      </c>
      <c r="E41" s="400" t="s">
        <v>442</v>
      </c>
      <c r="F41" s="252"/>
      <c r="G41" s="252"/>
      <c r="H41" s="252"/>
      <c r="I41" s="252"/>
      <c r="J41" s="252"/>
      <c r="K41" s="252"/>
      <c r="L41" s="252"/>
      <c r="M41" s="252"/>
      <c r="N41" s="252"/>
      <c r="O41" s="252"/>
      <c r="P41" s="252"/>
      <c r="Q41" s="252"/>
      <c r="R41" s="252"/>
      <c r="T41" s="252"/>
      <c r="Y41" s="255"/>
      <c r="Z41" s="255"/>
    </row>
    <row r="42" spans="1:43" ht="89.25">
      <c r="A42" s="396">
        <v>10</v>
      </c>
      <c r="B42" s="399" t="s">
        <v>426</v>
      </c>
      <c r="C42" s="398" t="s">
        <v>422</v>
      </c>
      <c r="D42" s="398" t="s">
        <v>425</v>
      </c>
      <c r="E42" s="400" t="s">
        <v>424</v>
      </c>
      <c r="F42" s="252"/>
      <c r="G42" s="252"/>
      <c r="H42" s="252"/>
      <c r="I42" s="252"/>
      <c r="J42" s="252"/>
      <c r="K42" s="252"/>
      <c r="L42" s="252"/>
      <c r="M42" s="252"/>
      <c r="N42" s="252"/>
      <c r="O42" s="252"/>
      <c r="P42" s="252"/>
      <c r="Q42" s="252"/>
      <c r="R42" s="252"/>
      <c r="T42" s="252"/>
      <c r="Y42" s="255"/>
      <c r="Z42" s="255"/>
    </row>
    <row r="43" spans="1:43" ht="15.6" customHeight="1">
      <c r="A43" s="252"/>
      <c r="B43" s="252"/>
      <c r="C43" s="252"/>
      <c r="D43" s="252"/>
      <c r="E43" s="252"/>
      <c r="F43" s="252"/>
      <c r="G43" s="252"/>
      <c r="H43" s="252"/>
      <c r="I43" s="252"/>
      <c r="J43" s="252"/>
      <c r="K43" s="252"/>
      <c r="L43" s="252"/>
      <c r="M43" s="252"/>
      <c r="N43" s="252"/>
      <c r="O43" s="252"/>
      <c r="P43" s="252"/>
      <c r="Q43" s="252"/>
      <c r="R43" s="252"/>
      <c r="T43" s="252"/>
      <c r="Y43" s="255"/>
      <c r="Z43" s="255"/>
    </row>
    <row r="44" spans="1:43" s="10" customFormat="1">
      <c r="A44" s="773" t="s">
        <v>444</v>
      </c>
      <c r="B44" s="774"/>
      <c r="C44" s="774"/>
      <c r="D44" s="774"/>
      <c r="E44" s="774"/>
      <c r="F44" s="244"/>
      <c r="G44" s="235"/>
      <c r="H44" s="235"/>
      <c r="I44" s="235"/>
      <c r="J44" s="235"/>
      <c r="K44" s="235"/>
      <c r="L44" s="235"/>
      <c r="M44" s="235"/>
      <c r="N44" s="235"/>
      <c r="O44" s="235"/>
      <c r="P44" s="235"/>
      <c r="Q44" s="235"/>
      <c r="R44" s="235"/>
      <c r="S44" s="235"/>
      <c r="T44" s="235"/>
      <c r="U44" s="235"/>
      <c r="V44" s="235"/>
      <c r="W44" s="235"/>
      <c r="X44" s="235"/>
      <c r="Y44" s="236"/>
      <c r="AE44" s="222"/>
    </row>
    <row r="45" spans="1:43" s="233" customFormat="1">
      <c r="A45" s="775" t="s">
        <v>443</v>
      </c>
      <c r="B45" s="711"/>
      <c r="C45" s="711"/>
      <c r="D45" s="711"/>
      <c r="E45" s="711"/>
      <c r="F45" s="235"/>
      <c r="G45" s="235"/>
      <c r="H45" s="235"/>
      <c r="I45" s="235"/>
      <c r="J45" s="235"/>
      <c r="K45" s="235"/>
      <c r="L45" s="235"/>
      <c r="M45" s="235"/>
      <c r="N45" s="235"/>
      <c r="O45" s="235"/>
      <c r="P45" s="235"/>
      <c r="Q45" s="235"/>
      <c r="R45" s="235"/>
      <c r="S45" s="235"/>
      <c r="T45" s="235"/>
      <c r="U45" s="235"/>
      <c r="V45" s="235"/>
      <c r="W45" s="235"/>
      <c r="X45" s="235"/>
      <c r="Y45" s="223"/>
      <c r="Z45" s="223"/>
      <c r="AA45" s="223"/>
      <c r="AB45" s="223"/>
      <c r="AC45" s="223"/>
      <c r="AD45" s="223"/>
      <c r="AE45" s="237"/>
      <c r="AF45" s="223"/>
      <c r="AG45" s="223"/>
      <c r="AH45" s="223"/>
      <c r="AI45" s="223"/>
      <c r="AJ45" s="223"/>
      <c r="AK45" s="223"/>
      <c r="AL45" s="223"/>
      <c r="AM45" s="223"/>
      <c r="AN45" s="223"/>
      <c r="AO45" s="223"/>
      <c r="AP45" s="223"/>
      <c r="AQ45" s="223"/>
    </row>
    <row r="46" spans="1:43" ht="15.75" hidden="1" customHeight="1">
      <c r="A46" s="252"/>
      <c r="B46" s="252"/>
      <c r="C46" s="252"/>
      <c r="D46" s="252"/>
      <c r="E46" s="252"/>
      <c r="F46" s="252"/>
      <c r="G46" s="252"/>
      <c r="H46" s="252"/>
      <c r="I46" s="252"/>
      <c r="J46" s="252"/>
      <c r="K46" s="252"/>
      <c r="L46" s="252"/>
      <c r="M46" s="252"/>
      <c r="N46" s="252"/>
      <c r="O46" s="252"/>
      <c r="P46" s="252"/>
      <c r="Q46" s="252"/>
      <c r="R46" s="252"/>
      <c r="T46" s="252"/>
      <c r="Y46" s="255"/>
      <c r="Z46" s="255"/>
    </row>
    <row r="47" spans="1:43" ht="15.75" customHeight="1">
      <c r="A47" s="252"/>
      <c r="B47" s="252"/>
      <c r="C47" s="252"/>
      <c r="D47" s="252"/>
      <c r="E47" s="252"/>
      <c r="F47" s="252"/>
      <c r="G47" s="252"/>
      <c r="H47" s="252"/>
      <c r="I47" s="252"/>
      <c r="J47" s="252"/>
      <c r="K47" s="252"/>
      <c r="L47" s="252"/>
      <c r="M47" s="252"/>
      <c r="N47" s="252"/>
      <c r="O47" s="252"/>
      <c r="P47" s="252"/>
      <c r="Q47" s="252"/>
      <c r="R47" s="252"/>
      <c r="T47" s="252"/>
      <c r="Y47" s="255"/>
      <c r="Z47" s="255"/>
    </row>
    <row r="48" spans="1:43" ht="15.75" customHeight="1">
      <c r="A48" s="252"/>
      <c r="B48" s="252"/>
      <c r="C48" s="252"/>
      <c r="D48" s="252"/>
      <c r="E48" s="252"/>
      <c r="F48" s="252"/>
      <c r="G48" s="252"/>
      <c r="H48" s="252"/>
      <c r="I48" s="252"/>
      <c r="J48" s="252"/>
      <c r="K48" s="252"/>
      <c r="L48" s="252"/>
      <c r="M48" s="252"/>
      <c r="N48" s="252"/>
      <c r="O48" s="252"/>
      <c r="P48" s="252"/>
      <c r="Q48" s="252"/>
      <c r="R48" s="252"/>
      <c r="T48" s="252"/>
      <c r="Y48" s="255"/>
      <c r="Z48" s="255"/>
    </row>
    <row r="49" spans="1:26" ht="15.75" customHeight="1">
      <c r="A49" s="252"/>
      <c r="C49" s="252"/>
      <c r="D49" s="252"/>
      <c r="E49" s="252"/>
      <c r="F49" s="252"/>
      <c r="G49" s="252"/>
      <c r="H49" s="252"/>
      <c r="I49" s="252"/>
      <c r="J49" s="252"/>
      <c r="K49" s="252"/>
      <c r="L49" s="252"/>
      <c r="M49" s="252"/>
      <c r="N49" s="252"/>
      <c r="O49" s="252"/>
      <c r="P49" s="252"/>
      <c r="Q49" s="252"/>
      <c r="R49" s="252"/>
      <c r="T49" s="252"/>
      <c r="Y49" s="255"/>
      <c r="Z49" s="255"/>
    </row>
    <row r="50" spans="1:26" ht="15.75" customHeight="1">
      <c r="A50" s="252"/>
      <c r="B50" s="252"/>
      <c r="C50" s="252"/>
      <c r="D50" s="252"/>
      <c r="E50" s="252"/>
      <c r="F50" s="252"/>
      <c r="G50" s="252"/>
      <c r="H50" s="252"/>
      <c r="I50" s="252"/>
      <c r="J50" s="252"/>
      <c r="K50" s="252"/>
      <c r="L50" s="252"/>
      <c r="M50" s="252"/>
      <c r="N50" s="252"/>
      <c r="O50" s="252"/>
      <c r="P50" s="252"/>
      <c r="Q50" s="252"/>
      <c r="R50" s="252"/>
      <c r="T50" s="252"/>
      <c r="Y50" s="255"/>
      <c r="Z50" s="255"/>
    </row>
    <row r="51" spans="1:26" ht="15.75" customHeight="1">
      <c r="A51" s="252"/>
      <c r="B51" s="252"/>
      <c r="C51" s="252"/>
      <c r="D51" s="252"/>
      <c r="E51" s="252"/>
      <c r="F51" s="252"/>
      <c r="G51" s="252"/>
      <c r="H51" s="252"/>
      <c r="I51" s="252"/>
      <c r="J51" s="252"/>
      <c r="K51" s="252"/>
      <c r="L51" s="252"/>
      <c r="M51" s="252"/>
      <c r="N51" s="252"/>
      <c r="O51" s="252"/>
      <c r="P51" s="252"/>
      <c r="Q51" s="252"/>
      <c r="R51" s="252"/>
      <c r="T51" s="252"/>
      <c r="Y51" s="255"/>
      <c r="Z51" s="255"/>
    </row>
    <row r="52" spans="1:26" ht="15.75" customHeight="1">
      <c r="A52" s="252"/>
      <c r="B52" s="252"/>
      <c r="C52" s="252"/>
      <c r="D52" s="252"/>
      <c r="E52" s="252"/>
      <c r="F52" s="252"/>
      <c r="G52" s="252"/>
      <c r="H52" s="252"/>
      <c r="I52" s="252"/>
      <c r="J52" s="252"/>
      <c r="K52" s="252"/>
      <c r="L52" s="252"/>
      <c r="M52" s="252"/>
      <c r="N52" s="252"/>
      <c r="O52" s="252"/>
      <c r="P52" s="252"/>
      <c r="Q52" s="252"/>
      <c r="R52" s="252"/>
      <c r="T52" s="252"/>
      <c r="Y52" s="255"/>
      <c r="Z52" s="255"/>
    </row>
    <row r="53" spans="1:26" ht="15.75" customHeight="1">
      <c r="A53" s="252"/>
      <c r="B53" s="252"/>
      <c r="C53" s="252"/>
      <c r="D53" s="252"/>
      <c r="E53" s="252"/>
      <c r="F53" s="252"/>
      <c r="G53" s="252"/>
      <c r="H53" s="252"/>
      <c r="I53" s="252"/>
      <c r="J53" s="252"/>
      <c r="K53" s="252"/>
      <c r="L53" s="252"/>
      <c r="M53" s="252"/>
      <c r="N53" s="252"/>
      <c r="O53" s="252"/>
      <c r="P53" s="252"/>
      <c r="Q53" s="252"/>
      <c r="R53" s="252"/>
      <c r="T53" s="252"/>
      <c r="Y53" s="255"/>
      <c r="Z53" s="255"/>
    </row>
    <row r="54" spans="1:26" ht="15.75" customHeight="1">
      <c r="A54" s="252"/>
      <c r="B54" s="252"/>
      <c r="C54" s="252"/>
      <c r="D54" s="252"/>
      <c r="E54" s="252"/>
      <c r="F54" s="252"/>
      <c r="G54" s="252"/>
      <c r="H54" s="252"/>
      <c r="I54" s="252"/>
      <c r="J54" s="252"/>
      <c r="K54" s="252"/>
      <c r="L54" s="252"/>
      <c r="M54" s="252"/>
      <c r="N54" s="252"/>
      <c r="O54" s="252"/>
      <c r="P54" s="252"/>
      <c r="Q54" s="252"/>
      <c r="R54" s="252"/>
      <c r="T54" s="252"/>
      <c r="Y54" s="255"/>
      <c r="Z54" s="255"/>
    </row>
    <row r="55" spans="1:26" ht="15.75" customHeight="1">
      <c r="A55" s="252"/>
      <c r="B55" s="252"/>
      <c r="C55" s="252"/>
      <c r="D55" s="252"/>
      <c r="E55" s="252"/>
      <c r="F55" s="252"/>
      <c r="G55" s="252"/>
      <c r="H55" s="252"/>
      <c r="I55" s="252"/>
      <c r="J55" s="252"/>
      <c r="K55" s="252"/>
      <c r="L55" s="252"/>
      <c r="M55" s="252"/>
      <c r="N55" s="252"/>
      <c r="O55" s="252"/>
      <c r="P55" s="252"/>
      <c r="Q55" s="252"/>
      <c r="R55" s="252"/>
      <c r="T55" s="252"/>
      <c r="Y55" s="255"/>
      <c r="Z55" s="255"/>
    </row>
    <row r="56" spans="1:26" ht="15.75" customHeight="1">
      <c r="A56" s="252"/>
      <c r="B56" s="252"/>
      <c r="C56" s="252"/>
      <c r="D56" s="252"/>
      <c r="E56" s="252"/>
      <c r="F56" s="252"/>
      <c r="G56" s="252"/>
      <c r="H56" s="252"/>
      <c r="I56" s="252"/>
      <c r="J56" s="252"/>
      <c r="K56" s="252"/>
      <c r="L56" s="252"/>
      <c r="M56" s="252"/>
      <c r="N56" s="252"/>
      <c r="O56" s="252"/>
      <c r="P56" s="252"/>
      <c r="Q56" s="252"/>
      <c r="R56" s="252"/>
      <c r="T56" s="252"/>
      <c r="Y56" s="255"/>
      <c r="Z56" s="255"/>
    </row>
    <row r="57" spans="1:26" ht="15.75" customHeight="1">
      <c r="A57" s="252"/>
      <c r="B57" s="252"/>
      <c r="C57" s="252"/>
      <c r="D57" s="252"/>
      <c r="E57" s="252"/>
      <c r="F57" s="252"/>
      <c r="G57" s="252"/>
      <c r="H57" s="252"/>
      <c r="I57" s="252"/>
      <c r="J57" s="252"/>
      <c r="K57" s="252"/>
      <c r="L57" s="252"/>
      <c r="M57" s="252"/>
      <c r="N57" s="252"/>
      <c r="O57" s="252"/>
      <c r="P57" s="252"/>
      <c r="Q57" s="252"/>
      <c r="R57" s="252"/>
      <c r="T57" s="252"/>
      <c r="Y57" s="255"/>
      <c r="Z57" s="255"/>
    </row>
    <row r="58" spans="1:26" ht="15.75" customHeight="1">
      <c r="A58" s="252"/>
      <c r="B58" s="252"/>
      <c r="C58" s="252"/>
      <c r="D58" s="252"/>
      <c r="E58" s="252"/>
      <c r="F58" s="252"/>
      <c r="G58" s="252"/>
      <c r="H58" s="252"/>
      <c r="I58" s="252"/>
      <c r="J58" s="252"/>
      <c r="K58" s="252"/>
      <c r="L58" s="252"/>
      <c r="M58" s="252"/>
      <c r="N58" s="252"/>
      <c r="O58" s="252"/>
      <c r="P58" s="252"/>
      <c r="Q58" s="252"/>
      <c r="R58" s="252"/>
      <c r="T58" s="252"/>
      <c r="Y58" s="255"/>
      <c r="Z58" s="255"/>
    </row>
    <row r="59" spans="1:26" ht="15.75" customHeight="1">
      <c r="A59" s="252"/>
      <c r="B59" s="252"/>
      <c r="C59" s="252"/>
      <c r="D59" s="252"/>
      <c r="E59" s="252"/>
      <c r="F59" s="252"/>
      <c r="G59" s="252"/>
      <c r="H59" s="252"/>
      <c r="I59" s="252"/>
      <c r="J59" s="252"/>
      <c r="K59" s="252"/>
      <c r="L59" s="252"/>
      <c r="M59" s="252"/>
      <c r="N59" s="252"/>
      <c r="O59" s="252"/>
      <c r="P59" s="252"/>
      <c r="Q59" s="252"/>
      <c r="R59" s="252"/>
      <c r="T59" s="252"/>
      <c r="Y59" s="255"/>
      <c r="Z59" s="255"/>
    </row>
    <row r="60" spans="1:26" ht="15.75" customHeight="1">
      <c r="A60" s="252"/>
      <c r="B60" s="252"/>
      <c r="C60" s="252"/>
      <c r="D60" s="252"/>
      <c r="E60" s="252"/>
      <c r="F60" s="252"/>
      <c r="G60" s="252"/>
      <c r="H60" s="252"/>
      <c r="I60" s="252"/>
      <c r="J60" s="252"/>
      <c r="K60" s="252"/>
      <c r="L60" s="252"/>
      <c r="M60" s="252"/>
      <c r="N60" s="252"/>
      <c r="O60" s="252"/>
      <c r="P60" s="252"/>
      <c r="Q60" s="252"/>
      <c r="R60" s="252"/>
      <c r="T60" s="252"/>
      <c r="Y60" s="255"/>
      <c r="Z60" s="255"/>
    </row>
    <row r="61" spans="1:26" ht="15.75" customHeight="1">
      <c r="A61" s="252"/>
      <c r="B61" s="252"/>
      <c r="C61" s="252"/>
      <c r="D61" s="252"/>
      <c r="E61" s="252"/>
      <c r="F61" s="252"/>
      <c r="G61" s="252"/>
      <c r="H61" s="252"/>
      <c r="I61" s="252"/>
      <c r="J61" s="252"/>
      <c r="K61" s="252"/>
      <c r="L61" s="252"/>
      <c r="M61" s="252"/>
      <c r="N61" s="252"/>
      <c r="O61" s="252"/>
      <c r="P61" s="252"/>
      <c r="Q61" s="252"/>
      <c r="R61" s="252"/>
      <c r="T61" s="252"/>
      <c r="Y61" s="255"/>
      <c r="Z61" s="255"/>
    </row>
    <row r="62" spans="1:26" ht="15.75" customHeight="1">
      <c r="A62" s="252"/>
      <c r="B62" s="252"/>
      <c r="C62" s="252"/>
      <c r="D62" s="252"/>
      <c r="E62" s="252"/>
      <c r="F62" s="252"/>
      <c r="G62" s="252"/>
      <c r="H62" s="252"/>
      <c r="I62" s="252"/>
      <c r="J62" s="252"/>
      <c r="K62" s="252"/>
      <c r="L62" s="252"/>
      <c r="M62" s="252"/>
      <c r="N62" s="252"/>
      <c r="O62" s="252"/>
      <c r="P62" s="252"/>
      <c r="Q62" s="252"/>
      <c r="R62" s="252"/>
      <c r="T62" s="252"/>
      <c r="Y62" s="255"/>
      <c r="Z62" s="255"/>
    </row>
    <row r="63" spans="1:26" ht="15.75" customHeight="1">
      <c r="A63" s="252"/>
      <c r="B63" s="252"/>
      <c r="C63" s="252"/>
      <c r="D63" s="252"/>
      <c r="E63" s="252"/>
      <c r="F63" s="252"/>
      <c r="G63" s="252"/>
      <c r="H63" s="252"/>
      <c r="I63" s="252"/>
      <c r="J63" s="252"/>
      <c r="K63" s="252"/>
      <c r="L63" s="252"/>
      <c r="M63" s="252"/>
      <c r="N63" s="252"/>
      <c r="O63" s="252"/>
      <c r="P63" s="252"/>
      <c r="Q63" s="252"/>
      <c r="R63" s="252"/>
      <c r="T63" s="252"/>
      <c r="Y63" s="255"/>
      <c r="Z63" s="255"/>
    </row>
    <row r="64" spans="1:26" ht="15.75" customHeight="1">
      <c r="A64" s="252"/>
      <c r="B64" s="252"/>
      <c r="C64" s="252"/>
      <c r="D64" s="252"/>
      <c r="E64" s="252"/>
      <c r="F64" s="252"/>
      <c r="G64" s="252"/>
      <c r="H64" s="252"/>
      <c r="I64" s="252"/>
      <c r="J64" s="252"/>
      <c r="K64" s="252"/>
      <c r="L64" s="252"/>
      <c r="M64" s="252"/>
      <c r="N64" s="252"/>
      <c r="O64" s="252"/>
      <c r="P64" s="252"/>
      <c r="Q64" s="252"/>
      <c r="R64" s="252"/>
      <c r="T64" s="252"/>
      <c r="Y64" s="255"/>
      <c r="Z64" s="255"/>
    </row>
    <row r="65" spans="1:26" ht="15.75" customHeight="1">
      <c r="A65" s="252"/>
      <c r="B65" s="252"/>
      <c r="C65" s="252"/>
      <c r="D65" s="252"/>
      <c r="E65" s="252"/>
      <c r="F65" s="252"/>
      <c r="G65" s="252"/>
      <c r="H65" s="252"/>
      <c r="I65" s="252"/>
      <c r="J65" s="252"/>
      <c r="K65" s="252"/>
      <c r="L65" s="252"/>
      <c r="M65" s="252"/>
      <c r="N65" s="252"/>
      <c r="O65" s="252"/>
      <c r="P65" s="252"/>
      <c r="Q65" s="252"/>
      <c r="R65" s="252"/>
      <c r="T65" s="252"/>
      <c r="Y65" s="255"/>
      <c r="Z65" s="255"/>
    </row>
    <row r="66" spans="1:26" ht="15.75" customHeight="1">
      <c r="A66" s="252"/>
      <c r="B66" s="252"/>
      <c r="C66" s="252"/>
      <c r="D66" s="252"/>
      <c r="E66" s="252"/>
      <c r="F66" s="252"/>
      <c r="G66" s="252"/>
      <c r="H66" s="252"/>
      <c r="I66" s="252"/>
      <c r="J66" s="252"/>
      <c r="K66" s="252"/>
      <c r="L66" s="252"/>
      <c r="M66" s="252"/>
      <c r="N66" s="252"/>
      <c r="O66" s="252"/>
      <c r="P66" s="252"/>
      <c r="Q66" s="252"/>
      <c r="R66" s="252"/>
      <c r="T66" s="252"/>
      <c r="Y66" s="255"/>
      <c r="Z66" s="255"/>
    </row>
    <row r="67" spans="1:26" ht="15.75" customHeight="1">
      <c r="A67" s="252"/>
      <c r="B67" s="252"/>
      <c r="C67" s="252"/>
      <c r="D67" s="252"/>
      <c r="E67" s="252"/>
      <c r="F67" s="252"/>
      <c r="G67" s="252"/>
      <c r="H67" s="252"/>
      <c r="I67" s="252"/>
      <c r="J67" s="252"/>
      <c r="K67" s="252"/>
      <c r="L67" s="252"/>
      <c r="M67" s="252"/>
      <c r="N67" s="252"/>
      <c r="O67" s="252"/>
      <c r="P67" s="252"/>
      <c r="Q67" s="252"/>
      <c r="R67" s="252"/>
      <c r="T67" s="252"/>
      <c r="Y67" s="255"/>
      <c r="Z67" s="255"/>
    </row>
    <row r="68" spans="1:26" ht="15.75" customHeight="1">
      <c r="A68" s="252"/>
      <c r="B68" s="252"/>
      <c r="C68" s="252"/>
      <c r="D68" s="252"/>
      <c r="E68" s="252"/>
      <c r="F68" s="252"/>
      <c r="G68" s="252"/>
      <c r="H68" s="252"/>
      <c r="I68" s="252"/>
      <c r="J68" s="252"/>
      <c r="K68" s="252"/>
      <c r="L68" s="252"/>
      <c r="M68" s="252"/>
      <c r="N68" s="252"/>
      <c r="O68" s="252"/>
      <c r="P68" s="252"/>
      <c r="Q68" s="252"/>
      <c r="R68" s="252"/>
      <c r="T68" s="252"/>
      <c r="Y68" s="255"/>
      <c r="Z68" s="255"/>
    </row>
    <row r="69" spans="1:26" ht="15.75" customHeight="1">
      <c r="A69" s="252"/>
      <c r="B69" s="252"/>
      <c r="C69" s="252"/>
      <c r="D69" s="252"/>
      <c r="E69" s="252"/>
      <c r="F69" s="252"/>
      <c r="G69" s="252"/>
      <c r="H69" s="252"/>
      <c r="I69" s="252"/>
      <c r="J69" s="252"/>
      <c r="K69" s="252"/>
      <c r="L69" s="252"/>
      <c r="M69" s="252"/>
      <c r="N69" s="252"/>
      <c r="O69" s="252"/>
      <c r="P69" s="252"/>
      <c r="Q69" s="252"/>
      <c r="R69" s="252"/>
      <c r="T69" s="252"/>
      <c r="Y69" s="255"/>
      <c r="Z69" s="255"/>
    </row>
    <row r="70" spans="1:26" ht="15.75" customHeight="1">
      <c r="A70" s="252"/>
      <c r="B70" s="252"/>
      <c r="C70" s="252"/>
      <c r="D70" s="252"/>
      <c r="E70" s="252"/>
      <c r="F70" s="252"/>
      <c r="G70" s="252"/>
      <c r="H70" s="252"/>
      <c r="I70" s="252"/>
      <c r="J70" s="252"/>
      <c r="K70" s="252"/>
      <c r="L70" s="252"/>
      <c r="M70" s="252"/>
      <c r="N70" s="252"/>
      <c r="O70" s="252"/>
      <c r="P70" s="252"/>
      <c r="Q70" s="252"/>
      <c r="R70" s="252"/>
      <c r="T70" s="252"/>
      <c r="Y70" s="255"/>
      <c r="Z70" s="255"/>
    </row>
    <row r="71" spans="1:26" ht="15.75" customHeight="1">
      <c r="A71" s="252"/>
      <c r="B71" s="252"/>
      <c r="C71" s="252"/>
      <c r="D71" s="252"/>
      <c r="E71" s="252"/>
      <c r="F71" s="252"/>
      <c r="G71" s="252"/>
      <c r="H71" s="252"/>
      <c r="I71" s="252"/>
      <c r="J71" s="252"/>
      <c r="K71" s="252"/>
      <c r="L71" s="252"/>
      <c r="M71" s="252"/>
      <c r="N71" s="252"/>
      <c r="O71" s="252"/>
      <c r="P71" s="252"/>
      <c r="Q71" s="252"/>
      <c r="R71" s="252"/>
      <c r="T71" s="252"/>
      <c r="Y71" s="255"/>
      <c r="Z71" s="255"/>
    </row>
    <row r="72" spans="1:26" ht="15.75" customHeight="1">
      <c r="A72" s="252"/>
      <c r="B72" s="252"/>
      <c r="C72" s="252"/>
      <c r="D72" s="252"/>
      <c r="E72" s="252"/>
      <c r="F72" s="252"/>
      <c r="G72" s="252"/>
      <c r="H72" s="252"/>
      <c r="I72" s="252"/>
      <c r="J72" s="252"/>
      <c r="K72" s="252"/>
      <c r="L72" s="252"/>
      <c r="M72" s="252"/>
      <c r="N72" s="252"/>
      <c r="O72" s="252"/>
      <c r="P72" s="252"/>
      <c r="Q72" s="252"/>
      <c r="R72" s="252"/>
      <c r="T72" s="252"/>
      <c r="Y72" s="255"/>
      <c r="Z72" s="255"/>
    </row>
    <row r="73" spans="1:26" ht="15.75" customHeight="1">
      <c r="A73" s="252"/>
      <c r="B73" s="252"/>
      <c r="C73" s="252"/>
      <c r="D73" s="252"/>
      <c r="E73" s="252"/>
      <c r="F73" s="252"/>
      <c r="G73" s="252"/>
      <c r="H73" s="252"/>
      <c r="I73" s="252"/>
      <c r="J73" s="252"/>
      <c r="K73" s="252"/>
      <c r="L73" s="252"/>
      <c r="M73" s="252"/>
      <c r="N73" s="252"/>
      <c r="O73" s="252"/>
      <c r="P73" s="252"/>
      <c r="Q73" s="252"/>
      <c r="R73" s="252"/>
      <c r="T73" s="252"/>
      <c r="Y73" s="255"/>
      <c r="Z73" s="255"/>
    </row>
    <row r="74" spans="1:26" ht="15.75" customHeight="1">
      <c r="A74" s="252"/>
      <c r="B74" s="252"/>
      <c r="C74" s="252"/>
      <c r="D74" s="252"/>
      <c r="E74" s="252"/>
      <c r="F74" s="252"/>
      <c r="G74" s="252"/>
      <c r="H74" s="252"/>
      <c r="I74" s="252"/>
      <c r="J74" s="252"/>
      <c r="K74" s="252"/>
      <c r="L74" s="252"/>
      <c r="M74" s="252"/>
      <c r="N74" s="252"/>
      <c r="O74" s="252"/>
      <c r="P74" s="252"/>
      <c r="Q74" s="252"/>
      <c r="R74" s="252"/>
      <c r="T74" s="252"/>
      <c r="Y74" s="255"/>
      <c r="Z74" s="255"/>
    </row>
    <row r="75" spans="1:26" ht="15.75" customHeight="1">
      <c r="A75" s="252"/>
      <c r="B75" s="252"/>
      <c r="C75" s="252"/>
      <c r="D75" s="252"/>
      <c r="E75" s="252"/>
      <c r="F75" s="252"/>
      <c r="G75" s="252"/>
      <c r="H75" s="252"/>
      <c r="I75" s="252"/>
      <c r="J75" s="252"/>
      <c r="K75" s="252"/>
      <c r="L75" s="252"/>
      <c r="M75" s="252"/>
      <c r="N75" s="252"/>
      <c r="O75" s="252"/>
      <c r="P75" s="252"/>
      <c r="Q75" s="252"/>
      <c r="R75" s="252"/>
      <c r="T75" s="252"/>
      <c r="Y75" s="255"/>
      <c r="Z75" s="255"/>
    </row>
    <row r="76" spans="1:26" ht="15.75" customHeight="1">
      <c r="A76" s="252"/>
      <c r="B76" s="252"/>
      <c r="C76" s="252"/>
      <c r="D76" s="252"/>
      <c r="E76" s="252"/>
      <c r="F76" s="252"/>
      <c r="G76" s="252"/>
      <c r="H76" s="252"/>
      <c r="I76" s="252"/>
      <c r="J76" s="252"/>
      <c r="K76" s="252"/>
      <c r="L76" s="252"/>
      <c r="M76" s="252"/>
      <c r="N76" s="252"/>
      <c r="O76" s="252"/>
      <c r="P76" s="252"/>
      <c r="Q76" s="252"/>
      <c r="R76" s="252"/>
      <c r="T76" s="252"/>
      <c r="Y76" s="255"/>
      <c r="Z76" s="255"/>
    </row>
    <row r="77" spans="1:26" ht="15.75" customHeight="1">
      <c r="A77" s="252"/>
      <c r="B77" s="252"/>
      <c r="C77" s="252"/>
      <c r="D77" s="252"/>
      <c r="E77" s="252"/>
      <c r="F77" s="252"/>
      <c r="G77" s="252"/>
      <c r="H77" s="252"/>
      <c r="I77" s="252"/>
      <c r="J77" s="252"/>
      <c r="K77" s="252"/>
      <c r="L77" s="252"/>
      <c r="M77" s="252"/>
      <c r="N77" s="252"/>
      <c r="O77" s="252"/>
      <c r="P77" s="252"/>
      <c r="Q77" s="252"/>
      <c r="R77" s="252"/>
      <c r="T77" s="252"/>
      <c r="Y77" s="255"/>
      <c r="Z77" s="255"/>
    </row>
    <row r="78" spans="1:26" ht="15.75" customHeight="1">
      <c r="A78" s="252"/>
      <c r="B78" s="252"/>
      <c r="C78" s="252"/>
      <c r="D78" s="252"/>
      <c r="E78" s="252"/>
      <c r="F78" s="252"/>
      <c r="G78" s="252"/>
      <c r="H78" s="252"/>
      <c r="I78" s="252"/>
      <c r="J78" s="252"/>
      <c r="K78" s="252"/>
      <c r="L78" s="252"/>
      <c r="M78" s="252"/>
      <c r="N78" s="252"/>
      <c r="O78" s="252"/>
      <c r="P78" s="252"/>
      <c r="Q78" s="252"/>
      <c r="R78" s="252"/>
      <c r="T78" s="252"/>
      <c r="Y78" s="255"/>
      <c r="Z78" s="255"/>
    </row>
    <row r="79" spans="1:26" ht="15.75" customHeight="1">
      <c r="A79" s="252"/>
      <c r="B79" s="252"/>
      <c r="C79" s="252"/>
      <c r="D79" s="252"/>
      <c r="E79" s="252"/>
      <c r="F79" s="252"/>
      <c r="G79" s="252"/>
      <c r="H79" s="252"/>
      <c r="I79" s="252"/>
      <c r="J79" s="252"/>
      <c r="K79" s="252"/>
      <c r="L79" s="252"/>
      <c r="M79" s="252"/>
      <c r="N79" s="252"/>
      <c r="O79" s="252"/>
      <c r="P79" s="252"/>
      <c r="Q79" s="252"/>
      <c r="R79" s="252"/>
      <c r="T79" s="252"/>
      <c r="Y79" s="255"/>
      <c r="Z79" s="255"/>
    </row>
    <row r="80" spans="1:26" ht="15.75" customHeight="1">
      <c r="A80" s="252"/>
      <c r="B80" s="252"/>
      <c r="C80" s="252"/>
      <c r="D80" s="252"/>
      <c r="E80" s="252"/>
      <c r="F80" s="252"/>
      <c r="G80" s="252"/>
      <c r="H80" s="252"/>
      <c r="I80" s="252"/>
      <c r="J80" s="252"/>
      <c r="K80" s="252"/>
      <c r="L80" s="252"/>
      <c r="M80" s="252"/>
      <c r="N80" s="252"/>
      <c r="O80" s="252"/>
      <c r="P80" s="252"/>
      <c r="Q80" s="252"/>
      <c r="R80" s="252"/>
      <c r="T80" s="252"/>
      <c r="Y80" s="255"/>
      <c r="Z80" s="255"/>
    </row>
    <row r="81" spans="1:26" ht="15.75" customHeight="1">
      <c r="A81" s="252"/>
      <c r="B81" s="252"/>
      <c r="C81" s="252"/>
      <c r="D81" s="252"/>
      <c r="E81" s="252"/>
      <c r="F81" s="252"/>
      <c r="G81" s="252"/>
      <c r="H81" s="252"/>
      <c r="I81" s="252"/>
      <c r="J81" s="252"/>
      <c r="K81" s="252"/>
      <c r="L81" s="252"/>
      <c r="M81" s="252"/>
      <c r="N81" s="252"/>
      <c r="O81" s="252"/>
      <c r="P81" s="252"/>
      <c r="Q81" s="252"/>
      <c r="R81" s="252"/>
      <c r="T81" s="252"/>
      <c r="Y81" s="255"/>
      <c r="Z81" s="255"/>
    </row>
    <row r="82" spans="1:26" ht="15.75" customHeight="1">
      <c r="A82" s="252"/>
      <c r="B82" s="252"/>
      <c r="C82" s="252"/>
      <c r="D82" s="252"/>
      <c r="E82" s="252"/>
      <c r="F82" s="252"/>
      <c r="G82" s="252"/>
      <c r="H82" s="252"/>
      <c r="I82" s="252"/>
      <c r="J82" s="252"/>
      <c r="K82" s="252"/>
      <c r="L82" s="252"/>
      <c r="M82" s="252"/>
      <c r="N82" s="252"/>
      <c r="O82" s="252"/>
      <c r="P82" s="252"/>
      <c r="Q82" s="252"/>
      <c r="R82" s="252"/>
      <c r="T82" s="252"/>
      <c r="Y82" s="255"/>
      <c r="Z82" s="255"/>
    </row>
    <row r="83" spans="1:26" ht="15.75" customHeight="1">
      <c r="A83" s="252"/>
      <c r="B83" s="252"/>
      <c r="C83" s="252"/>
      <c r="D83" s="252"/>
      <c r="E83" s="252"/>
      <c r="F83" s="252"/>
      <c r="G83" s="252"/>
      <c r="H83" s="252"/>
      <c r="I83" s="252"/>
      <c r="J83" s="252"/>
      <c r="K83" s="252"/>
      <c r="L83" s="252"/>
      <c r="M83" s="252"/>
      <c r="N83" s="252"/>
      <c r="O83" s="252"/>
      <c r="P83" s="252"/>
      <c r="Q83" s="252"/>
      <c r="R83" s="252"/>
      <c r="T83" s="252"/>
      <c r="Y83" s="255"/>
      <c r="Z83" s="255"/>
    </row>
    <row r="84" spans="1:26" ht="15.75" customHeight="1">
      <c r="A84" s="252"/>
      <c r="B84" s="252"/>
      <c r="C84" s="252"/>
      <c r="D84" s="252"/>
      <c r="E84" s="252"/>
      <c r="F84" s="252"/>
      <c r="G84" s="252"/>
      <c r="H84" s="252"/>
      <c r="I84" s="252"/>
      <c r="J84" s="252"/>
      <c r="K84" s="252"/>
      <c r="L84" s="252"/>
      <c r="M84" s="252"/>
      <c r="N84" s="252"/>
      <c r="O84" s="252"/>
      <c r="P84" s="252"/>
      <c r="Q84" s="252"/>
      <c r="R84" s="252"/>
      <c r="T84" s="252"/>
      <c r="Y84" s="255"/>
      <c r="Z84" s="255"/>
    </row>
    <row r="85" spans="1:26" ht="15.75" customHeight="1">
      <c r="A85" s="252"/>
      <c r="B85" s="252"/>
      <c r="C85" s="252"/>
      <c r="D85" s="252"/>
      <c r="E85" s="252"/>
      <c r="F85" s="252"/>
      <c r="G85" s="252"/>
      <c r="H85" s="252"/>
      <c r="I85" s="252"/>
      <c r="J85" s="252"/>
      <c r="K85" s="252"/>
      <c r="L85" s="252"/>
      <c r="M85" s="252"/>
      <c r="N85" s="252"/>
      <c r="O85" s="252"/>
      <c r="P85" s="252"/>
      <c r="Q85" s="252"/>
      <c r="R85" s="252"/>
      <c r="T85" s="252"/>
      <c r="Y85" s="255"/>
      <c r="Z85" s="255"/>
    </row>
    <row r="86" spans="1:26" ht="15.75" customHeight="1">
      <c r="A86" s="252"/>
      <c r="B86" s="252"/>
      <c r="C86" s="252"/>
      <c r="D86" s="252"/>
      <c r="E86" s="252"/>
      <c r="F86" s="252"/>
      <c r="G86" s="252"/>
      <c r="H86" s="252"/>
      <c r="I86" s="252"/>
      <c r="J86" s="252"/>
      <c r="K86" s="252"/>
      <c r="L86" s="252"/>
      <c r="M86" s="252"/>
      <c r="N86" s="252"/>
      <c r="O86" s="252"/>
      <c r="P86" s="252"/>
      <c r="Q86" s="252"/>
      <c r="R86" s="252"/>
      <c r="T86" s="252"/>
      <c r="Y86" s="255"/>
      <c r="Z86" s="255"/>
    </row>
    <row r="87" spans="1:26" ht="15.75" customHeight="1">
      <c r="A87" s="252"/>
      <c r="B87" s="252"/>
      <c r="C87" s="252"/>
      <c r="D87" s="252"/>
      <c r="E87" s="252"/>
      <c r="F87" s="252"/>
      <c r="G87" s="252"/>
      <c r="H87" s="252"/>
      <c r="I87" s="252"/>
      <c r="J87" s="252"/>
      <c r="K87" s="252"/>
      <c r="L87" s="252"/>
      <c r="M87" s="252"/>
      <c r="N87" s="252"/>
      <c r="O87" s="252"/>
      <c r="P87" s="252"/>
      <c r="Q87" s="252"/>
      <c r="R87" s="252"/>
      <c r="T87" s="252"/>
      <c r="Y87" s="255"/>
      <c r="Z87" s="255"/>
    </row>
    <row r="88" spans="1:26" ht="15.75" customHeight="1">
      <c r="A88" s="252"/>
      <c r="B88" s="252"/>
      <c r="C88" s="252"/>
      <c r="D88" s="252"/>
      <c r="E88" s="252"/>
      <c r="F88" s="252"/>
      <c r="G88" s="252"/>
      <c r="H88" s="252"/>
      <c r="I88" s="252"/>
      <c r="J88" s="252"/>
      <c r="K88" s="252"/>
      <c r="L88" s="252"/>
      <c r="M88" s="252"/>
      <c r="N88" s="252"/>
      <c r="O88" s="252"/>
      <c r="P88" s="252"/>
      <c r="Q88" s="252"/>
      <c r="R88" s="252"/>
      <c r="T88" s="252"/>
      <c r="Y88" s="255"/>
      <c r="Z88" s="255"/>
    </row>
    <row r="89" spans="1:26" ht="15.75" customHeight="1">
      <c r="A89" s="252"/>
      <c r="B89" s="252"/>
      <c r="C89" s="252"/>
      <c r="D89" s="252"/>
      <c r="E89" s="252"/>
      <c r="F89" s="252"/>
      <c r="G89" s="252"/>
      <c r="H89" s="252"/>
      <c r="I89" s="252"/>
      <c r="J89" s="252"/>
      <c r="K89" s="252"/>
      <c r="L89" s="252"/>
      <c r="M89" s="252"/>
      <c r="N89" s="252"/>
      <c r="O89" s="252"/>
      <c r="P89" s="252"/>
      <c r="Q89" s="252"/>
      <c r="R89" s="252"/>
      <c r="T89" s="252"/>
      <c r="Y89" s="255"/>
      <c r="Z89" s="255"/>
    </row>
    <row r="90" spans="1:26" ht="15.75" customHeight="1">
      <c r="A90" s="252"/>
      <c r="B90" s="252"/>
      <c r="C90" s="252"/>
      <c r="D90" s="252"/>
      <c r="E90" s="252"/>
      <c r="F90" s="252"/>
      <c r="G90" s="252"/>
      <c r="H90" s="252"/>
      <c r="I90" s="252"/>
      <c r="J90" s="252"/>
      <c r="K90" s="252"/>
      <c r="L90" s="252"/>
      <c r="M90" s="252"/>
      <c r="N90" s="252"/>
      <c r="O90" s="252"/>
      <c r="P90" s="252"/>
      <c r="Q90" s="252"/>
      <c r="R90" s="252"/>
      <c r="T90" s="252"/>
      <c r="Y90" s="255"/>
      <c r="Z90" s="255"/>
    </row>
    <row r="91" spans="1:26" ht="15.75" customHeight="1">
      <c r="A91" s="252"/>
      <c r="B91" s="252"/>
      <c r="C91" s="252"/>
      <c r="D91" s="252"/>
      <c r="E91" s="252"/>
      <c r="F91" s="252"/>
      <c r="G91" s="252"/>
      <c r="H91" s="252"/>
      <c r="I91" s="252"/>
      <c r="J91" s="252"/>
      <c r="K91" s="252"/>
      <c r="L91" s="252"/>
      <c r="M91" s="252"/>
      <c r="N91" s="252"/>
      <c r="O91" s="252"/>
      <c r="P91" s="252"/>
      <c r="Q91" s="252"/>
      <c r="R91" s="252"/>
      <c r="T91" s="252"/>
      <c r="Y91" s="255"/>
      <c r="Z91" s="255"/>
    </row>
    <row r="92" spans="1:26" ht="15.75" customHeight="1">
      <c r="A92" s="252"/>
      <c r="B92" s="252"/>
      <c r="C92" s="252"/>
      <c r="D92" s="252"/>
      <c r="E92" s="252"/>
      <c r="F92" s="252"/>
      <c r="G92" s="252"/>
      <c r="H92" s="252"/>
      <c r="I92" s="252"/>
      <c r="J92" s="252"/>
      <c r="K92" s="252"/>
      <c r="L92" s="252"/>
      <c r="M92" s="252"/>
      <c r="N92" s="252"/>
      <c r="O92" s="252"/>
      <c r="P92" s="252"/>
      <c r="Q92" s="252"/>
      <c r="R92" s="252"/>
      <c r="T92" s="252"/>
      <c r="Y92" s="255"/>
      <c r="Z92" s="255"/>
    </row>
    <row r="93" spans="1:26" ht="15.75" customHeight="1">
      <c r="A93" s="252"/>
      <c r="B93" s="252"/>
      <c r="C93" s="252"/>
      <c r="D93" s="252"/>
      <c r="E93" s="252"/>
      <c r="F93" s="252"/>
      <c r="G93" s="252"/>
      <c r="H93" s="252"/>
      <c r="I93" s="252"/>
      <c r="J93" s="252"/>
      <c r="K93" s="252"/>
      <c r="L93" s="252"/>
      <c r="M93" s="252"/>
      <c r="N93" s="252"/>
      <c r="O93" s="252"/>
      <c r="P93" s="252"/>
      <c r="Q93" s="252"/>
      <c r="R93" s="252"/>
      <c r="T93" s="252"/>
      <c r="Y93" s="255"/>
      <c r="Z93" s="255"/>
    </row>
    <row r="94" spans="1:26" ht="15.75" customHeight="1">
      <c r="A94" s="252"/>
      <c r="B94" s="252"/>
      <c r="C94" s="252"/>
      <c r="D94" s="252"/>
      <c r="E94" s="252"/>
      <c r="F94" s="252"/>
      <c r="G94" s="252"/>
      <c r="H94" s="252"/>
      <c r="I94" s="252"/>
      <c r="J94" s="252"/>
      <c r="K94" s="252"/>
      <c r="L94" s="252"/>
      <c r="M94" s="252"/>
      <c r="N94" s="252"/>
      <c r="O94" s="252"/>
      <c r="P94" s="252"/>
      <c r="Q94" s="252"/>
      <c r="R94" s="252"/>
      <c r="T94" s="252"/>
      <c r="Y94" s="255"/>
      <c r="Z94" s="255"/>
    </row>
    <row r="95" spans="1:26" ht="15.75" customHeight="1">
      <c r="A95" s="252"/>
      <c r="B95" s="252"/>
      <c r="C95" s="252"/>
      <c r="D95" s="252"/>
      <c r="E95" s="252"/>
      <c r="F95" s="252"/>
      <c r="G95" s="252"/>
      <c r="H95" s="252"/>
      <c r="I95" s="252"/>
      <c r="J95" s="252"/>
      <c r="K95" s="252"/>
      <c r="L95" s="252"/>
      <c r="M95" s="252"/>
      <c r="N95" s="252"/>
      <c r="O95" s="252"/>
      <c r="P95" s="252"/>
      <c r="Q95" s="252"/>
      <c r="R95" s="252"/>
      <c r="T95" s="252"/>
      <c r="Y95" s="255"/>
      <c r="Z95" s="255"/>
    </row>
    <row r="96" spans="1:26" ht="15.75" customHeight="1">
      <c r="A96" s="252"/>
      <c r="B96" s="252"/>
      <c r="C96" s="252"/>
      <c r="D96" s="252"/>
      <c r="E96" s="252"/>
      <c r="F96" s="252"/>
      <c r="G96" s="252"/>
      <c r="H96" s="252"/>
      <c r="I96" s="252"/>
      <c r="J96" s="252"/>
      <c r="K96" s="252"/>
      <c r="L96" s="252"/>
      <c r="M96" s="252"/>
      <c r="N96" s="252"/>
      <c r="O96" s="252"/>
      <c r="P96" s="252"/>
      <c r="Q96" s="252"/>
      <c r="R96" s="252"/>
      <c r="T96" s="252"/>
      <c r="Y96" s="255"/>
      <c r="Z96" s="255"/>
    </row>
    <row r="97" spans="1:26" ht="15.75" customHeight="1">
      <c r="A97" s="252"/>
      <c r="B97" s="252"/>
      <c r="C97" s="252"/>
      <c r="D97" s="252"/>
      <c r="E97" s="252"/>
      <c r="F97" s="252"/>
      <c r="G97" s="252"/>
      <c r="H97" s="252"/>
      <c r="I97" s="252"/>
      <c r="J97" s="252"/>
      <c r="K97" s="252"/>
      <c r="L97" s="252"/>
      <c r="M97" s="252"/>
      <c r="N97" s="252"/>
      <c r="O97" s="252"/>
      <c r="P97" s="252"/>
      <c r="Q97" s="252"/>
      <c r="R97" s="252"/>
      <c r="T97" s="252"/>
      <c r="Y97" s="255"/>
      <c r="Z97" s="255"/>
    </row>
    <row r="98" spans="1:26" ht="15.75" customHeight="1">
      <c r="A98" s="252"/>
      <c r="B98" s="252"/>
      <c r="C98" s="252"/>
      <c r="D98" s="252"/>
      <c r="E98" s="252"/>
      <c r="F98" s="252"/>
      <c r="G98" s="252"/>
      <c r="H98" s="252"/>
      <c r="I98" s="252"/>
      <c r="J98" s="252"/>
      <c r="K98" s="252"/>
      <c r="L98" s="252"/>
      <c r="M98" s="252"/>
      <c r="N98" s="252"/>
      <c r="O98" s="252"/>
      <c r="P98" s="252"/>
      <c r="Q98" s="252"/>
      <c r="R98" s="252"/>
      <c r="T98" s="252"/>
      <c r="Y98" s="255"/>
      <c r="Z98" s="255"/>
    </row>
    <row r="99" spans="1:26" ht="15.75" customHeight="1">
      <c r="A99" s="252"/>
      <c r="B99" s="252"/>
      <c r="C99" s="252"/>
      <c r="D99" s="252"/>
      <c r="E99" s="252"/>
      <c r="F99" s="252"/>
      <c r="G99" s="252"/>
      <c r="H99" s="252"/>
      <c r="I99" s="252"/>
      <c r="J99" s="252"/>
      <c r="K99" s="252"/>
      <c r="L99" s="252"/>
      <c r="M99" s="252"/>
      <c r="N99" s="252"/>
      <c r="O99" s="252"/>
      <c r="P99" s="252"/>
      <c r="Q99" s="252"/>
      <c r="R99" s="252"/>
      <c r="T99" s="252"/>
      <c r="Y99" s="255"/>
      <c r="Z99" s="255"/>
    </row>
    <row r="100" spans="1:26" ht="15.75" customHeight="1">
      <c r="A100" s="252"/>
      <c r="B100" s="252"/>
      <c r="C100" s="252"/>
      <c r="D100" s="252"/>
      <c r="E100" s="252"/>
      <c r="F100" s="252"/>
      <c r="G100" s="252"/>
      <c r="H100" s="252"/>
      <c r="I100" s="252"/>
      <c r="J100" s="252"/>
      <c r="K100" s="252"/>
      <c r="L100" s="252"/>
      <c r="M100" s="252"/>
      <c r="N100" s="252"/>
      <c r="O100" s="252"/>
      <c r="P100" s="252"/>
      <c r="Q100" s="252"/>
      <c r="R100" s="252"/>
      <c r="T100" s="252"/>
      <c r="Y100" s="255"/>
      <c r="Z100" s="255"/>
    </row>
    <row r="101" spans="1:26" ht="15.75" customHeight="1">
      <c r="A101" s="252"/>
      <c r="B101" s="252"/>
      <c r="C101" s="252"/>
      <c r="D101" s="252"/>
      <c r="E101" s="252"/>
      <c r="F101" s="252"/>
      <c r="G101" s="252"/>
      <c r="H101" s="252"/>
      <c r="I101" s="252"/>
      <c r="J101" s="252"/>
      <c r="K101" s="252"/>
      <c r="L101" s="252"/>
      <c r="M101" s="252"/>
      <c r="N101" s="252"/>
      <c r="O101" s="252"/>
      <c r="P101" s="252"/>
      <c r="Q101" s="252"/>
      <c r="R101" s="252"/>
      <c r="T101" s="252"/>
      <c r="Y101" s="255"/>
      <c r="Z101" s="255"/>
    </row>
    <row r="102" spans="1:26" ht="15.75" customHeight="1">
      <c r="A102" s="252"/>
      <c r="B102" s="252"/>
      <c r="C102" s="252"/>
      <c r="D102" s="252"/>
      <c r="E102" s="252"/>
      <c r="F102" s="252"/>
      <c r="G102" s="252"/>
      <c r="H102" s="252"/>
      <c r="I102" s="252"/>
      <c r="J102" s="252"/>
      <c r="K102" s="252"/>
      <c r="L102" s="252"/>
      <c r="M102" s="252"/>
      <c r="N102" s="252"/>
      <c r="O102" s="252"/>
      <c r="P102" s="252"/>
      <c r="Q102" s="252"/>
      <c r="R102" s="252"/>
      <c r="T102" s="252"/>
      <c r="Y102" s="255"/>
      <c r="Z102" s="255"/>
    </row>
    <row r="103" spans="1:26" ht="15.75" customHeight="1">
      <c r="A103" s="252"/>
      <c r="B103" s="252"/>
      <c r="C103" s="252"/>
      <c r="D103" s="252"/>
      <c r="E103" s="252"/>
      <c r="F103" s="252"/>
      <c r="G103" s="252"/>
      <c r="H103" s="252"/>
      <c r="I103" s="252"/>
      <c r="J103" s="252"/>
      <c r="K103" s="252"/>
      <c r="L103" s="252"/>
      <c r="M103" s="252"/>
      <c r="N103" s="252"/>
      <c r="O103" s="252"/>
      <c r="P103" s="252"/>
      <c r="Q103" s="252"/>
      <c r="R103" s="252"/>
      <c r="T103" s="252"/>
      <c r="Y103" s="255"/>
      <c r="Z103" s="255"/>
    </row>
    <row r="104" spans="1:26" ht="15.75" customHeight="1">
      <c r="A104" s="252"/>
      <c r="B104" s="252"/>
      <c r="C104" s="252"/>
      <c r="D104" s="252"/>
      <c r="E104" s="252"/>
      <c r="F104" s="252"/>
      <c r="G104" s="252"/>
      <c r="H104" s="252"/>
      <c r="I104" s="252"/>
      <c r="J104" s="252"/>
      <c r="K104" s="252"/>
      <c r="L104" s="252"/>
      <c r="M104" s="252"/>
      <c r="N104" s="252"/>
      <c r="O104" s="252"/>
      <c r="P104" s="252"/>
      <c r="Q104" s="252"/>
      <c r="R104" s="252"/>
      <c r="T104" s="252"/>
      <c r="Y104" s="255"/>
      <c r="Z104" s="255"/>
    </row>
    <row r="105" spans="1:26" ht="15.75" customHeight="1">
      <c r="A105" s="252"/>
      <c r="B105" s="252"/>
      <c r="C105" s="252"/>
      <c r="D105" s="252"/>
      <c r="E105" s="252"/>
      <c r="F105" s="252"/>
      <c r="G105" s="252"/>
      <c r="H105" s="252"/>
      <c r="I105" s="252"/>
      <c r="J105" s="252"/>
      <c r="K105" s="252"/>
      <c r="L105" s="252"/>
      <c r="M105" s="252"/>
      <c r="N105" s="252"/>
      <c r="O105" s="252"/>
      <c r="P105" s="252"/>
      <c r="Q105" s="252"/>
      <c r="R105" s="252"/>
      <c r="T105" s="252"/>
      <c r="Y105" s="255"/>
      <c r="Z105" s="255"/>
    </row>
    <row r="106" spans="1:26" ht="15.75" customHeight="1">
      <c r="A106" s="252"/>
      <c r="B106" s="252"/>
      <c r="C106" s="252"/>
      <c r="D106" s="252"/>
      <c r="E106" s="252"/>
      <c r="F106" s="252"/>
      <c r="G106" s="252"/>
      <c r="H106" s="252"/>
      <c r="I106" s="252"/>
      <c r="J106" s="252"/>
      <c r="K106" s="252"/>
      <c r="L106" s="252"/>
      <c r="M106" s="252"/>
      <c r="N106" s="252"/>
      <c r="O106" s="252"/>
      <c r="P106" s="252"/>
      <c r="Q106" s="252"/>
      <c r="R106" s="252"/>
      <c r="T106" s="252"/>
      <c r="Y106" s="255"/>
      <c r="Z106" s="255"/>
    </row>
    <row r="107" spans="1:26" ht="15.75" customHeight="1">
      <c r="A107" s="252"/>
      <c r="B107" s="252"/>
      <c r="C107" s="252"/>
      <c r="D107" s="252"/>
      <c r="E107" s="252"/>
      <c r="F107" s="252"/>
      <c r="G107" s="252"/>
      <c r="H107" s="252"/>
      <c r="I107" s="252"/>
      <c r="J107" s="252"/>
      <c r="K107" s="252"/>
      <c r="L107" s="252"/>
      <c r="M107" s="252"/>
      <c r="N107" s="252"/>
      <c r="O107" s="252"/>
      <c r="P107" s="252"/>
      <c r="Q107" s="252"/>
      <c r="R107" s="252"/>
      <c r="T107" s="252"/>
      <c r="Y107" s="255"/>
      <c r="Z107" s="255"/>
    </row>
    <row r="108" spans="1:26" ht="15.75" customHeight="1">
      <c r="A108" s="252"/>
      <c r="B108" s="252"/>
      <c r="C108" s="252"/>
      <c r="D108" s="252"/>
      <c r="E108" s="252"/>
      <c r="F108" s="252"/>
      <c r="G108" s="252"/>
      <c r="H108" s="252"/>
      <c r="I108" s="252"/>
      <c r="J108" s="252"/>
      <c r="K108" s="252"/>
      <c r="L108" s="252"/>
      <c r="M108" s="252"/>
      <c r="N108" s="252"/>
      <c r="O108" s="252"/>
      <c r="P108" s="252"/>
      <c r="Q108" s="252"/>
      <c r="R108" s="252"/>
      <c r="T108" s="252"/>
      <c r="Y108" s="255"/>
      <c r="Z108" s="255"/>
    </row>
    <row r="109" spans="1:26" ht="15.75" customHeight="1">
      <c r="A109" s="252"/>
      <c r="B109" s="252"/>
      <c r="C109" s="252"/>
      <c r="D109" s="252"/>
      <c r="E109" s="252"/>
      <c r="F109" s="252"/>
      <c r="G109" s="252"/>
      <c r="H109" s="252"/>
      <c r="I109" s="252"/>
      <c r="J109" s="252"/>
      <c r="K109" s="252"/>
      <c r="L109" s="252"/>
      <c r="M109" s="252"/>
      <c r="N109" s="252"/>
      <c r="O109" s="252"/>
      <c r="P109" s="252"/>
      <c r="Q109" s="252"/>
      <c r="R109" s="252"/>
      <c r="T109" s="252"/>
      <c r="Y109" s="255"/>
      <c r="Z109" s="255"/>
    </row>
    <row r="110" spans="1:26" ht="15.75" customHeight="1">
      <c r="A110" s="252"/>
      <c r="B110" s="252"/>
      <c r="C110" s="252"/>
      <c r="D110" s="252"/>
      <c r="E110" s="252"/>
      <c r="F110" s="252"/>
      <c r="G110" s="252"/>
      <c r="H110" s="252"/>
      <c r="I110" s="252"/>
      <c r="J110" s="252"/>
      <c r="K110" s="252"/>
      <c r="L110" s="252"/>
      <c r="M110" s="252"/>
      <c r="N110" s="252"/>
      <c r="O110" s="252"/>
      <c r="P110" s="252"/>
      <c r="Q110" s="252"/>
      <c r="R110" s="252"/>
      <c r="T110" s="252"/>
      <c r="Y110" s="255"/>
      <c r="Z110" s="255"/>
    </row>
    <row r="111" spans="1:26" ht="15.75" customHeight="1">
      <c r="A111" s="252"/>
      <c r="B111" s="252"/>
      <c r="C111" s="252"/>
      <c r="D111" s="252"/>
      <c r="E111" s="252"/>
      <c r="F111" s="252"/>
      <c r="G111" s="252"/>
      <c r="H111" s="252"/>
      <c r="I111" s="252"/>
      <c r="J111" s="252"/>
      <c r="K111" s="252"/>
      <c r="L111" s="252"/>
      <c r="M111" s="252"/>
      <c r="N111" s="252"/>
      <c r="O111" s="252"/>
      <c r="P111" s="252"/>
      <c r="Q111" s="252"/>
      <c r="R111" s="252"/>
      <c r="T111" s="252"/>
      <c r="Y111" s="255"/>
      <c r="Z111" s="255"/>
    </row>
    <row r="112" spans="1:26" ht="15.75" customHeight="1">
      <c r="A112" s="252"/>
      <c r="B112" s="252"/>
      <c r="C112" s="252"/>
      <c r="D112" s="252"/>
      <c r="E112" s="252"/>
      <c r="F112" s="252"/>
      <c r="G112" s="252"/>
      <c r="H112" s="252"/>
      <c r="I112" s="252"/>
      <c r="J112" s="252"/>
      <c r="K112" s="252"/>
      <c r="L112" s="252"/>
      <c r="M112" s="252"/>
      <c r="N112" s="252"/>
      <c r="O112" s="252"/>
      <c r="P112" s="252"/>
      <c r="Q112" s="252"/>
      <c r="R112" s="252"/>
      <c r="T112" s="252"/>
      <c r="Y112" s="255"/>
      <c r="Z112" s="255"/>
    </row>
    <row r="113" spans="1:26" ht="15.75" customHeight="1">
      <c r="A113" s="252"/>
      <c r="B113" s="252"/>
      <c r="C113" s="252"/>
      <c r="D113" s="252"/>
      <c r="E113" s="252"/>
      <c r="F113" s="252"/>
      <c r="G113" s="252"/>
      <c r="H113" s="252"/>
      <c r="I113" s="252"/>
      <c r="J113" s="252"/>
      <c r="K113" s="252"/>
      <c r="L113" s="252"/>
      <c r="M113" s="252"/>
      <c r="N113" s="252"/>
      <c r="O113" s="252"/>
      <c r="P113" s="252"/>
      <c r="Q113" s="252"/>
      <c r="R113" s="252"/>
      <c r="T113" s="252"/>
      <c r="Y113" s="255"/>
      <c r="Z113" s="255"/>
    </row>
    <row r="114" spans="1:26" ht="15.75" customHeight="1">
      <c r="A114" s="252"/>
      <c r="B114" s="252"/>
      <c r="C114" s="252"/>
      <c r="D114" s="252"/>
      <c r="E114" s="252"/>
      <c r="F114" s="252"/>
      <c r="G114" s="252"/>
      <c r="H114" s="252"/>
      <c r="I114" s="252"/>
      <c r="J114" s="252"/>
      <c r="K114" s="252"/>
      <c r="L114" s="252"/>
      <c r="M114" s="252"/>
      <c r="N114" s="252"/>
      <c r="O114" s="252"/>
      <c r="P114" s="252"/>
      <c r="Q114" s="252"/>
      <c r="R114" s="252"/>
      <c r="T114" s="252"/>
      <c r="Y114" s="255"/>
      <c r="Z114" s="255"/>
    </row>
    <row r="115" spans="1:26" ht="15.75" customHeight="1">
      <c r="A115" s="252"/>
      <c r="B115" s="252"/>
      <c r="C115" s="252"/>
      <c r="D115" s="252"/>
      <c r="E115" s="252"/>
      <c r="F115" s="252"/>
      <c r="G115" s="252"/>
      <c r="H115" s="252"/>
      <c r="I115" s="252"/>
      <c r="J115" s="252"/>
      <c r="K115" s="252"/>
      <c r="L115" s="252"/>
      <c r="M115" s="252"/>
      <c r="N115" s="252"/>
      <c r="O115" s="252"/>
      <c r="P115" s="252"/>
      <c r="Q115" s="252"/>
      <c r="R115" s="252"/>
      <c r="T115" s="252"/>
      <c r="Y115" s="255"/>
      <c r="Z115" s="255"/>
    </row>
    <row r="116" spans="1:26" ht="15.75" customHeight="1">
      <c r="A116" s="252"/>
      <c r="B116" s="252"/>
      <c r="C116" s="252"/>
      <c r="D116" s="252"/>
      <c r="E116" s="252"/>
      <c r="F116" s="252"/>
      <c r="G116" s="252"/>
      <c r="H116" s="252"/>
      <c r="I116" s="252"/>
      <c r="J116" s="252"/>
      <c r="K116" s="252"/>
      <c r="L116" s="252"/>
      <c r="M116" s="252"/>
      <c r="N116" s="252"/>
      <c r="O116" s="252"/>
      <c r="P116" s="252"/>
      <c r="Q116" s="252"/>
      <c r="R116" s="252"/>
      <c r="T116" s="252"/>
      <c r="Y116" s="255"/>
      <c r="Z116" s="255"/>
    </row>
    <row r="117" spans="1:26" ht="15.75" customHeight="1">
      <c r="A117" s="252"/>
      <c r="B117" s="252"/>
      <c r="C117" s="252"/>
      <c r="D117" s="252"/>
      <c r="E117" s="252"/>
      <c r="F117" s="252"/>
      <c r="G117" s="252"/>
      <c r="H117" s="252"/>
      <c r="I117" s="252"/>
      <c r="J117" s="252"/>
      <c r="K117" s="252"/>
      <c r="L117" s="252"/>
      <c r="M117" s="252"/>
      <c r="N117" s="252"/>
      <c r="O117" s="252"/>
      <c r="P117" s="252"/>
      <c r="Q117" s="252"/>
      <c r="R117" s="252"/>
      <c r="T117" s="252"/>
      <c r="Y117" s="255"/>
      <c r="Z117" s="255"/>
    </row>
    <row r="118" spans="1:26" ht="15.75" customHeight="1">
      <c r="A118" s="252"/>
      <c r="B118" s="252"/>
      <c r="C118" s="252"/>
      <c r="D118" s="252"/>
      <c r="E118" s="252"/>
      <c r="F118" s="252"/>
      <c r="G118" s="252"/>
      <c r="H118" s="252"/>
      <c r="I118" s="252"/>
      <c r="J118" s="252"/>
      <c r="K118" s="252"/>
      <c r="L118" s="252"/>
      <c r="M118" s="252"/>
      <c r="N118" s="252"/>
      <c r="O118" s="252"/>
      <c r="P118" s="252"/>
      <c r="Q118" s="252"/>
      <c r="R118" s="252"/>
      <c r="T118" s="252"/>
      <c r="Y118" s="255"/>
      <c r="Z118" s="255"/>
    </row>
    <row r="119" spans="1:26" ht="15.75" customHeight="1">
      <c r="A119" s="252"/>
      <c r="B119" s="252"/>
      <c r="C119" s="252"/>
      <c r="D119" s="252"/>
      <c r="E119" s="252"/>
      <c r="F119" s="252"/>
      <c r="G119" s="252"/>
      <c r="H119" s="252"/>
      <c r="I119" s="252"/>
      <c r="J119" s="252"/>
      <c r="K119" s="252"/>
      <c r="L119" s="252"/>
      <c r="M119" s="252"/>
      <c r="N119" s="252"/>
      <c r="O119" s="252"/>
      <c r="P119" s="252"/>
      <c r="Q119" s="252"/>
      <c r="R119" s="252"/>
      <c r="T119" s="252"/>
      <c r="Y119" s="255"/>
      <c r="Z119" s="255"/>
    </row>
    <row r="120" spans="1:26" ht="15.75" customHeight="1">
      <c r="A120" s="252"/>
      <c r="B120" s="252"/>
      <c r="C120" s="252"/>
      <c r="D120" s="252"/>
      <c r="E120" s="252"/>
      <c r="F120" s="252"/>
      <c r="G120" s="252"/>
      <c r="H120" s="252"/>
      <c r="I120" s="252"/>
      <c r="J120" s="252"/>
      <c r="K120" s="252"/>
      <c r="L120" s="252"/>
      <c r="M120" s="252"/>
      <c r="N120" s="252"/>
      <c r="O120" s="252"/>
      <c r="P120" s="252"/>
      <c r="Q120" s="252"/>
      <c r="R120" s="252"/>
      <c r="S120" s="252"/>
      <c r="Y120" s="255"/>
      <c r="Z120" s="255"/>
    </row>
    <row r="121" spans="1:26" ht="15.75" customHeight="1">
      <c r="A121" s="252"/>
      <c r="B121" s="252"/>
      <c r="C121" s="252"/>
      <c r="D121" s="252"/>
      <c r="E121" s="252"/>
      <c r="F121" s="252"/>
      <c r="G121" s="252"/>
      <c r="H121" s="252"/>
      <c r="I121" s="252"/>
      <c r="J121" s="252"/>
      <c r="K121" s="252"/>
      <c r="L121" s="252"/>
      <c r="M121" s="252"/>
      <c r="N121" s="252"/>
      <c r="O121" s="252"/>
      <c r="P121" s="252"/>
      <c r="Q121" s="252"/>
      <c r="R121" s="252"/>
      <c r="Y121" s="255"/>
      <c r="Z121" s="255"/>
    </row>
    <row r="122" spans="1:26" ht="15.75" customHeight="1">
      <c r="A122" s="252"/>
      <c r="B122" s="252"/>
      <c r="C122" s="252"/>
      <c r="D122" s="252"/>
      <c r="E122" s="252"/>
      <c r="F122" s="252"/>
      <c r="G122" s="252"/>
      <c r="H122" s="252"/>
      <c r="I122" s="252"/>
      <c r="J122" s="252"/>
      <c r="K122" s="252"/>
      <c r="L122" s="252"/>
      <c r="M122" s="252"/>
      <c r="N122" s="252"/>
      <c r="O122" s="252"/>
      <c r="P122" s="252"/>
      <c r="Q122" s="252"/>
      <c r="R122" s="252"/>
      <c r="Y122" s="255"/>
      <c r="Z122" s="255"/>
    </row>
    <row r="123" spans="1:26" ht="15.75" customHeight="1">
      <c r="A123" s="252"/>
      <c r="B123" s="252"/>
      <c r="C123" s="252"/>
      <c r="D123" s="252"/>
      <c r="E123" s="252"/>
      <c r="F123" s="252"/>
      <c r="G123" s="252"/>
      <c r="H123" s="252"/>
      <c r="I123" s="252"/>
      <c r="J123" s="252"/>
      <c r="K123" s="252"/>
      <c r="L123" s="252"/>
      <c r="M123" s="252"/>
      <c r="N123" s="252"/>
      <c r="O123" s="252"/>
      <c r="P123" s="252"/>
      <c r="Q123" s="252"/>
      <c r="R123" s="252"/>
      <c r="Y123" s="255"/>
      <c r="Z123" s="255"/>
    </row>
    <row r="124" spans="1:26" ht="15.75" customHeight="1">
      <c r="A124" s="252"/>
      <c r="B124" s="252"/>
      <c r="C124" s="252"/>
      <c r="D124" s="252"/>
      <c r="E124" s="252"/>
      <c r="F124" s="252"/>
      <c r="G124" s="252"/>
      <c r="H124" s="252"/>
      <c r="I124" s="252"/>
      <c r="J124" s="252"/>
      <c r="K124" s="252"/>
      <c r="L124" s="252"/>
      <c r="M124" s="252"/>
      <c r="N124" s="252"/>
      <c r="O124" s="252"/>
      <c r="P124" s="252"/>
      <c r="Q124" s="252"/>
      <c r="R124" s="252"/>
      <c r="Y124" s="255"/>
      <c r="Z124" s="255"/>
    </row>
    <row r="125" spans="1:26" ht="15.75" customHeight="1">
      <c r="A125" s="252"/>
      <c r="B125" s="252"/>
      <c r="C125" s="252"/>
      <c r="D125" s="252"/>
      <c r="E125" s="252"/>
      <c r="F125" s="252"/>
      <c r="G125" s="252"/>
      <c r="H125" s="252"/>
      <c r="I125" s="252"/>
      <c r="J125" s="252"/>
      <c r="K125" s="252"/>
      <c r="L125" s="252"/>
      <c r="M125" s="252"/>
      <c r="N125" s="252"/>
      <c r="O125" s="252"/>
      <c r="P125" s="252"/>
      <c r="Q125" s="252"/>
      <c r="R125" s="252"/>
      <c r="Y125" s="255"/>
      <c r="Z125" s="255"/>
    </row>
    <row r="126" spans="1:26" ht="15.75" customHeight="1">
      <c r="A126" s="252"/>
      <c r="B126" s="252"/>
      <c r="C126" s="252"/>
      <c r="D126" s="252"/>
      <c r="E126" s="252"/>
      <c r="F126" s="252"/>
      <c r="G126" s="252"/>
      <c r="H126" s="252"/>
      <c r="I126" s="252"/>
      <c r="J126" s="252"/>
      <c r="K126" s="252"/>
      <c r="L126" s="252"/>
      <c r="M126" s="252"/>
      <c r="N126" s="252"/>
      <c r="O126" s="252"/>
      <c r="P126" s="252"/>
      <c r="Q126" s="252"/>
      <c r="R126" s="252"/>
      <c r="Y126" s="255"/>
      <c r="Z126" s="255"/>
    </row>
    <row r="127" spans="1:26" ht="15.75" customHeight="1">
      <c r="A127" s="252"/>
      <c r="B127" s="252"/>
      <c r="C127" s="252"/>
      <c r="D127" s="252"/>
      <c r="E127" s="252"/>
      <c r="F127" s="252"/>
      <c r="G127" s="252"/>
      <c r="H127" s="252"/>
      <c r="I127" s="252"/>
      <c r="J127" s="252"/>
      <c r="K127" s="252"/>
      <c r="L127" s="252"/>
      <c r="M127" s="252"/>
      <c r="N127" s="252"/>
      <c r="O127" s="252"/>
      <c r="P127" s="252"/>
      <c r="Q127" s="252"/>
      <c r="R127" s="252"/>
      <c r="Y127" s="255"/>
      <c r="Z127" s="255"/>
    </row>
    <row r="128" spans="1:26" ht="15.75" customHeight="1">
      <c r="A128" s="252"/>
      <c r="B128" s="252"/>
      <c r="C128" s="252"/>
      <c r="D128" s="252"/>
      <c r="E128" s="252"/>
      <c r="F128" s="252"/>
      <c r="G128" s="252"/>
      <c r="H128" s="252"/>
      <c r="I128" s="252"/>
      <c r="J128" s="252"/>
      <c r="K128" s="252"/>
      <c r="L128" s="252"/>
      <c r="M128" s="252"/>
      <c r="N128" s="252"/>
      <c r="O128" s="252"/>
      <c r="P128" s="252"/>
      <c r="Q128" s="252"/>
      <c r="R128" s="252"/>
      <c r="Y128" s="255"/>
      <c r="Z128" s="255"/>
    </row>
    <row r="129" spans="1:26" ht="15.75" customHeight="1">
      <c r="A129" s="252"/>
      <c r="B129" s="252"/>
      <c r="C129" s="252"/>
      <c r="D129" s="252"/>
      <c r="E129" s="252"/>
      <c r="F129" s="252"/>
      <c r="G129" s="252"/>
      <c r="H129" s="252"/>
      <c r="I129" s="252"/>
      <c r="J129" s="252"/>
      <c r="K129" s="252"/>
      <c r="L129" s="252"/>
      <c r="M129" s="252"/>
      <c r="N129" s="252"/>
      <c r="O129" s="252"/>
      <c r="P129" s="252"/>
      <c r="Q129" s="252"/>
      <c r="R129" s="252"/>
      <c r="Y129" s="255"/>
      <c r="Z129" s="255"/>
    </row>
    <row r="130" spans="1:26" ht="15.75" customHeight="1">
      <c r="A130" s="252"/>
      <c r="B130" s="252"/>
      <c r="C130" s="252"/>
      <c r="D130" s="252"/>
      <c r="E130" s="252"/>
      <c r="F130" s="252"/>
      <c r="G130" s="252"/>
      <c r="H130" s="252"/>
      <c r="I130" s="252"/>
      <c r="J130" s="252"/>
      <c r="K130" s="252"/>
      <c r="L130" s="252"/>
      <c r="M130" s="252"/>
      <c r="N130" s="252"/>
      <c r="O130" s="252"/>
      <c r="P130" s="252"/>
      <c r="Q130" s="252"/>
      <c r="R130" s="252"/>
      <c r="Y130" s="255"/>
      <c r="Z130" s="255"/>
    </row>
    <row r="131" spans="1:26" ht="15.75" customHeight="1">
      <c r="A131" s="252"/>
      <c r="B131" s="252"/>
      <c r="C131" s="252"/>
      <c r="D131" s="252"/>
      <c r="E131" s="252"/>
      <c r="F131" s="252"/>
      <c r="G131" s="252"/>
      <c r="H131" s="252"/>
      <c r="I131" s="252"/>
      <c r="J131" s="252"/>
      <c r="K131" s="252"/>
      <c r="L131" s="252"/>
      <c r="M131" s="252"/>
      <c r="N131" s="252"/>
      <c r="O131" s="252"/>
      <c r="P131" s="252"/>
      <c r="Q131" s="252"/>
      <c r="R131" s="252"/>
      <c r="Y131" s="255"/>
      <c r="Z131" s="255"/>
    </row>
    <row r="132" spans="1:26" ht="15.75" customHeight="1">
      <c r="A132" s="252"/>
      <c r="B132" s="252"/>
      <c r="C132" s="252"/>
      <c r="D132" s="252"/>
      <c r="E132" s="252"/>
      <c r="F132" s="252"/>
      <c r="G132" s="252"/>
      <c r="H132" s="252"/>
      <c r="I132" s="252"/>
      <c r="J132" s="252"/>
      <c r="K132" s="252"/>
      <c r="L132" s="252"/>
      <c r="M132" s="252"/>
      <c r="N132" s="252"/>
      <c r="O132" s="252"/>
      <c r="P132" s="252"/>
      <c r="Q132" s="252"/>
      <c r="R132" s="252"/>
      <c r="Y132" s="255"/>
      <c r="Z132" s="255"/>
    </row>
    <row r="133" spans="1:26" ht="15.75" customHeight="1">
      <c r="A133" s="252"/>
      <c r="B133" s="252"/>
      <c r="C133" s="252"/>
      <c r="D133" s="252"/>
      <c r="E133" s="252"/>
      <c r="F133" s="252"/>
      <c r="G133" s="252"/>
      <c r="H133" s="252"/>
      <c r="I133" s="252"/>
      <c r="J133" s="252"/>
      <c r="K133" s="252"/>
      <c r="L133" s="252"/>
      <c r="M133" s="252"/>
      <c r="N133" s="252"/>
      <c r="O133" s="252"/>
      <c r="P133" s="252"/>
      <c r="Q133" s="252"/>
      <c r="R133" s="252"/>
      <c r="Y133" s="255"/>
      <c r="Z133" s="255"/>
    </row>
    <row r="134" spans="1:26" ht="15.75" customHeight="1">
      <c r="A134" s="252"/>
      <c r="B134" s="252"/>
      <c r="C134" s="252"/>
      <c r="D134" s="252"/>
      <c r="E134" s="252"/>
      <c r="F134" s="252"/>
      <c r="G134" s="252"/>
      <c r="H134" s="252"/>
      <c r="I134" s="252"/>
      <c r="J134" s="252"/>
      <c r="K134" s="252"/>
      <c r="L134" s="252"/>
      <c r="M134" s="252"/>
      <c r="N134" s="252"/>
      <c r="O134" s="252"/>
      <c r="P134" s="252"/>
      <c r="Q134" s="252"/>
      <c r="R134" s="252"/>
      <c r="Y134" s="255"/>
      <c r="Z134" s="255"/>
    </row>
    <row r="135" spans="1:26" ht="15.75" customHeight="1">
      <c r="A135" s="252"/>
      <c r="B135" s="252"/>
      <c r="C135" s="252"/>
      <c r="D135" s="252"/>
      <c r="E135" s="252"/>
      <c r="F135" s="252"/>
      <c r="G135" s="252"/>
      <c r="H135" s="252"/>
      <c r="I135" s="252"/>
      <c r="J135" s="252"/>
      <c r="K135" s="252"/>
      <c r="L135" s="252"/>
      <c r="M135" s="252"/>
      <c r="N135" s="252"/>
      <c r="O135" s="252"/>
      <c r="P135" s="252"/>
      <c r="Q135" s="252"/>
      <c r="R135" s="252"/>
      <c r="Y135" s="255"/>
      <c r="Z135" s="255"/>
    </row>
    <row r="136" spans="1:26" ht="15.75" customHeight="1">
      <c r="A136" s="252"/>
      <c r="B136" s="252"/>
      <c r="C136" s="252"/>
      <c r="D136" s="252"/>
      <c r="E136" s="252"/>
      <c r="F136" s="252"/>
      <c r="G136" s="252"/>
      <c r="H136" s="252"/>
      <c r="I136" s="252"/>
      <c r="J136" s="252"/>
      <c r="K136" s="252"/>
      <c r="L136" s="252"/>
      <c r="M136" s="252"/>
      <c r="N136" s="252"/>
      <c r="O136" s="252"/>
      <c r="P136" s="252"/>
      <c r="Q136" s="252"/>
      <c r="R136" s="252"/>
      <c r="Y136" s="255"/>
      <c r="Z136" s="255"/>
    </row>
    <row r="137" spans="1:26" ht="15.75" customHeight="1">
      <c r="A137" s="252"/>
      <c r="B137" s="252"/>
      <c r="C137" s="252"/>
      <c r="D137" s="252"/>
      <c r="E137" s="252"/>
      <c r="F137" s="252"/>
      <c r="G137" s="252"/>
      <c r="H137" s="252"/>
      <c r="I137" s="252"/>
      <c r="J137" s="252"/>
      <c r="K137" s="252"/>
      <c r="L137" s="252"/>
      <c r="M137" s="252"/>
      <c r="N137" s="252"/>
      <c r="O137" s="252"/>
      <c r="P137" s="252"/>
      <c r="Q137" s="252"/>
      <c r="R137" s="252"/>
      <c r="Y137" s="255"/>
      <c r="Z137" s="255"/>
    </row>
    <row r="138" spans="1:26" ht="15.75" customHeight="1">
      <c r="A138" s="252"/>
      <c r="B138" s="252"/>
      <c r="C138" s="252"/>
      <c r="D138" s="252"/>
      <c r="E138" s="252"/>
      <c r="F138" s="252"/>
      <c r="G138" s="252"/>
      <c r="H138" s="252"/>
      <c r="I138" s="252"/>
      <c r="J138" s="252"/>
      <c r="K138" s="252"/>
      <c r="L138" s="252"/>
      <c r="M138" s="252"/>
      <c r="N138" s="252"/>
      <c r="O138" s="252"/>
      <c r="P138" s="252"/>
      <c r="Q138" s="252"/>
      <c r="R138" s="252"/>
      <c r="Y138" s="255"/>
      <c r="Z138" s="255"/>
    </row>
    <row r="139" spans="1:26" ht="15.75" customHeight="1">
      <c r="A139" s="252"/>
      <c r="B139" s="252"/>
      <c r="C139" s="252"/>
      <c r="D139" s="252"/>
      <c r="E139" s="252"/>
      <c r="F139" s="252"/>
      <c r="G139" s="252"/>
      <c r="H139" s="252"/>
      <c r="I139" s="252"/>
      <c r="J139" s="252"/>
      <c r="K139" s="252"/>
      <c r="L139" s="252"/>
      <c r="M139" s="252"/>
      <c r="N139" s="252"/>
      <c r="O139" s="252"/>
      <c r="P139" s="252"/>
      <c r="Q139" s="252"/>
      <c r="R139" s="252"/>
      <c r="Y139" s="255"/>
      <c r="Z139" s="255"/>
    </row>
    <row r="140" spans="1:26" ht="15.75" customHeight="1">
      <c r="A140" s="252"/>
      <c r="B140" s="252"/>
      <c r="C140" s="252"/>
      <c r="D140" s="252"/>
      <c r="E140" s="252"/>
      <c r="F140" s="252"/>
      <c r="G140" s="252"/>
      <c r="H140" s="252"/>
      <c r="I140" s="252"/>
      <c r="J140" s="252"/>
      <c r="K140" s="252"/>
      <c r="L140" s="252"/>
      <c r="M140" s="252"/>
      <c r="N140" s="252"/>
      <c r="O140" s="252"/>
      <c r="P140" s="252"/>
      <c r="Q140" s="252"/>
      <c r="R140" s="252"/>
      <c r="Y140" s="255"/>
      <c r="Z140" s="255"/>
    </row>
    <row r="141" spans="1:26" ht="15.75" customHeight="1">
      <c r="A141" s="252"/>
      <c r="B141" s="252"/>
      <c r="C141" s="252"/>
      <c r="D141" s="252"/>
      <c r="E141" s="252"/>
      <c r="F141" s="252"/>
      <c r="G141" s="252"/>
      <c r="H141" s="252"/>
      <c r="I141" s="252"/>
      <c r="J141" s="252"/>
      <c r="K141" s="252"/>
      <c r="L141" s="252"/>
      <c r="M141" s="252"/>
      <c r="N141" s="252"/>
      <c r="O141" s="252"/>
      <c r="P141" s="252"/>
      <c r="Q141" s="252"/>
      <c r="R141" s="252"/>
      <c r="Y141" s="255"/>
      <c r="Z141" s="255"/>
    </row>
    <row r="142" spans="1:26" ht="15.75" customHeight="1">
      <c r="A142" s="252"/>
      <c r="B142" s="252"/>
      <c r="C142" s="252"/>
      <c r="D142" s="252"/>
      <c r="E142" s="252"/>
      <c r="F142" s="252"/>
      <c r="G142" s="252"/>
      <c r="H142" s="252"/>
      <c r="I142" s="252"/>
      <c r="J142" s="252"/>
      <c r="K142" s="252"/>
      <c r="L142" s="252"/>
      <c r="M142" s="252"/>
      <c r="N142" s="252"/>
      <c r="O142" s="252"/>
      <c r="P142" s="252"/>
      <c r="Q142" s="252"/>
      <c r="R142" s="252"/>
      <c r="Y142" s="255"/>
      <c r="Z142" s="255"/>
    </row>
    <row r="143" spans="1:26" ht="15.75" customHeight="1">
      <c r="A143" s="252"/>
      <c r="B143" s="252"/>
      <c r="C143" s="252"/>
      <c r="D143" s="252"/>
      <c r="E143" s="252"/>
      <c r="F143" s="252"/>
      <c r="G143" s="252"/>
      <c r="H143" s="252"/>
      <c r="I143" s="252"/>
      <c r="J143" s="252"/>
      <c r="K143" s="252"/>
      <c r="L143" s="252"/>
      <c r="M143" s="252"/>
      <c r="N143" s="252"/>
      <c r="O143" s="252"/>
      <c r="P143" s="252"/>
      <c r="Q143" s="252"/>
      <c r="R143" s="252"/>
      <c r="Y143" s="255"/>
      <c r="Z143" s="255"/>
    </row>
    <row r="144" spans="1:26" ht="15.75" customHeight="1">
      <c r="A144" s="252"/>
      <c r="B144" s="252"/>
      <c r="C144" s="252"/>
      <c r="D144" s="252"/>
      <c r="E144" s="252"/>
      <c r="F144" s="252"/>
      <c r="G144" s="252"/>
      <c r="H144" s="252"/>
      <c r="I144" s="252"/>
      <c r="J144" s="252"/>
      <c r="K144" s="252"/>
      <c r="L144" s="252"/>
      <c r="M144" s="252"/>
      <c r="N144" s="252"/>
      <c r="O144" s="252"/>
      <c r="P144" s="252"/>
      <c r="Q144" s="252"/>
      <c r="R144" s="252"/>
      <c r="Y144" s="255"/>
      <c r="Z144" s="255"/>
    </row>
    <row r="145" spans="1:26" ht="15.75" customHeight="1">
      <c r="A145" s="252"/>
      <c r="B145" s="252"/>
      <c r="C145" s="252"/>
      <c r="D145" s="252"/>
      <c r="E145" s="252"/>
      <c r="F145" s="252"/>
      <c r="G145" s="252"/>
      <c r="H145" s="252"/>
      <c r="I145" s="252"/>
      <c r="J145" s="252"/>
      <c r="K145" s="252"/>
      <c r="L145" s="252"/>
      <c r="M145" s="252"/>
      <c r="N145" s="252"/>
      <c r="O145" s="252"/>
      <c r="P145" s="252"/>
      <c r="Q145" s="252"/>
      <c r="R145" s="252"/>
      <c r="Y145" s="255"/>
      <c r="Z145" s="255"/>
    </row>
    <row r="146" spans="1:26" ht="15.75" customHeight="1">
      <c r="A146" s="252"/>
      <c r="B146" s="252"/>
      <c r="C146" s="252"/>
      <c r="D146" s="252"/>
      <c r="E146" s="252"/>
      <c r="F146" s="252"/>
      <c r="G146" s="252"/>
      <c r="H146" s="252"/>
      <c r="I146" s="252"/>
      <c r="J146" s="252"/>
      <c r="K146" s="252"/>
      <c r="L146" s="252"/>
      <c r="M146" s="252"/>
      <c r="N146" s="252"/>
      <c r="O146" s="252"/>
      <c r="P146" s="252"/>
      <c r="Q146" s="252"/>
      <c r="R146" s="252"/>
      <c r="Y146" s="255"/>
      <c r="Z146" s="255"/>
    </row>
    <row r="147" spans="1:26" ht="15.75" customHeight="1">
      <c r="A147" s="252"/>
      <c r="B147" s="252"/>
      <c r="C147" s="252"/>
      <c r="D147" s="252"/>
      <c r="E147" s="252"/>
      <c r="F147" s="252"/>
      <c r="G147" s="252"/>
      <c r="H147" s="252"/>
      <c r="I147" s="252"/>
      <c r="J147" s="252"/>
      <c r="K147" s="252"/>
      <c r="L147" s="252"/>
      <c r="M147" s="252"/>
      <c r="N147" s="252"/>
      <c r="O147" s="252"/>
      <c r="P147" s="252"/>
      <c r="Q147" s="252"/>
      <c r="R147" s="252"/>
      <c r="Y147" s="255"/>
      <c r="Z147" s="255"/>
    </row>
    <row r="148" spans="1:26" ht="15.75" customHeight="1">
      <c r="A148" s="252"/>
      <c r="B148" s="252"/>
      <c r="C148" s="252"/>
      <c r="D148" s="252"/>
      <c r="E148" s="252"/>
      <c r="F148" s="252"/>
      <c r="G148" s="252"/>
      <c r="H148" s="252"/>
      <c r="I148" s="252"/>
      <c r="J148" s="252"/>
      <c r="K148" s="252"/>
      <c r="L148" s="252"/>
      <c r="M148" s="252"/>
      <c r="N148" s="252"/>
      <c r="O148" s="252"/>
      <c r="P148" s="252"/>
      <c r="Q148" s="252"/>
      <c r="R148" s="252"/>
      <c r="Y148" s="255"/>
      <c r="Z148" s="255"/>
    </row>
    <row r="149" spans="1:26" ht="15.75" customHeight="1">
      <c r="A149" s="252"/>
      <c r="B149" s="252"/>
      <c r="C149" s="252"/>
      <c r="D149" s="252"/>
      <c r="E149" s="252"/>
      <c r="F149" s="252"/>
      <c r="G149" s="252"/>
      <c r="H149" s="252"/>
      <c r="I149" s="252"/>
      <c r="J149" s="252"/>
      <c r="K149" s="252"/>
      <c r="L149" s="252"/>
      <c r="M149" s="252"/>
      <c r="N149" s="252"/>
      <c r="O149" s="252"/>
      <c r="P149" s="252"/>
      <c r="Q149" s="252"/>
      <c r="R149" s="252"/>
      <c r="Y149" s="255"/>
      <c r="Z149" s="255"/>
    </row>
    <row r="150" spans="1:26" ht="15.75" customHeight="1">
      <c r="A150" s="252"/>
      <c r="B150" s="252"/>
      <c r="C150" s="252"/>
      <c r="D150" s="252"/>
      <c r="E150" s="252"/>
      <c r="F150" s="252"/>
      <c r="G150" s="252"/>
      <c r="H150" s="252"/>
      <c r="I150" s="252"/>
      <c r="J150" s="252"/>
      <c r="K150" s="252"/>
      <c r="L150" s="252"/>
      <c r="M150" s="252"/>
      <c r="N150" s="252"/>
      <c r="O150" s="252"/>
      <c r="P150" s="252"/>
      <c r="Q150" s="252"/>
      <c r="R150" s="252"/>
      <c r="Y150" s="255"/>
      <c r="Z150" s="255"/>
    </row>
    <row r="151" spans="1:26" ht="15.75" customHeight="1">
      <c r="A151" s="252"/>
      <c r="B151" s="252"/>
      <c r="C151" s="252"/>
      <c r="D151" s="252"/>
      <c r="E151" s="252"/>
      <c r="F151" s="252"/>
      <c r="G151" s="252"/>
      <c r="H151" s="252"/>
      <c r="I151" s="252"/>
      <c r="J151" s="252"/>
      <c r="K151" s="252"/>
      <c r="L151" s="252"/>
      <c r="M151" s="252"/>
      <c r="N151" s="252"/>
      <c r="O151" s="252"/>
      <c r="P151" s="252"/>
      <c r="Q151" s="252"/>
      <c r="R151" s="252"/>
      <c r="Y151" s="255"/>
      <c r="Z151" s="255"/>
    </row>
    <row r="152" spans="1:26" ht="15.75" customHeight="1">
      <c r="A152" s="252"/>
      <c r="B152" s="252"/>
      <c r="C152" s="252"/>
      <c r="D152" s="252"/>
      <c r="E152" s="252"/>
      <c r="F152" s="252"/>
      <c r="G152" s="252"/>
      <c r="H152" s="252"/>
      <c r="I152" s="252"/>
      <c r="J152" s="252"/>
      <c r="K152" s="252"/>
      <c r="L152" s="252"/>
      <c r="M152" s="252"/>
      <c r="N152" s="252"/>
      <c r="O152" s="252"/>
      <c r="P152" s="252"/>
      <c r="Q152" s="252"/>
      <c r="R152" s="252"/>
      <c r="Y152" s="255"/>
      <c r="Z152" s="255"/>
    </row>
    <row r="153" spans="1:26" ht="15.75" customHeight="1">
      <c r="A153" s="252"/>
      <c r="B153" s="252"/>
      <c r="C153" s="252"/>
      <c r="D153" s="252"/>
      <c r="E153" s="252"/>
      <c r="F153" s="252"/>
      <c r="G153" s="252"/>
      <c r="H153" s="252"/>
      <c r="I153" s="252"/>
      <c r="J153" s="252"/>
      <c r="K153" s="252"/>
      <c r="L153" s="252"/>
      <c r="M153" s="252"/>
      <c r="N153" s="252"/>
      <c r="O153" s="252"/>
      <c r="P153" s="252"/>
      <c r="Q153" s="252"/>
      <c r="R153" s="252"/>
      <c r="Y153" s="255"/>
      <c r="Z153" s="255"/>
    </row>
    <row r="154" spans="1:26" ht="15.75" customHeight="1">
      <c r="A154" s="252"/>
      <c r="B154" s="252"/>
      <c r="C154" s="252"/>
      <c r="D154" s="252"/>
      <c r="E154" s="252"/>
      <c r="F154" s="252"/>
      <c r="G154" s="252"/>
      <c r="H154" s="252"/>
      <c r="I154" s="252"/>
      <c r="J154" s="252"/>
      <c r="K154" s="252"/>
      <c r="L154" s="252"/>
      <c r="M154" s="252"/>
      <c r="N154" s="252"/>
      <c r="O154" s="252"/>
      <c r="P154" s="252"/>
      <c r="Q154" s="252"/>
      <c r="R154" s="252"/>
      <c r="Y154" s="255"/>
      <c r="Z154" s="255"/>
    </row>
    <row r="155" spans="1:26" ht="15.75" customHeight="1">
      <c r="A155" s="252"/>
      <c r="B155" s="252"/>
      <c r="C155" s="252"/>
      <c r="D155" s="252"/>
      <c r="E155" s="252"/>
      <c r="F155" s="252"/>
      <c r="G155" s="252"/>
      <c r="H155" s="252"/>
      <c r="I155" s="252"/>
      <c r="J155" s="252"/>
      <c r="K155" s="252"/>
      <c r="L155" s="252"/>
      <c r="M155" s="252"/>
      <c r="N155" s="252"/>
      <c r="O155" s="252"/>
      <c r="P155" s="252"/>
      <c r="Q155" s="252"/>
      <c r="R155" s="252"/>
      <c r="Y155" s="255"/>
      <c r="Z155" s="255"/>
    </row>
    <row r="156" spans="1:26" ht="15.75" customHeight="1">
      <c r="A156" s="252"/>
      <c r="B156" s="252"/>
      <c r="C156" s="252"/>
      <c r="D156" s="252"/>
      <c r="E156" s="252"/>
      <c r="F156" s="252"/>
      <c r="G156" s="252"/>
      <c r="H156" s="252"/>
      <c r="I156" s="252"/>
      <c r="J156" s="252"/>
      <c r="K156" s="252"/>
      <c r="L156" s="252"/>
      <c r="M156" s="252"/>
      <c r="N156" s="252"/>
      <c r="O156" s="252"/>
      <c r="P156" s="252"/>
      <c r="Q156" s="252"/>
      <c r="R156" s="252"/>
      <c r="Y156" s="255"/>
      <c r="Z156" s="255"/>
    </row>
    <row r="157" spans="1:26" ht="15.75" customHeight="1">
      <c r="A157" s="252"/>
      <c r="B157" s="252"/>
      <c r="C157" s="252"/>
      <c r="D157" s="252"/>
      <c r="E157" s="252"/>
      <c r="F157" s="252"/>
      <c r="G157" s="252"/>
      <c r="H157" s="252"/>
      <c r="I157" s="252"/>
      <c r="J157" s="252"/>
      <c r="K157" s="252"/>
      <c r="L157" s="252"/>
      <c r="M157" s="252"/>
      <c r="N157" s="252"/>
      <c r="O157" s="252"/>
      <c r="P157" s="252"/>
      <c r="Q157" s="252"/>
      <c r="R157" s="252"/>
      <c r="Y157" s="255"/>
      <c r="Z157" s="255"/>
    </row>
    <row r="158" spans="1:26" ht="15.75" customHeight="1">
      <c r="A158" s="252"/>
      <c r="B158" s="252"/>
      <c r="C158" s="252"/>
      <c r="D158" s="252"/>
      <c r="E158" s="252"/>
      <c r="F158" s="252"/>
      <c r="G158" s="252"/>
      <c r="H158" s="252"/>
      <c r="I158" s="252"/>
      <c r="J158" s="252"/>
      <c r="K158" s="252"/>
      <c r="L158" s="252"/>
      <c r="M158" s="252"/>
      <c r="N158" s="252"/>
      <c r="O158" s="252"/>
      <c r="P158" s="252"/>
      <c r="Q158" s="252"/>
      <c r="R158" s="252"/>
      <c r="Y158" s="255"/>
      <c r="Z158" s="255"/>
    </row>
    <row r="159" spans="1:26" ht="15.75" customHeight="1">
      <c r="A159" s="252"/>
      <c r="B159" s="252"/>
      <c r="C159" s="252"/>
      <c r="D159" s="252"/>
      <c r="E159" s="252"/>
      <c r="F159" s="252"/>
      <c r="G159" s="252"/>
      <c r="H159" s="252"/>
      <c r="I159" s="252"/>
      <c r="J159" s="252"/>
      <c r="K159" s="252"/>
      <c r="L159" s="252"/>
      <c r="M159" s="252"/>
      <c r="N159" s="252"/>
      <c r="O159" s="252"/>
      <c r="P159" s="252"/>
      <c r="Q159" s="252"/>
      <c r="R159" s="252"/>
      <c r="Y159" s="255"/>
      <c r="Z159" s="255"/>
    </row>
    <row r="160" spans="1:26" ht="15.75" customHeight="1">
      <c r="A160" s="252"/>
      <c r="B160" s="252"/>
      <c r="C160" s="252"/>
      <c r="D160" s="252"/>
      <c r="E160" s="252"/>
      <c r="F160" s="252"/>
      <c r="G160" s="252"/>
      <c r="H160" s="252"/>
      <c r="I160" s="252"/>
      <c r="J160" s="252"/>
      <c r="K160" s="252"/>
      <c r="L160" s="252"/>
      <c r="M160" s="252"/>
      <c r="N160" s="252"/>
      <c r="O160" s="252"/>
      <c r="P160" s="252"/>
      <c r="Q160" s="252"/>
      <c r="R160" s="252"/>
      <c r="Y160" s="255"/>
      <c r="Z160" s="255"/>
    </row>
    <row r="161" spans="1:26" ht="15.75" customHeight="1">
      <c r="A161" s="252"/>
      <c r="B161" s="252"/>
      <c r="C161" s="252"/>
      <c r="D161" s="252"/>
      <c r="E161" s="252"/>
      <c r="F161" s="252"/>
      <c r="G161" s="252"/>
      <c r="H161" s="252"/>
      <c r="I161" s="252"/>
      <c r="J161" s="252"/>
      <c r="K161" s="252"/>
      <c r="L161" s="252"/>
      <c r="M161" s="252"/>
      <c r="N161" s="252"/>
      <c r="O161" s="252"/>
      <c r="P161" s="252"/>
      <c r="Q161" s="252"/>
      <c r="R161" s="252"/>
      <c r="Y161" s="255"/>
      <c r="Z161" s="255"/>
    </row>
    <row r="162" spans="1:26" ht="15.75" customHeight="1">
      <c r="A162" s="252"/>
      <c r="B162" s="252"/>
      <c r="C162" s="252"/>
      <c r="D162" s="252"/>
      <c r="E162" s="252"/>
      <c r="F162" s="252"/>
      <c r="G162" s="252"/>
      <c r="H162" s="252"/>
      <c r="I162" s="252"/>
      <c r="J162" s="252"/>
      <c r="K162" s="252"/>
      <c r="L162" s="252"/>
      <c r="M162" s="252"/>
      <c r="N162" s="252"/>
      <c r="O162" s="252"/>
      <c r="P162" s="252"/>
      <c r="Q162" s="252"/>
      <c r="R162" s="252"/>
      <c r="Y162" s="255"/>
      <c r="Z162" s="255"/>
    </row>
    <row r="163" spans="1:26" ht="15.75" customHeight="1">
      <c r="A163" s="252"/>
      <c r="B163" s="252"/>
      <c r="C163" s="252"/>
      <c r="D163" s="252"/>
      <c r="E163" s="252"/>
      <c r="F163" s="252"/>
      <c r="G163" s="252"/>
      <c r="H163" s="252"/>
      <c r="I163" s="252"/>
      <c r="J163" s="252"/>
      <c r="K163" s="252"/>
      <c r="L163" s="252"/>
      <c r="M163" s="252"/>
      <c r="N163" s="252"/>
      <c r="O163" s="252"/>
      <c r="P163" s="252"/>
      <c r="Q163" s="252"/>
      <c r="R163" s="252"/>
      <c r="Y163" s="255"/>
      <c r="Z163" s="255"/>
    </row>
    <row r="164" spans="1:26" ht="15.75" customHeight="1">
      <c r="A164" s="252"/>
      <c r="B164" s="252"/>
      <c r="C164" s="252"/>
      <c r="D164" s="252"/>
      <c r="E164" s="252"/>
      <c r="F164" s="252"/>
      <c r="G164" s="252"/>
      <c r="H164" s="252"/>
      <c r="I164" s="252"/>
      <c r="J164" s="252"/>
      <c r="K164" s="252"/>
      <c r="L164" s="252"/>
      <c r="M164" s="252"/>
      <c r="N164" s="252"/>
      <c r="O164" s="252"/>
      <c r="P164" s="252"/>
      <c r="Q164" s="252"/>
      <c r="R164" s="252"/>
      <c r="Y164" s="255"/>
      <c r="Z164" s="255"/>
    </row>
    <row r="165" spans="1:26" ht="15.75" customHeight="1">
      <c r="A165" s="252"/>
      <c r="B165" s="252"/>
      <c r="C165" s="252"/>
      <c r="D165" s="252"/>
      <c r="E165" s="252"/>
      <c r="F165" s="252"/>
      <c r="G165" s="252"/>
      <c r="H165" s="252"/>
      <c r="I165" s="252"/>
      <c r="J165" s="252"/>
      <c r="K165" s="252"/>
      <c r="L165" s="252"/>
      <c r="M165" s="252"/>
      <c r="N165" s="252"/>
      <c r="O165" s="252"/>
      <c r="P165" s="252"/>
      <c r="Q165" s="252"/>
      <c r="R165" s="252"/>
      <c r="Y165" s="255"/>
      <c r="Z165" s="255"/>
    </row>
    <row r="166" spans="1:26" ht="15.75" customHeight="1">
      <c r="A166" s="252"/>
      <c r="B166" s="252"/>
      <c r="C166" s="252"/>
      <c r="D166" s="252"/>
      <c r="E166" s="252"/>
      <c r="F166" s="252"/>
      <c r="G166" s="252"/>
      <c r="H166" s="252"/>
      <c r="I166" s="252"/>
      <c r="J166" s="252"/>
      <c r="K166" s="252"/>
      <c r="L166" s="252"/>
      <c r="M166" s="252"/>
      <c r="N166" s="252"/>
      <c r="O166" s="252"/>
      <c r="P166" s="252"/>
      <c r="Q166" s="252"/>
      <c r="R166" s="252"/>
      <c r="Y166" s="255"/>
      <c r="Z166" s="255"/>
    </row>
    <row r="167" spans="1:26" ht="15.75" customHeight="1">
      <c r="A167" s="252"/>
      <c r="B167" s="252"/>
      <c r="C167" s="252"/>
      <c r="D167" s="252"/>
      <c r="E167" s="252"/>
      <c r="F167" s="252"/>
      <c r="G167" s="252"/>
      <c r="H167" s="252"/>
      <c r="I167" s="252"/>
      <c r="J167" s="252"/>
      <c r="K167" s="252"/>
      <c r="L167" s="252"/>
      <c r="M167" s="252"/>
      <c r="N167" s="252"/>
      <c r="O167" s="252"/>
      <c r="P167" s="252"/>
      <c r="Q167" s="252"/>
      <c r="R167" s="252"/>
      <c r="Y167" s="255"/>
      <c r="Z167" s="255"/>
    </row>
    <row r="168" spans="1:26" ht="15.75" customHeight="1">
      <c r="A168" s="252"/>
      <c r="B168" s="252"/>
      <c r="C168" s="252"/>
      <c r="D168" s="252"/>
      <c r="E168" s="252"/>
      <c r="F168" s="252"/>
      <c r="G168" s="252"/>
      <c r="H168" s="252"/>
      <c r="I168" s="252"/>
      <c r="J168" s="252"/>
      <c r="K168" s="252"/>
      <c r="L168" s="252"/>
      <c r="M168" s="252"/>
      <c r="N168" s="252"/>
      <c r="O168" s="252"/>
      <c r="P168" s="252"/>
      <c r="Q168" s="252"/>
      <c r="R168" s="252"/>
      <c r="Y168" s="255"/>
      <c r="Z168" s="255"/>
    </row>
    <row r="169" spans="1:26" ht="15.75" customHeight="1">
      <c r="A169" s="252"/>
      <c r="B169" s="252"/>
      <c r="C169" s="252"/>
      <c r="D169" s="252"/>
      <c r="E169" s="252"/>
      <c r="F169" s="252"/>
      <c r="G169" s="252"/>
      <c r="H169" s="252"/>
      <c r="I169" s="252"/>
      <c r="J169" s="252"/>
      <c r="K169" s="252"/>
      <c r="L169" s="252"/>
      <c r="M169" s="252"/>
      <c r="N169" s="252"/>
      <c r="O169" s="252"/>
      <c r="P169" s="252"/>
      <c r="Q169" s="252"/>
      <c r="R169" s="252"/>
      <c r="Y169" s="255"/>
      <c r="Z169" s="255"/>
    </row>
    <row r="170" spans="1:26" ht="15.75" customHeight="1">
      <c r="A170" s="252"/>
      <c r="B170" s="252"/>
      <c r="C170" s="252"/>
      <c r="D170" s="252"/>
      <c r="E170" s="252"/>
      <c r="F170" s="252"/>
      <c r="G170" s="252"/>
      <c r="H170" s="252"/>
      <c r="I170" s="252"/>
      <c r="J170" s="252"/>
      <c r="K170" s="252"/>
      <c r="L170" s="252"/>
      <c r="M170" s="252"/>
      <c r="N170" s="252"/>
      <c r="O170" s="252"/>
      <c r="P170" s="252"/>
      <c r="Q170" s="252"/>
      <c r="R170" s="252"/>
      <c r="Y170" s="255"/>
      <c r="Z170" s="255"/>
    </row>
    <row r="171" spans="1:26" ht="15.75" customHeight="1">
      <c r="A171" s="252"/>
      <c r="B171" s="252"/>
      <c r="C171" s="252"/>
      <c r="D171" s="252"/>
      <c r="E171" s="252"/>
      <c r="F171" s="252"/>
      <c r="G171" s="252"/>
      <c r="H171" s="252"/>
      <c r="I171" s="252"/>
      <c r="J171" s="252"/>
      <c r="K171" s="252"/>
      <c r="L171" s="252"/>
      <c r="M171" s="252"/>
      <c r="N171" s="252"/>
      <c r="O171" s="252"/>
      <c r="P171" s="252"/>
      <c r="Q171" s="252"/>
      <c r="R171" s="252"/>
      <c r="Y171" s="255"/>
      <c r="Z171" s="255"/>
    </row>
    <row r="172" spans="1:26" ht="15.75" customHeight="1">
      <c r="A172" s="252"/>
      <c r="B172" s="252"/>
      <c r="C172" s="252"/>
      <c r="D172" s="252"/>
      <c r="E172" s="252"/>
      <c r="F172" s="252"/>
      <c r="G172" s="252"/>
      <c r="H172" s="252"/>
      <c r="I172" s="252"/>
      <c r="J172" s="252"/>
      <c r="K172" s="252"/>
      <c r="L172" s="252"/>
      <c r="M172" s="252"/>
      <c r="N172" s="252"/>
      <c r="O172" s="252"/>
      <c r="P172" s="252"/>
      <c r="Q172" s="252"/>
      <c r="R172" s="252"/>
      <c r="Y172" s="255"/>
      <c r="Z172" s="255"/>
    </row>
    <row r="173" spans="1:26" ht="15.75" customHeight="1">
      <c r="A173" s="252"/>
      <c r="B173" s="252"/>
      <c r="C173" s="252"/>
      <c r="D173" s="252"/>
      <c r="E173" s="252"/>
      <c r="F173" s="252"/>
      <c r="G173" s="252"/>
      <c r="H173" s="252"/>
      <c r="I173" s="252"/>
      <c r="J173" s="252"/>
      <c r="K173" s="252"/>
      <c r="L173" s="252"/>
      <c r="M173" s="252"/>
      <c r="N173" s="252"/>
      <c r="O173" s="252"/>
      <c r="P173" s="252"/>
      <c r="Q173" s="252"/>
      <c r="R173" s="252"/>
      <c r="Y173" s="255"/>
      <c r="Z173" s="255"/>
    </row>
    <row r="174" spans="1:26" ht="15.75" customHeight="1">
      <c r="A174" s="252"/>
      <c r="B174" s="252"/>
      <c r="C174" s="252"/>
      <c r="D174" s="252"/>
      <c r="E174" s="252"/>
      <c r="F174" s="252"/>
      <c r="G174" s="252"/>
      <c r="H174" s="252"/>
      <c r="I174" s="252"/>
      <c r="J174" s="252"/>
      <c r="K174" s="252"/>
      <c r="L174" s="252"/>
      <c r="M174" s="252"/>
      <c r="N174" s="252"/>
      <c r="O174" s="252"/>
      <c r="P174" s="252"/>
      <c r="Q174" s="252"/>
      <c r="R174" s="252"/>
      <c r="Y174" s="255"/>
      <c r="Z174" s="255"/>
    </row>
    <row r="175" spans="1:26" ht="15.75" customHeight="1">
      <c r="A175" s="252"/>
      <c r="B175" s="252"/>
      <c r="C175" s="252"/>
      <c r="D175" s="252"/>
      <c r="E175" s="252"/>
      <c r="F175" s="252"/>
      <c r="G175" s="252"/>
      <c r="H175" s="252"/>
      <c r="I175" s="252"/>
      <c r="J175" s="252"/>
      <c r="K175" s="252"/>
      <c r="L175" s="252"/>
      <c r="M175" s="252"/>
      <c r="N175" s="252"/>
      <c r="O175" s="252"/>
      <c r="P175" s="252"/>
      <c r="Q175" s="252"/>
      <c r="R175" s="252"/>
      <c r="Y175" s="255"/>
      <c r="Z175" s="255"/>
    </row>
    <row r="176" spans="1:26" ht="15.75" customHeight="1">
      <c r="A176" s="252"/>
      <c r="B176" s="252"/>
      <c r="C176" s="252"/>
      <c r="D176" s="252"/>
      <c r="E176" s="252"/>
      <c r="F176" s="252"/>
      <c r="G176" s="252"/>
      <c r="H176" s="252"/>
      <c r="I176" s="252"/>
      <c r="J176" s="252"/>
      <c r="K176" s="252"/>
      <c r="L176" s="252"/>
      <c r="M176" s="252"/>
      <c r="N176" s="252"/>
      <c r="O176" s="252"/>
      <c r="P176" s="252"/>
      <c r="Q176" s="252"/>
      <c r="R176" s="252"/>
      <c r="Y176" s="255"/>
      <c r="Z176" s="255"/>
    </row>
    <row r="177" spans="1:26" ht="15.75" customHeight="1">
      <c r="A177" s="252"/>
      <c r="B177" s="252"/>
      <c r="C177" s="252"/>
      <c r="D177" s="252"/>
      <c r="E177" s="252"/>
      <c r="F177" s="252"/>
      <c r="G177" s="252"/>
      <c r="H177" s="252"/>
      <c r="I177" s="252"/>
      <c r="J177" s="252"/>
      <c r="K177" s="252"/>
      <c r="L177" s="252"/>
      <c r="M177" s="252"/>
      <c r="N177" s="252"/>
      <c r="O177" s="252"/>
      <c r="P177" s="252"/>
      <c r="Q177" s="252"/>
      <c r="R177" s="252"/>
      <c r="Y177" s="255"/>
      <c r="Z177" s="255"/>
    </row>
    <row r="178" spans="1:26" ht="15.75" customHeight="1">
      <c r="A178" s="252"/>
      <c r="B178" s="252"/>
      <c r="C178" s="252"/>
      <c r="D178" s="252"/>
      <c r="E178" s="252"/>
      <c r="F178" s="252"/>
      <c r="G178" s="252"/>
      <c r="H178" s="252"/>
      <c r="I178" s="252"/>
      <c r="J178" s="252"/>
      <c r="K178" s="252"/>
      <c r="L178" s="252"/>
      <c r="M178" s="252"/>
      <c r="N178" s="252"/>
      <c r="O178" s="252"/>
      <c r="P178" s="252"/>
      <c r="Q178" s="252"/>
      <c r="R178" s="252"/>
      <c r="Y178" s="255"/>
      <c r="Z178" s="255"/>
    </row>
    <row r="179" spans="1:26" ht="15.75" customHeight="1">
      <c r="A179" s="252"/>
      <c r="B179" s="252"/>
      <c r="C179" s="252"/>
      <c r="D179" s="252"/>
      <c r="E179" s="252"/>
      <c r="F179" s="252"/>
      <c r="G179" s="252"/>
      <c r="H179" s="252"/>
      <c r="I179" s="252"/>
      <c r="J179" s="252"/>
      <c r="K179" s="252"/>
      <c r="L179" s="252"/>
      <c r="M179" s="252"/>
      <c r="N179" s="252"/>
      <c r="O179" s="252"/>
      <c r="P179" s="252"/>
      <c r="Q179" s="252"/>
      <c r="R179" s="252"/>
      <c r="Y179" s="255"/>
      <c r="Z179" s="255"/>
    </row>
    <row r="180" spans="1:26" ht="15.75" customHeight="1">
      <c r="A180" s="252"/>
      <c r="B180" s="252"/>
      <c r="C180" s="252"/>
      <c r="D180" s="252"/>
      <c r="E180" s="252"/>
      <c r="F180" s="252"/>
      <c r="G180" s="252"/>
      <c r="H180" s="252"/>
      <c r="I180" s="252"/>
      <c r="J180" s="252"/>
      <c r="K180" s="252"/>
      <c r="L180" s="252"/>
      <c r="M180" s="252"/>
      <c r="N180" s="252"/>
      <c r="O180" s="252"/>
      <c r="P180" s="252"/>
      <c r="Q180" s="252"/>
      <c r="R180" s="252"/>
      <c r="Y180" s="255"/>
      <c r="Z180" s="255"/>
    </row>
    <row r="181" spans="1:26" ht="15.75" customHeight="1">
      <c r="A181" s="252"/>
      <c r="B181" s="252"/>
      <c r="C181" s="252"/>
      <c r="D181" s="252"/>
      <c r="E181" s="252"/>
      <c r="F181" s="252"/>
      <c r="G181" s="252"/>
      <c r="H181" s="252"/>
      <c r="I181" s="252"/>
      <c r="J181" s="252"/>
      <c r="K181" s="252"/>
      <c r="L181" s="252"/>
      <c r="M181" s="252"/>
      <c r="N181" s="252"/>
      <c r="O181" s="252"/>
      <c r="P181" s="252"/>
      <c r="Q181" s="252"/>
      <c r="R181" s="252"/>
      <c r="Y181" s="255"/>
      <c r="Z181" s="255"/>
    </row>
    <row r="182" spans="1:26" ht="15.75" customHeight="1">
      <c r="A182" s="252"/>
      <c r="B182" s="252"/>
      <c r="C182" s="252"/>
      <c r="D182" s="252"/>
      <c r="E182" s="252"/>
      <c r="F182" s="252"/>
      <c r="G182" s="252"/>
      <c r="H182" s="252"/>
      <c r="I182" s="252"/>
      <c r="J182" s="252"/>
      <c r="K182" s="252"/>
      <c r="L182" s="252"/>
      <c r="M182" s="252"/>
      <c r="N182" s="252"/>
      <c r="O182" s="252"/>
      <c r="P182" s="252"/>
      <c r="Q182" s="252"/>
      <c r="R182" s="252"/>
      <c r="Y182" s="255"/>
      <c r="Z182" s="255"/>
    </row>
    <row r="183" spans="1:26" ht="15.75" customHeight="1">
      <c r="A183" s="252"/>
      <c r="B183" s="252"/>
      <c r="C183" s="252"/>
      <c r="D183" s="252"/>
      <c r="E183" s="252"/>
      <c r="F183" s="252"/>
      <c r="G183" s="252"/>
      <c r="H183" s="252"/>
      <c r="I183" s="252"/>
      <c r="J183" s="252"/>
      <c r="K183" s="252"/>
      <c r="L183" s="252"/>
      <c r="M183" s="252"/>
      <c r="N183" s="252"/>
      <c r="O183" s="252"/>
      <c r="P183" s="252"/>
      <c r="Q183" s="252"/>
      <c r="R183" s="252"/>
      <c r="Y183" s="255"/>
      <c r="Z183" s="255"/>
    </row>
    <row r="184" spans="1:26" ht="15.75" customHeight="1">
      <c r="A184" s="252"/>
      <c r="B184" s="252"/>
      <c r="C184" s="252"/>
      <c r="D184" s="252"/>
      <c r="E184" s="252"/>
      <c r="F184" s="252"/>
      <c r="G184" s="252"/>
      <c r="H184" s="252"/>
      <c r="I184" s="252"/>
      <c r="J184" s="252"/>
      <c r="K184" s="252"/>
      <c r="L184" s="252"/>
      <c r="M184" s="252"/>
      <c r="N184" s="252"/>
      <c r="O184" s="252"/>
      <c r="P184" s="252"/>
      <c r="Q184" s="252"/>
      <c r="R184" s="252"/>
      <c r="Y184" s="255"/>
      <c r="Z184" s="255"/>
    </row>
    <row r="185" spans="1:26" ht="15.75" customHeight="1">
      <c r="A185" s="252"/>
      <c r="B185" s="252"/>
      <c r="C185" s="252"/>
      <c r="D185" s="252"/>
      <c r="E185" s="252"/>
      <c r="F185" s="252"/>
      <c r="G185" s="252"/>
      <c r="H185" s="252"/>
      <c r="I185" s="252"/>
      <c r="J185" s="252"/>
      <c r="K185" s="252"/>
      <c r="L185" s="252"/>
      <c r="M185" s="252"/>
      <c r="N185" s="252"/>
      <c r="O185" s="252"/>
      <c r="P185" s="252"/>
      <c r="Q185" s="252"/>
      <c r="R185" s="252"/>
      <c r="Y185" s="255"/>
      <c r="Z185" s="255"/>
    </row>
    <row r="186" spans="1:26" ht="15.75" customHeight="1">
      <c r="A186" s="252"/>
      <c r="B186" s="252"/>
      <c r="C186" s="252"/>
      <c r="D186" s="252"/>
      <c r="E186" s="252"/>
      <c r="F186" s="252"/>
      <c r="G186" s="252"/>
      <c r="H186" s="252"/>
      <c r="I186" s="252"/>
      <c r="J186" s="252"/>
      <c r="K186" s="252"/>
      <c r="L186" s="252"/>
      <c r="M186" s="252"/>
      <c r="N186" s="252"/>
      <c r="O186" s="252"/>
      <c r="P186" s="252"/>
      <c r="Q186" s="252"/>
      <c r="R186" s="252"/>
      <c r="Y186" s="255"/>
      <c r="Z186" s="255"/>
    </row>
    <row r="187" spans="1:26" ht="15.75" customHeight="1">
      <c r="A187" s="252"/>
      <c r="B187" s="252"/>
      <c r="C187" s="252"/>
      <c r="D187" s="252"/>
      <c r="E187" s="252"/>
      <c r="F187" s="252"/>
      <c r="G187" s="252"/>
      <c r="H187" s="252"/>
      <c r="I187" s="252"/>
      <c r="J187" s="252"/>
      <c r="K187" s="252"/>
      <c r="L187" s="252"/>
      <c r="M187" s="252"/>
      <c r="N187" s="252"/>
      <c r="O187" s="252"/>
      <c r="P187" s="252"/>
      <c r="Q187" s="252"/>
      <c r="R187" s="252"/>
      <c r="Y187" s="255"/>
      <c r="Z187" s="255"/>
    </row>
    <row r="188" spans="1:26" ht="15.75" customHeight="1">
      <c r="A188" s="252"/>
      <c r="B188" s="252"/>
      <c r="C188" s="252"/>
      <c r="D188" s="252"/>
      <c r="E188" s="252"/>
      <c r="F188" s="252"/>
      <c r="G188" s="252"/>
      <c r="H188" s="252"/>
      <c r="I188" s="252"/>
      <c r="J188" s="252"/>
      <c r="K188" s="252"/>
      <c r="L188" s="252"/>
      <c r="M188" s="252"/>
      <c r="N188" s="252"/>
      <c r="O188" s="252"/>
      <c r="P188" s="252"/>
      <c r="Q188" s="252"/>
      <c r="R188" s="252"/>
      <c r="Y188" s="255"/>
      <c r="Z188" s="255"/>
    </row>
    <row r="189" spans="1:26" ht="15.75" customHeight="1">
      <c r="A189" s="252"/>
      <c r="B189" s="252"/>
      <c r="C189" s="252"/>
      <c r="D189" s="252"/>
      <c r="E189" s="252"/>
      <c r="F189" s="252"/>
      <c r="G189" s="252"/>
      <c r="H189" s="252"/>
      <c r="I189" s="252"/>
      <c r="J189" s="252"/>
      <c r="K189" s="252"/>
      <c r="L189" s="252"/>
      <c r="M189" s="252"/>
      <c r="N189" s="252"/>
      <c r="O189" s="252"/>
      <c r="P189" s="252"/>
      <c r="Q189" s="252"/>
      <c r="R189" s="252"/>
      <c r="Y189" s="255"/>
      <c r="Z189" s="255"/>
    </row>
    <row r="190" spans="1:26" ht="15.75" customHeight="1">
      <c r="A190" s="252"/>
      <c r="B190" s="252"/>
      <c r="C190" s="252"/>
      <c r="D190" s="252"/>
      <c r="E190" s="252"/>
      <c r="F190" s="252"/>
      <c r="G190" s="252"/>
      <c r="H190" s="252"/>
      <c r="I190" s="252"/>
      <c r="J190" s="252"/>
      <c r="K190" s="252"/>
      <c r="L190" s="252"/>
      <c r="M190" s="252"/>
      <c r="N190" s="252"/>
      <c r="O190" s="252"/>
      <c r="P190" s="252"/>
      <c r="Q190" s="252"/>
      <c r="R190" s="252"/>
      <c r="Y190" s="255"/>
      <c r="Z190" s="255"/>
    </row>
    <row r="191" spans="1:26" ht="15.75" customHeight="1">
      <c r="A191" s="252"/>
      <c r="B191" s="252"/>
      <c r="C191" s="252"/>
      <c r="D191" s="252"/>
      <c r="E191" s="252"/>
      <c r="F191" s="252"/>
      <c r="G191" s="252"/>
      <c r="H191" s="252"/>
      <c r="I191" s="252"/>
      <c r="J191" s="252"/>
      <c r="K191" s="252"/>
      <c r="L191" s="252"/>
      <c r="M191" s="252"/>
      <c r="N191" s="252"/>
      <c r="O191" s="252"/>
      <c r="P191" s="252"/>
      <c r="Q191" s="252"/>
      <c r="R191" s="252"/>
      <c r="Y191" s="255"/>
      <c r="Z191" s="255"/>
    </row>
    <row r="192" spans="1:26" ht="15.75" customHeight="1">
      <c r="A192" s="252"/>
      <c r="B192" s="252"/>
      <c r="C192" s="252"/>
      <c r="D192" s="252"/>
      <c r="E192" s="252"/>
      <c r="F192" s="252"/>
      <c r="G192" s="252"/>
      <c r="H192" s="252"/>
      <c r="I192" s="252"/>
      <c r="J192" s="252"/>
      <c r="K192" s="252"/>
      <c r="L192" s="252"/>
      <c r="M192" s="252"/>
      <c r="N192" s="252"/>
      <c r="O192" s="252"/>
      <c r="P192" s="252"/>
      <c r="Q192" s="252"/>
      <c r="R192" s="252"/>
      <c r="Y192" s="255"/>
      <c r="Z192" s="255"/>
    </row>
    <row r="193" spans="1:26" ht="15.75" customHeight="1">
      <c r="A193" s="252"/>
      <c r="B193" s="252"/>
      <c r="C193" s="252"/>
      <c r="D193" s="252"/>
      <c r="E193" s="252"/>
      <c r="F193" s="252"/>
      <c r="G193" s="252"/>
      <c r="H193" s="252"/>
      <c r="I193" s="252"/>
      <c r="J193" s="252"/>
      <c r="K193" s="252"/>
      <c r="L193" s="252"/>
      <c r="M193" s="252"/>
      <c r="N193" s="252"/>
      <c r="O193" s="252"/>
      <c r="P193" s="252"/>
      <c r="Q193" s="252"/>
      <c r="R193" s="252"/>
      <c r="Y193" s="255"/>
      <c r="Z193" s="255"/>
    </row>
    <row r="194" spans="1:26" ht="15.75" customHeight="1">
      <c r="A194" s="252"/>
      <c r="B194" s="252"/>
      <c r="C194" s="252"/>
      <c r="D194" s="252"/>
      <c r="E194" s="252"/>
      <c r="F194" s="252"/>
      <c r="G194" s="252"/>
      <c r="H194" s="252"/>
      <c r="I194" s="252"/>
      <c r="J194" s="252"/>
      <c r="K194" s="252"/>
      <c r="L194" s="252"/>
      <c r="M194" s="252"/>
      <c r="N194" s="252"/>
      <c r="O194" s="252"/>
      <c r="P194" s="252"/>
      <c r="Q194" s="252"/>
      <c r="R194" s="252"/>
      <c r="Y194" s="255"/>
      <c r="Z194" s="255"/>
    </row>
    <row r="195" spans="1:26" ht="15.75" customHeight="1">
      <c r="A195" s="252"/>
      <c r="B195" s="252"/>
      <c r="C195" s="252"/>
      <c r="D195" s="252"/>
      <c r="E195" s="252"/>
      <c r="F195" s="252"/>
      <c r="G195" s="252"/>
      <c r="H195" s="252"/>
      <c r="I195" s="252"/>
      <c r="J195" s="252"/>
      <c r="K195" s="252"/>
      <c r="L195" s="252"/>
      <c r="M195" s="252"/>
      <c r="N195" s="252"/>
      <c r="O195" s="252"/>
      <c r="P195" s="252"/>
      <c r="Q195" s="252"/>
      <c r="R195" s="252"/>
      <c r="Y195" s="255"/>
      <c r="Z195" s="255"/>
    </row>
    <row r="196" spans="1:26" ht="15.75" customHeight="1">
      <c r="A196" s="252"/>
      <c r="B196" s="252"/>
      <c r="C196" s="252"/>
      <c r="D196" s="252"/>
      <c r="E196" s="252"/>
      <c r="F196" s="252"/>
      <c r="G196" s="252"/>
      <c r="H196" s="252"/>
      <c r="I196" s="252"/>
      <c r="J196" s="252"/>
      <c r="K196" s="252"/>
      <c r="L196" s="252"/>
      <c r="M196" s="252"/>
      <c r="N196" s="252"/>
      <c r="O196" s="252"/>
      <c r="P196" s="252"/>
      <c r="Q196" s="252"/>
      <c r="R196" s="252"/>
      <c r="Y196" s="255"/>
      <c r="Z196" s="255"/>
    </row>
    <row r="197" spans="1:26" ht="15.75" customHeight="1">
      <c r="A197" s="252"/>
      <c r="B197" s="252"/>
      <c r="C197" s="252"/>
      <c r="D197" s="252"/>
      <c r="E197" s="252"/>
      <c r="F197" s="252"/>
      <c r="G197" s="252"/>
      <c r="H197" s="252"/>
      <c r="I197" s="252"/>
      <c r="J197" s="252"/>
      <c r="K197" s="252"/>
      <c r="L197" s="252"/>
      <c r="M197" s="252"/>
      <c r="N197" s="252"/>
      <c r="O197" s="252"/>
      <c r="P197" s="252"/>
      <c r="Q197" s="252"/>
      <c r="R197" s="252"/>
      <c r="Y197" s="255"/>
      <c r="Z197" s="255"/>
    </row>
    <row r="198" spans="1:26" ht="15.75" customHeight="1">
      <c r="A198" s="252"/>
      <c r="B198" s="252"/>
      <c r="C198" s="252"/>
      <c r="D198" s="252"/>
      <c r="E198" s="252"/>
      <c r="F198" s="252"/>
      <c r="G198" s="252"/>
      <c r="H198" s="252"/>
      <c r="I198" s="252"/>
      <c r="J198" s="252"/>
      <c r="K198" s="252"/>
      <c r="L198" s="252"/>
      <c r="M198" s="252"/>
      <c r="N198" s="252"/>
      <c r="O198" s="252"/>
      <c r="P198" s="252"/>
      <c r="Q198" s="252"/>
      <c r="R198" s="252"/>
      <c r="Y198" s="255"/>
      <c r="Z198" s="255"/>
    </row>
    <row r="199" spans="1:26" ht="15.75" customHeight="1">
      <c r="A199" s="252"/>
      <c r="B199" s="252"/>
      <c r="C199" s="252"/>
      <c r="D199" s="252"/>
      <c r="E199" s="252"/>
      <c r="F199" s="252"/>
      <c r="G199" s="252"/>
      <c r="H199" s="252"/>
      <c r="I199" s="252"/>
      <c r="J199" s="252"/>
      <c r="K199" s="252"/>
      <c r="L199" s="252"/>
      <c r="M199" s="252"/>
      <c r="N199" s="252"/>
      <c r="O199" s="252"/>
      <c r="P199" s="252"/>
      <c r="Q199" s="252"/>
      <c r="R199" s="252"/>
      <c r="Y199" s="255"/>
      <c r="Z199" s="255"/>
    </row>
    <row r="200" spans="1:26" ht="15.75" customHeight="1">
      <c r="A200" s="252"/>
      <c r="B200" s="252"/>
      <c r="C200" s="252"/>
      <c r="D200" s="252"/>
      <c r="E200" s="252"/>
      <c r="F200" s="252"/>
      <c r="G200" s="252"/>
      <c r="H200" s="252"/>
      <c r="I200" s="252"/>
      <c r="J200" s="252"/>
      <c r="K200" s="252"/>
      <c r="L200" s="252"/>
      <c r="M200" s="252"/>
      <c r="N200" s="252"/>
      <c r="O200" s="252"/>
      <c r="P200" s="252"/>
      <c r="Q200" s="252"/>
      <c r="R200" s="252"/>
      <c r="Y200" s="255"/>
      <c r="Z200" s="255"/>
    </row>
    <row r="201" spans="1:26" ht="15.75" customHeight="1">
      <c r="A201" s="252"/>
      <c r="B201" s="252"/>
      <c r="C201" s="252"/>
      <c r="D201" s="252"/>
      <c r="E201" s="252"/>
      <c r="F201" s="252"/>
      <c r="G201" s="252"/>
      <c r="H201" s="252"/>
      <c r="I201" s="252"/>
      <c r="J201" s="252"/>
      <c r="K201" s="252"/>
      <c r="L201" s="252"/>
      <c r="M201" s="252"/>
      <c r="N201" s="252"/>
      <c r="O201" s="252"/>
      <c r="P201" s="252"/>
      <c r="Q201" s="252"/>
      <c r="R201" s="252"/>
      <c r="Y201" s="255"/>
      <c r="Z201" s="255"/>
    </row>
    <row r="202" spans="1:26" ht="15.75" customHeight="1">
      <c r="A202" s="252"/>
      <c r="B202" s="252"/>
      <c r="C202" s="252"/>
      <c r="D202" s="252"/>
      <c r="E202" s="252"/>
      <c r="F202" s="252"/>
      <c r="G202" s="252"/>
      <c r="H202" s="252"/>
      <c r="I202" s="252"/>
      <c r="J202" s="252"/>
      <c r="K202" s="252"/>
      <c r="L202" s="252"/>
      <c r="M202" s="252"/>
      <c r="N202" s="252"/>
      <c r="O202" s="252"/>
      <c r="P202" s="252"/>
      <c r="Q202" s="252"/>
      <c r="R202" s="252"/>
      <c r="Y202" s="255"/>
      <c r="Z202" s="255"/>
    </row>
    <row r="203" spans="1:26" ht="15.75" customHeight="1">
      <c r="A203" s="252"/>
      <c r="B203" s="252"/>
      <c r="C203" s="252"/>
      <c r="D203" s="252"/>
      <c r="E203" s="252"/>
      <c r="F203" s="252"/>
      <c r="G203" s="252"/>
      <c r="H203" s="252"/>
      <c r="I203" s="252"/>
      <c r="J203" s="252"/>
      <c r="K203" s="252"/>
      <c r="L203" s="252"/>
      <c r="M203" s="252"/>
      <c r="N203" s="252"/>
      <c r="O203" s="252"/>
      <c r="P203" s="252"/>
      <c r="Q203" s="252"/>
      <c r="R203" s="252"/>
      <c r="Y203" s="255"/>
      <c r="Z203" s="255"/>
    </row>
    <row r="204" spans="1:26" ht="15.75" customHeight="1">
      <c r="A204" s="252"/>
      <c r="B204" s="252"/>
      <c r="C204" s="252"/>
      <c r="D204" s="252"/>
      <c r="E204" s="252"/>
      <c r="F204" s="252"/>
      <c r="G204" s="252"/>
      <c r="H204" s="252"/>
      <c r="I204" s="252"/>
      <c r="J204" s="252"/>
      <c r="K204" s="252"/>
      <c r="L204" s="252"/>
      <c r="M204" s="252"/>
      <c r="N204" s="252"/>
      <c r="O204" s="252"/>
      <c r="P204" s="252"/>
      <c r="Q204" s="252"/>
      <c r="R204" s="252"/>
      <c r="Y204" s="255"/>
      <c r="Z204" s="255"/>
    </row>
    <row r="205" spans="1:26" ht="15.75" customHeight="1">
      <c r="A205" s="252"/>
      <c r="B205" s="252"/>
      <c r="C205" s="252"/>
      <c r="D205" s="252"/>
      <c r="E205" s="252"/>
      <c r="F205" s="252"/>
      <c r="G205" s="252"/>
      <c r="H205" s="252"/>
      <c r="I205" s="252"/>
      <c r="J205" s="252"/>
      <c r="K205" s="252"/>
      <c r="L205" s="252"/>
      <c r="M205" s="252"/>
      <c r="N205" s="252"/>
      <c r="O205" s="252"/>
      <c r="P205" s="252"/>
      <c r="Q205" s="252"/>
      <c r="R205" s="252"/>
      <c r="Y205" s="255"/>
      <c r="Z205" s="255"/>
    </row>
    <row r="206" spans="1:26" ht="15.75" customHeight="1">
      <c r="A206" s="252"/>
      <c r="B206" s="252"/>
      <c r="C206" s="252"/>
      <c r="D206" s="252"/>
      <c r="E206" s="252"/>
      <c r="F206" s="252"/>
      <c r="G206" s="252"/>
      <c r="H206" s="252"/>
      <c r="I206" s="252"/>
      <c r="J206" s="252"/>
      <c r="K206" s="252"/>
      <c r="L206" s="252"/>
      <c r="M206" s="252"/>
      <c r="N206" s="252"/>
      <c r="O206" s="252"/>
      <c r="P206" s="252"/>
      <c r="Q206" s="252"/>
      <c r="R206" s="252"/>
      <c r="Y206" s="255"/>
      <c r="Z206" s="255"/>
    </row>
    <row r="207" spans="1:26" ht="15.75" customHeight="1">
      <c r="A207" s="252"/>
      <c r="B207" s="252"/>
      <c r="C207" s="252"/>
      <c r="D207" s="252"/>
      <c r="E207" s="252"/>
      <c r="F207" s="252"/>
      <c r="G207" s="252"/>
      <c r="H207" s="252"/>
      <c r="I207" s="252"/>
      <c r="J207" s="252"/>
      <c r="K207" s="252"/>
      <c r="L207" s="252"/>
      <c r="M207" s="252"/>
      <c r="N207" s="252"/>
      <c r="O207" s="252"/>
      <c r="P207" s="252"/>
      <c r="Q207" s="252"/>
      <c r="R207" s="252"/>
      <c r="Y207" s="255"/>
      <c r="Z207" s="255"/>
    </row>
    <row r="208" spans="1:26" ht="15.75" customHeight="1">
      <c r="A208" s="252"/>
      <c r="B208" s="252"/>
      <c r="C208" s="252"/>
      <c r="D208" s="252"/>
      <c r="E208" s="252"/>
      <c r="F208" s="252"/>
      <c r="G208" s="252"/>
      <c r="H208" s="252"/>
      <c r="I208" s="252"/>
      <c r="J208" s="252"/>
      <c r="K208" s="252"/>
      <c r="L208" s="252"/>
      <c r="M208" s="252"/>
      <c r="N208" s="252"/>
      <c r="O208" s="252"/>
      <c r="P208" s="252"/>
      <c r="Q208" s="252"/>
      <c r="R208" s="252"/>
      <c r="Y208" s="255"/>
      <c r="Z208" s="255"/>
    </row>
    <row r="209" spans="1:26" ht="15.75" customHeight="1">
      <c r="A209" s="252"/>
      <c r="B209" s="252"/>
      <c r="C209" s="252"/>
      <c r="D209" s="252"/>
      <c r="E209" s="252"/>
      <c r="F209" s="252"/>
      <c r="G209" s="252"/>
      <c r="H209" s="252"/>
      <c r="I209" s="252"/>
      <c r="J209" s="252"/>
      <c r="K209" s="252"/>
      <c r="L209" s="252"/>
      <c r="M209" s="252"/>
      <c r="N209" s="252"/>
      <c r="O209" s="252"/>
      <c r="P209" s="252"/>
      <c r="Q209" s="252"/>
      <c r="R209" s="252"/>
      <c r="Y209" s="255"/>
      <c r="Z209" s="255"/>
    </row>
    <row r="210" spans="1:26" ht="15.75" customHeight="1">
      <c r="A210" s="252"/>
      <c r="B210" s="252"/>
      <c r="C210" s="252"/>
      <c r="D210" s="252"/>
      <c r="E210" s="252"/>
      <c r="F210" s="252"/>
      <c r="G210" s="252"/>
      <c r="H210" s="252"/>
      <c r="I210" s="252"/>
      <c r="J210" s="252"/>
      <c r="K210" s="252"/>
      <c r="L210" s="252"/>
      <c r="M210" s="252"/>
      <c r="N210" s="252"/>
      <c r="O210" s="252"/>
      <c r="P210" s="252"/>
      <c r="Q210" s="252"/>
      <c r="R210" s="252"/>
      <c r="Y210" s="255"/>
      <c r="Z210" s="255"/>
    </row>
    <row r="211" spans="1:26" ht="15.75" customHeight="1">
      <c r="A211" s="252"/>
      <c r="B211" s="252"/>
      <c r="C211" s="252"/>
      <c r="D211" s="252"/>
      <c r="E211" s="252"/>
      <c r="F211" s="252"/>
      <c r="G211" s="252"/>
      <c r="H211" s="252"/>
      <c r="I211" s="252"/>
      <c r="J211" s="252"/>
      <c r="K211" s="252"/>
      <c r="L211" s="252"/>
      <c r="M211" s="252"/>
      <c r="N211" s="252"/>
      <c r="O211" s="252"/>
      <c r="P211" s="252"/>
      <c r="Q211" s="252"/>
      <c r="R211" s="252"/>
      <c r="Y211" s="255"/>
      <c r="Z211" s="255"/>
    </row>
    <row r="212" spans="1:26" ht="15.75" customHeight="1">
      <c r="A212" s="252"/>
      <c r="B212" s="252"/>
      <c r="C212" s="252"/>
      <c r="D212" s="252"/>
      <c r="E212" s="252"/>
      <c r="F212" s="252"/>
      <c r="G212" s="252"/>
      <c r="H212" s="252"/>
      <c r="I212" s="252"/>
      <c r="J212" s="252"/>
      <c r="K212" s="252"/>
      <c r="L212" s="252"/>
      <c r="M212" s="252"/>
      <c r="N212" s="252"/>
      <c r="O212" s="252"/>
      <c r="P212" s="252"/>
      <c r="Q212" s="252"/>
      <c r="R212" s="252"/>
      <c r="Y212" s="255"/>
      <c r="Z212" s="255"/>
    </row>
    <row r="213" spans="1:26" ht="15.75" customHeight="1">
      <c r="A213" s="252"/>
      <c r="B213" s="252"/>
      <c r="C213" s="252"/>
      <c r="D213" s="252"/>
      <c r="E213" s="252"/>
      <c r="F213" s="252"/>
      <c r="G213" s="252"/>
      <c r="H213" s="252"/>
      <c r="I213" s="252"/>
      <c r="J213" s="252"/>
      <c r="K213" s="252"/>
      <c r="L213" s="252"/>
      <c r="M213" s="252"/>
      <c r="N213" s="252"/>
      <c r="O213" s="252"/>
      <c r="P213" s="252"/>
      <c r="Q213" s="252"/>
      <c r="R213" s="252"/>
      <c r="Y213" s="255"/>
      <c r="Z213" s="255"/>
    </row>
    <row r="214" spans="1:26" ht="15.75" customHeight="1">
      <c r="A214" s="252"/>
      <c r="B214" s="252"/>
      <c r="C214" s="252"/>
      <c r="D214" s="252"/>
      <c r="E214" s="252"/>
      <c r="F214" s="252"/>
      <c r="G214" s="252"/>
      <c r="H214" s="252"/>
      <c r="I214" s="252"/>
      <c r="J214" s="252"/>
      <c r="K214" s="252"/>
      <c r="L214" s="252"/>
      <c r="M214" s="252"/>
      <c r="N214" s="252"/>
      <c r="O214" s="252"/>
      <c r="P214" s="252"/>
      <c r="Q214" s="252"/>
      <c r="R214" s="252"/>
      <c r="Y214" s="255"/>
      <c r="Z214" s="255"/>
    </row>
    <row r="215" spans="1:26" ht="15.75" customHeight="1">
      <c r="A215" s="252"/>
      <c r="B215" s="252"/>
      <c r="C215" s="252"/>
      <c r="D215" s="252"/>
      <c r="E215" s="252"/>
      <c r="F215" s="252"/>
      <c r="G215" s="252"/>
      <c r="H215" s="252"/>
      <c r="I215" s="252"/>
      <c r="J215" s="252"/>
      <c r="K215" s="252"/>
      <c r="L215" s="252"/>
      <c r="M215" s="252"/>
      <c r="N215" s="252"/>
      <c r="O215" s="252"/>
      <c r="P215" s="252"/>
      <c r="Q215" s="252"/>
      <c r="R215" s="252"/>
      <c r="Y215" s="255"/>
      <c r="Z215" s="255"/>
    </row>
    <row r="216" spans="1:26" ht="15.75" customHeight="1">
      <c r="A216" s="252"/>
      <c r="B216" s="252"/>
      <c r="C216" s="252"/>
      <c r="D216" s="252"/>
      <c r="E216" s="252"/>
      <c r="F216" s="252"/>
      <c r="G216" s="252"/>
      <c r="H216" s="252"/>
      <c r="I216" s="252"/>
      <c r="J216" s="252"/>
      <c r="K216" s="252"/>
      <c r="L216" s="252"/>
      <c r="M216" s="252"/>
      <c r="N216" s="252"/>
      <c r="O216" s="252"/>
      <c r="P216" s="252"/>
      <c r="Q216" s="252"/>
      <c r="R216" s="252"/>
      <c r="Y216" s="255"/>
      <c r="Z216" s="255"/>
    </row>
    <row r="217" spans="1:26" ht="15.75" customHeight="1">
      <c r="A217" s="252"/>
      <c r="B217" s="252"/>
      <c r="C217" s="252"/>
      <c r="D217" s="252"/>
      <c r="E217" s="252"/>
      <c r="F217" s="252"/>
      <c r="G217" s="252"/>
      <c r="H217" s="252"/>
      <c r="I217" s="252"/>
      <c r="J217" s="252"/>
      <c r="K217" s="252"/>
      <c r="L217" s="252"/>
      <c r="M217" s="252"/>
      <c r="N217" s="252"/>
      <c r="O217" s="252"/>
      <c r="P217" s="252"/>
      <c r="Q217" s="252"/>
      <c r="R217" s="252"/>
      <c r="Y217" s="255"/>
      <c r="Z217" s="255"/>
    </row>
    <row r="218" spans="1:26" ht="15.75" customHeight="1">
      <c r="A218" s="252"/>
      <c r="B218" s="252"/>
      <c r="C218" s="252"/>
      <c r="D218" s="252"/>
      <c r="E218" s="252"/>
      <c r="F218" s="252"/>
      <c r="G218" s="252"/>
      <c r="H218" s="252"/>
      <c r="I218" s="252"/>
      <c r="J218" s="252"/>
      <c r="K218" s="252"/>
      <c r="L218" s="252"/>
      <c r="M218" s="252"/>
      <c r="N218" s="252"/>
      <c r="O218" s="252"/>
      <c r="P218" s="252"/>
      <c r="Q218" s="252"/>
      <c r="R218" s="252"/>
      <c r="Y218" s="255"/>
      <c r="Z218" s="255"/>
    </row>
    <row r="219" spans="1:26" ht="15.75" customHeight="1">
      <c r="A219" s="252"/>
      <c r="B219" s="252"/>
      <c r="C219" s="252"/>
      <c r="D219" s="252"/>
      <c r="E219" s="252"/>
      <c r="F219" s="252"/>
      <c r="G219" s="252"/>
      <c r="H219" s="252"/>
      <c r="I219" s="252"/>
      <c r="J219" s="252"/>
      <c r="K219" s="252"/>
      <c r="L219" s="252"/>
      <c r="M219" s="252"/>
      <c r="N219" s="252"/>
      <c r="O219" s="252"/>
      <c r="P219" s="252"/>
      <c r="Q219" s="252"/>
      <c r="R219" s="252"/>
      <c r="Y219" s="255"/>
      <c r="Z219" s="255"/>
    </row>
    <row r="220" spans="1:26" ht="15.75" customHeight="1">
      <c r="A220" s="252"/>
      <c r="B220" s="252"/>
      <c r="C220" s="252"/>
      <c r="D220" s="252"/>
      <c r="E220" s="252"/>
      <c r="F220" s="252"/>
      <c r="G220" s="252"/>
      <c r="H220" s="252"/>
      <c r="I220" s="252"/>
      <c r="J220" s="252"/>
      <c r="K220" s="252"/>
      <c r="L220" s="252"/>
      <c r="M220" s="252"/>
      <c r="N220" s="252"/>
      <c r="O220" s="252"/>
      <c r="P220" s="252"/>
      <c r="Q220" s="252"/>
      <c r="R220" s="252"/>
      <c r="Y220" s="255"/>
      <c r="Z220" s="255"/>
    </row>
    <row r="221" spans="1:26" ht="15.75" customHeight="1">
      <c r="A221" s="252"/>
      <c r="B221" s="252"/>
      <c r="C221" s="252"/>
      <c r="D221" s="252"/>
      <c r="E221" s="252"/>
      <c r="F221" s="252"/>
      <c r="G221" s="252"/>
      <c r="H221" s="252"/>
      <c r="I221" s="252"/>
      <c r="J221" s="252"/>
      <c r="K221" s="252"/>
      <c r="L221" s="252"/>
      <c r="M221" s="252"/>
      <c r="N221" s="252"/>
      <c r="O221" s="252"/>
      <c r="P221" s="252"/>
      <c r="Q221" s="252"/>
      <c r="R221" s="252"/>
      <c r="Y221" s="255"/>
      <c r="Z221" s="255"/>
    </row>
    <row r="222" spans="1:26" ht="15.75" customHeight="1">
      <c r="A222" s="252"/>
      <c r="B222" s="252"/>
      <c r="C222" s="252"/>
      <c r="D222" s="252"/>
      <c r="E222" s="252"/>
      <c r="F222" s="252"/>
      <c r="G222" s="252"/>
      <c r="H222" s="252"/>
      <c r="I222" s="252"/>
      <c r="J222" s="252"/>
      <c r="K222" s="252"/>
      <c r="L222" s="252"/>
      <c r="M222" s="252"/>
      <c r="N222" s="252"/>
      <c r="O222" s="252"/>
      <c r="P222" s="252"/>
      <c r="Q222" s="252"/>
      <c r="R222" s="252"/>
      <c r="Y222" s="255"/>
      <c r="Z222" s="255"/>
    </row>
    <row r="223" spans="1:26" ht="15.75" customHeight="1">
      <c r="A223" s="252"/>
      <c r="B223" s="252"/>
      <c r="C223" s="252"/>
      <c r="D223" s="252"/>
      <c r="E223" s="252"/>
      <c r="F223" s="252"/>
      <c r="G223" s="252"/>
      <c r="H223" s="252"/>
      <c r="I223" s="252"/>
      <c r="J223" s="252"/>
      <c r="K223" s="252"/>
      <c r="L223" s="252"/>
      <c r="M223" s="252"/>
      <c r="N223" s="252"/>
      <c r="O223" s="252"/>
      <c r="P223" s="252"/>
      <c r="Q223" s="252"/>
      <c r="R223" s="252"/>
      <c r="Y223" s="255"/>
      <c r="Z223" s="255"/>
    </row>
    <row r="224" spans="1:26" ht="15.75" customHeight="1">
      <c r="A224" s="252"/>
      <c r="B224" s="252"/>
      <c r="C224" s="252"/>
      <c r="D224" s="252"/>
      <c r="E224" s="252"/>
      <c r="F224" s="252"/>
      <c r="G224" s="252"/>
      <c r="H224" s="252"/>
      <c r="I224" s="252"/>
      <c r="J224" s="252"/>
      <c r="K224" s="252"/>
      <c r="L224" s="252"/>
      <c r="M224" s="252"/>
      <c r="N224" s="252"/>
      <c r="O224" s="252"/>
      <c r="P224" s="252"/>
      <c r="Q224" s="252"/>
      <c r="R224" s="252"/>
      <c r="Y224" s="255"/>
      <c r="Z224" s="255"/>
    </row>
    <row r="225" spans="1:26" ht="15.75" customHeight="1">
      <c r="A225" s="252"/>
      <c r="B225" s="252"/>
      <c r="C225" s="252"/>
      <c r="D225" s="252"/>
      <c r="E225" s="252"/>
      <c r="F225" s="252"/>
      <c r="G225" s="252"/>
      <c r="H225" s="252"/>
      <c r="I225" s="252"/>
      <c r="J225" s="252"/>
      <c r="K225" s="252"/>
      <c r="L225" s="252"/>
      <c r="M225" s="252"/>
      <c r="N225" s="252"/>
      <c r="O225" s="252"/>
      <c r="P225" s="252"/>
      <c r="Q225" s="252"/>
      <c r="R225" s="252"/>
      <c r="Y225" s="255"/>
      <c r="Z225" s="255"/>
    </row>
    <row r="226" spans="1:26" ht="15.75" customHeight="1">
      <c r="A226" s="252"/>
      <c r="B226" s="252"/>
      <c r="C226" s="252"/>
      <c r="D226" s="252"/>
      <c r="E226" s="252"/>
      <c r="F226" s="252"/>
      <c r="G226" s="252"/>
      <c r="H226" s="252"/>
      <c r="I226" s="252"/>
      <c r="J226" s="252"/>
      <c r="K226" s="252"/>
      <c r="L226" s="252"/>
      <c r="M226" s="252"/>
      <c r="N226" s="252"/>
      <c r="O226" s="252"/>
      <c r="P226" s="252"/>
      <c r="Q226" s="252"/>
      <c r="R226" s="252"/>
      <c r="Y226" s="255"/>
      <c r="Z226" s="255"/>
    </row>
    <row r="227" spans="1:26" ht="15.75" customHeight="1">
      <c r="A227" s="252"/>
      <c r="B227" s="252"/>
      <c r="C227" s="252"/>
      <c r="D227" s="252"/>
      <c r="E227" s="252"/>
      <c r="F227" s="252"/>
      <c r="G227" s="252"/>
      <c r="H227" s="252"/>
      <c r="I227" s="252"/>
      <c r="J227" s="252"/>
      <c r="K227" s="252"/>
      <c r="L227" s="252"/>
      <c r="M227" s="252"/>
      <c r="N227" s="252"/>
      <c r="O227" s="252"/>
      <c r="P227" s="252"/>
      <c r="Q227" s="252"/>
      <c r="R227" s="252"/>
      <c r="Y227" s="255"/>
      <c r="Z227" s="255"/>
    </row>
    <row r="228" spans="1:26" ht="15.75" customHeight="1">
      <c r="A228" s="252"/>
      <c r="B228" s="252"/>
      <c r="C228" s="252"/>
      <c r="D228" s="252"/>
      <c r="E228" s="252"/>
      <c r="F228" s="252"/>
      <c r="G228" s="252"/>
      <c r="H228" s="252"/>
      <c r="I228" s="252"/>
      <c r="J228" s="252"/>
      <c r="K228" s="252"/>
      <c r="L228" s="252"/>
      <c r="M228" s="252"/>
      <c r="N228" s="252"/>
      <c r="O228" s="252"/>
      <c r="P228" s="252"/>
      <c r="Q228" s="252"/>
      <c r="R228" s="252"/>
      <c r="Y228" s="255"/>
      <c r="Z228" s="255"/>
    </row>
    <row r="229" spans="1:26" ht="15.75" customHeight="1">
      <c r="A229" s="252"/>
      <c r="B229" s="252"/>
      <c r="C229" s="252"/>
      <c r="D229" s="252"/>
      <c r="E229" s="252"/>
      <c r="F229" s="252"/>
      <c r="G229" s="252"/>
      <c r="H229" s="252"/>
      <c r="I229" s="252"/>
      <c r="J229" s="252"/>
      <c r="K229" s="252"/>
      <c r="L229" s="252"/>
      <c r="M229" s="252"/>
      <c r="N229" s="252"/>
      <c r="O229" s="252"/>
      <c r="P229" s="252"/>
      <c r="Q229" s="252"/>
      <c r="R229" s="252"/>
      <c r="Y229" s="255"/>
      <c r="Z229" s="255"/>
    </row>
    <row r="230" spans="1:26" ht="15.75" customHeight="1">
      <c r="A230" s="252"/>
      <c r="B230" s="252"/>
      <c r="C230" s="252"/>
      <c r="D230" s="252"/>
      <c r="E230" s="252"/>
      <c r="F230" s="252"/>
      <c r="G230" s="252"/>
      <c r="H230" s="252"/>
      <c r="I230" s="252"/>
      <c r="J230" s="252"/>
      <c r="K230" s="252"/>
      <c r="L230" s="252"/>
      <c r="M230" s="252"/>
      <c r="N230" s="252"/>
      <c r="O230" s="252"/>
      <c r="P230" s="252"/>
      <c r="Q230" s="252"/>
      <c r="R230" s="252"/>
      <c r="Y230" s="255"/>
      <c r="Z230" s="255"/>
    </row>
    <row r="231" spans="1:26" ht="15.75" customHeight="1">
      <c r="A231" s="252"/>
      <c r="B231" s="252"/>
      <c r="C231" s="252"/>
      <c r="D231" s="252"/>
      <c r="E231" s="252"/>
      <c r="F231" s="252"/>
      <c r="G231" s="252"/>
      <c r="H231" s="252"/>
      <c r="I231" s="252"/>
      <c r="J231" s="252"/>
      <c r="K231" s="252"/>
      <c r="L231" s="252"/>
      <c r="M231" s="252"/>
      <c r="N231" s="252"/>
      <c r="O231" s="252"/>
      <c r="P231" s="252"/>
      <c r="Q231" s="252"/>
      <c r="R231" s="252"/>
      <c r="Y231" s="255"/>
      <c r="Z231" s="255"/>
    </row>
    <row r="232" spans="1:26" ht="15.75" customHeight="1">
      <c r="A232" s="252"/>
      <c r="B232" s="252"/>
      <c r="C232" s="252"/>
      <c r="D232" s="252"/>
      <c r="E232" s="252"/>
      <c r="F232" s="252"/>
      <c r="G232" s="252"/>
      <c r="H232" s="252"/>
      <c r="I232" s="252"/>
      <c r="J232" s="252"/>
      <c r="K232" s="252"/>
      <c r="L232" s="252"/>
      <c r="M232" s="252"/>
      <c r="N232" s="252"/>
      <c r="O232" s="252"/>
      <c r="P232" s="252"/>
      <c r="Q232" s="252"/>
      <c r="R232" s="252"/>
      <c r="Y232" s="255"/>
      <c r="Z232" s="255"/>
    </row>
    <row r="233" spans="1:26" ht="15.75" customHeight="1">
      <c r="A233" s="252"/>
      <c r="B233" s="252"/>
      <c r="C233" s="252"/>
      <c r="D233" s="252"/>
      <c r="E233" s="252"/>
      <c r="F233" s="252"/>
      <c r="G233" s="252"/>
      <c r="H233" s="252"/>
      <c r="I233" s="252"/>
      <c r="J233" s="252"/>
      <c r="K233" s="252"/>
      <c r="L233" s="252"/>
      <c r="M233" s="252"/>
      <c r="N233" s="252"/>
      <c r="O233" s="252"/>
      <c r="P233" s="252"/>
      <c r="Q233" s="252"/>
      <c r="R233" s="252"/>
      <c r="Y233" s="255"/>
      <c r="Z233" s="255"/>
    </row>
    <row r="234" spans="1:26" ht="15.75" customHeight="1">
      <c r="A234" s="252"/>
      <c r="B234" s="252"/>
      <c r="C234" s="252"/>
      <c r="D234" s="252"/>
      <c r="E234" s="252"/>
      <c r="F234" s="252"/>
      <c r="G234" s="252"/>
      <c r="H234" s="252"/>
      <c r="I234" s="252"/>
      <c r="J234" s="252"/>
      <c r="K234" s="252"/>
      <c r="L234" s="252"/>
      <c r="M234" s="252"/>
      <c r="N234" s="252"/>
      <c r="O234" s="252"/>
      <c r="P234" s="252"/>
      <c r="Q234" s="252"/>
      <c r="R234" s="252"/>
      <c r="Y234" s="255"/>
      <c r="Z234" s="255"/>
    </row>
    <row r="235" spans="1:26" ht="15.75" customHeight="1">
      <c r="A235" s="252"/>
      <c r="B235" s="252"/>
      <c r="C235" s="252"/>
      <c r="D235" s="252"/>
      <c r="E235" s="252"/>
      <c r="F235" s="252"/>
      <c r="G235" s="252"/>
      <c r="H235" s="252"/>
      <c r="I235" s="252"/>
      <c r="J235" s="252"/>
      <c r="K235" s="252"/>
      <c r="L235" s="252"/>
      <c r="M235" s="252"/>
      <c r="N235" s="252"/>
      <c r="O235" s="252"/>
      <c r="P235" s="252"/>
      <c r="Q235" s="252"/>
      <c r="R235" s="252"/>
      <c r="Y235" s="255"/>
      <c r="Z235" s="255"/>
    </row>
    <row r="236" spans="1:26" ht="15.75" customHeight="1">
      <c r="A236" s="252"/>
      <c r="B236" s="252"/>
      <c r="C236" s="252"/>
      <c r="D236" s="252"/>
      <c r="E236" s="252"/>
      <c r="F236" s="252"/>
      <c r="G236" s="252"/>
      <c r="H236" s="252"/>
      <c r="I236" s="252"/>
      <c r="J236" s="252"/>
      <c r="K236" s="252"/>
      <c r="L236" s="252"/>
      <c r="M236" s="252"/>
      <c r="N236" s="252"/>
      <c r="O236" s="252"/>
      <c r="P236" s="252"/>
      <c r="Q236" s="252"/>
      <c r="R236" s="252"/>
      <c r="Y236" s="255"/>
      <c r="Z236" s="255"/>
    </row>
    <row r="237" spans="1:26" ht="15.75" customHeight="1">
      <c r="A237" s="252"/>
      <c r="B237" s="252"/>
      <c r="C237" s="252"/>
      <c r="D237" s="252"/>
      <c r="E237" s="252"/>
      <c r="F237" s="252"/>
      <c r="G237" s="252"/>
      <c r="H237" s="252"/>
      <c r="I237" s="252"/>
      <c r="J237" s="252"/>
      <c r="K237" s="252"/>
      <c r="L237" s="252"/>
      <c r="M237" s="252"/>
      <c r="N237" s="252"/>
      <c r="O237" s="252"/>
      <c r="P237" s="252"/>
      <c r="Q237" s="252"/>
      <c r="R237" s="252"/>
      <c r="Y237" s="255"/>
      <c r="Z237" s="255"/>
    </row>
    <row r="238" spans="1:26" ht="15.75" customHeight="1">
      <c r="A238" s="252"/>
      <c r="B238" s="252"/>
      <c r="C238" s="252"/>
      <c r="D238" s="252"/>
      <c r="E238" s="252"/>
      <c r="F238" s="252"/>
      <c r="G238" s="252"/>
      <c r="H238" s="252"/>
      <c r="I238" s="252"/>
      <c r="J238" s="252"/>
      <c r="K238" s="252"/>
      <c r="L238" s="252"/>
      <c r="M238" s="252"/>
      <c r="N238" s="252"/>
      <c r="O238" s="252"/>
      <c r="P238" s="252"/>
      <c r="Q238" s="252"/>
      <c r="R238" s="252"/>
      <c r="Y238" s="255"/>
      <c r="Z238" s="255"/>
    </row>
    <row r="239" spans="1:26" ht="15.75" customHeight="1">
      <c r="A239" s="252"/>
      <c r="B239" s="252"/>
      <c r="C239" s="252"/>
      <c r="D239" s="252"/>
      <c r="E239" s="252"/>
      <c r="F239" s="252"/>
      <c r="G239" s="252"/>
      <c r="H239" s="252"/>
      <c r="I239" s="252"/>
      <c r="J239" s="252"/>
      <c r="K239" s="252"/>
      <c r="L239" s="252"/>
      <c r="M239" s="252"/>
      <c r="N239" s="252"/>
      <c r="O239" s="252"/>
      <c r="P239" s="252"/>
      <c r="Q239" s="252"/>
      <c r="R239" s="252"/>
      <c r="Y239" s="255"/>
      <c r="Z239" s="255"/>
    </row>
    <row r="240" spans="1:26" ht="15.75" customHeight="1">
      <c r="A240" s="252"/>
      <c r="B240" s="252"/>
      <c r="C240" s="252"/>
      <c r="D240" s="252"/>
      <c r="E240" s="252"/>
      <c r="F240" s="252"/>
      <c r="G240" s="252"/>
      <c r="H240" s="252"/>
      <c r="I240" s="252"/>
      <c r="J240" s="252"/>
      <c r="K240" s="252"/>
      <c r="L240" s="252"/>
      <c r="M240" s="252"/>
      <c r="N240" s="252"/>
      <c r="O240" s="252"/>
      <c r="P240" s="252"/>
      <c r="Q240" s="252"/>
      <c r="R240" s="252"/>
      <c r="Y240" s="255"/>
      <c r="Z240" s="255"/>
    </row>
    <row r="241" spans="1:26" ht="15.75" customHeight="1">
      <c r="A241" s="252"/>
      <c r="B241" s="252"/>
      <c r="C241" s="252"/>
      <c r="D241" s="252"/>
      <c r="E241" s="252"/>
      <c r="F241" s="252"/>
      <c r="G241" s="252"/>
      <c r="H241" s="252"/>
      <c r="I241" s="252"/>
      <c r="J241" s="252"/>
      <c r="K241" s="252"/>
      <c r="L241" s="252"/>
      <c r="M241" s="252"/>
      <c r="N241" s="252"/>
      <c r="O241" s="252"/>
      <c r="P241" s="252"/>
      <c r="Q241" s="252"/>
      <c r="R241" s="252"/>
      <c r="Y241" s="255"/>
      <c r="Z241" s="255"/>
    </row>
    <row r="242" spans="1:26" ht="15.75" customHeight="1">
      <c r="A242" s="252"/>
      <c r="B242" s="252"/>
      <c r="C242" s="252"/>
      <c r="D242" s="252"/>
      <c r="E242" s="252"/>
      <c r="F242" s="252"/>
      <c r="G242" s="252"/>
      <c r="H242" s="252"/>
      <c r="I242" s="252"/>
      <c r="J242" s="252"/>
      <c r="K242" s="252"/>
      <c r="L242" s="252"/>
      <c r="M242" s="252"/>
      <c r="N242" s="252"/>
      <c r="O242" s="252"/>
      <c r="P242" s="252"/>
      <c r="Q242" s="252"/>
      <c r="R242" s="252"/>
      <c r="Y242" s="255"/>
      <c r="Z242" s="255"/>
    </row>
    <row r="243" spans="1:26" ht="15.75" customHeight="1">
      <c r="A243" s="252"/>
      <c r="B243" s="252"/>
      <c r="C243" s="252"/>
      <c r="D243" s="252"/>
      <c r="E243" s="252"/>
      <c r="F243" s="252"/>
      <c r="G243" s="252"/>
      <c r="H243" s="252"/>
      <c r="I243" s="252"/>
      <c r="J243" s="252"/>
      <c r="K243" s="252"/>
      <c r="L243" s="252"/>
      <c r="M243" s="252"/>
      <c r="N243" s="252"/>
      <c r="O243" s="252"/>
      <c r="P243" s="252"/>
      <c r="Q243" s="252"/>
      <c r="R243" s="252"/>
      <c r="Y243" s="255"/>
      <c r="Z243" s="255"/>
    </row>
    <row r="244" spans="1:26" ht="15.75" customHeight="1">
      <c r="A244" s="252"/>
      <c r="B244" s="252"/>
      <c r="C244" s="252"/>
      <c r="D244" s="252"/>
      <c r="E244" s="252"/>
      <c r="F244" s="252"/>
      <c r="G244" s="252"/>
      <c r="H244" s="252"/>
      <c r="I244" s="252"/>
      <c r="J244" s="252"/>
      <c r="K244" s="252"/>
      <c r="L244" s="252"/>
      <c r="M244" s="252"/>
      <c r="N244" s="252"/>
      <c r="O244" s="252"/>
      <c r="P244" s="252"/>
      <c r="Q244" s="252"/>
      <c r="R244" s="252"/>
      <c r="Y244" s="255"/>
      <c r="Z244" s="255"/>
    </row>
    <row r="245" spans="1:26" ht="15.75" customHeight="1">
      <c r="A245" s="252"/>
      <c r="B245" s="252"/>
      <c r="C245" s="252"/>
      <c r="D245" s="252"/>
      <c r="E245" s="252"/>
      <c r="F245" s="252"/>
      <c r="G245" s="252"/>
      <c r="H245" s="252"/>
      <c r="I245" s="252"/>
      <c r="J245" s="252"/>
      <c r="K245" s="252"/>
      <c r="L245" s="252"/>
      <c r="M245" s="252"/>
      <c r="N245" s="252"/>
      <c r="O245" s="252"/>
      <c r="P245" s="252"/>
      <c r="Q245" s="252"/>
      <c r="R245" s="252"/>
      <c r="Y245" s="255"/>
      <c r="Z245" s="255"/>
    </row>
    <row r="246" spans="1:26" ht="15.75" customHeight="1">
      <c r="A246" s="252"/>
      <c r="B246" s="252"/>
      <c r="C246" s="252"/>
      <c r="D246" s="252"/>
      <c r="E246" s="252"/>
      <c r="F246" s="252"/>
      <c r="G246" s="252"/>
      <c r="H246" s="252"/>
      <c r="I246" s="252"/>
      <c r="J246" s="252"/>
      <c r="K246" s="252"/>
      <c r="L246" s="252"/>
      <c r="M246" s="252"/>
      <c r="N246" s="252"/>
      <c r="O246" s="252"/>
      <c r="P246" s="252"/>
      <c r="Q246" s="252"/>
      <c r="R246" s="252"/>
      <c r="Y246" s="255"/>
      <c r="Z246" s="255"/>
    </row>
    <row r="247" spans="1:26" ht="15.75" customHeight="1">
      <c r="A247" s="252"/>
      <c r="B247" s="252"/>
      <c r="C247" s="252"/>
      <c r="D247" s="252"/>
      <c r="E247" s="252"/>
      <c r="F247" s="252"/>
      <c r="G247" s="252"/>
      <c r="H247" s="252"/>
      <c r="I247" s="252"/>
      <c r="J247" s="252"/>
      <c r="K247" s="252"/>
      <c r="L247" s="252"/>
      <c r="M247" s="252"/>
      <c r="N247" s="252"/>
      <c r="O247" s="252"/>
      <c r="P247" s="252"/>
      <c r="Q247" s="252"/>
      <c r="R247" s="252"/>
      <c r="Y247" s="255"/>
      <c r="Z247" s="255"/>
    </row>
    <row r="248" spans="1:26" ht="15.75" customHeight="1">
      <c r="A248" s="252"/>
      <c r="B248" s="252"/>
      <c r="C248" s="252"/>
      <c r="D248" s="252"/>
      <c r="E248" s="252"/>
      <c r="F248" s="252"/>
      <c r="G248" s="252"/>
      <c r="H248" s="252"/>
      <c r="I248" s="252"/>
      <c r="J248" s="252"/>
      <c r="K248" s="252"/>
      <c r="L248" s="252"/>
      <c r="M248" s="252"/>
      <c r="N248" s="252"/>
      <c r="O248" s="252"/>
      <c r="P248" s="252"/>
      <c r="Q248" s="252"/>
      <c r="R248" s="252"/>
      <c r="Y248" s="255"/>
      <c r="Z248" s="255"/>
    </row>
    <row r="249" spans="1:26" ht="15.75" customHeight="1">
      <c r="A249" s="252"/>
      <c r="B249" s="252"/>
      <c r="C249" s="252"/>
      <c r="D249" s="252"/>
      <c r="E249" s="252"/>
      <c r="F249" s="252"/>
      <c r="G249" s="252"/>
      <c r="H249" s="252"/>
      <c r="I249" s="252"/>
      <c r="J249" s="252"/>
      <c r="K249" s="252"/>
      <c r="L249" s="252"/>
      <c r="M249" s="252"/>
      <c r="N249" s="252"/>
      <c r="O249" s="252"/>
      <c r="P249" s="252"/>
      <c r="Q249" s="252"/>
      <c r="R249" s="252"/>
      <c r="Y249" s="255"/>
      <c r="Z249" s="255"/>
    </row>
    <row r="250" spans="1:26" ht="15.75" customHeight="1">
      <c r="A250" s="252"/>
      <c r="B250" s="252"/>
      <c r="C250" s="252"/>
      <c r="D250" s="252"/>
      <c r="E250" s="252"/>
      <c r="F250" s="252"/>
      <c r="G250" s="252"/>
      <c r="H250" s="252"/>
      <c r="I250" s="252"/>
      <c r="J250" s="252"/>
      <c r="K250" s="252"/>
      <c r="L250" s="252"/>
      <c r="M250" s="252"/>
      <c r="N250" s="252"/>
      <c r="O250" s="252"/>
      <c r="P250" s="252"/>
      <c r="Q250" s="252"/>
      <c r="R250" s="252"/>
      <c r="Y250" s="255"/>
      <c r="Z250" s="255"/>
    </row>
    <row r="251" spans="1:26" ht="15.75" customHeight="1">
      <c r="A251" s="252"/>
      <c r="B251" s="252"/>
      <c r="C251" s="252"/>
      <c r="D251" s="252"/>
      <c r="E251" s="252"/>
      <c r="F251" s="252"/>
      <c r="G251" s="252"/>
      <c r="H251" s="252"/>
      <c r="I251" s="252"/>
      <c r="J251" s="252"/>
      <c r="K251" s="252"/>
      <c r="L251" s="252"/>
      <c r="M251" s="252"/>
      <c r="N251" s="252"/>
      <c r="O251" s="252"/>
      <c r="P251" s="252"/>
      <c r="Q251" s="252"/>
      <c r="R251" s="252"/>
      <c r="Y251" s="255"/>
      <c r="Z251" s="255"/>
    </row>
    <row r="252" spans="1:26" ht="15.75" customHeight="1">
      <c r="A252" s="252"/>
      <c r="B252" s="252"/>
      <c r="C252" s="252"/>
      <c r="D252" s="252"/>
      <c r="E252" s="252"/>
      <c r="F252" s="252"/>
      <c r="G252" s="252"/>
      <c r="H252" s="252"/>
      <c r="I252" s="252"/>
      <c r="J252" s="252"/>
      <c r="K252" s="252"/>
      <c r="L252" s="252"/>
      <c r="M252" s="252"/>
      <c r="N252" s="252"/>
      <c r="O252" s="252"/>
      <c r="P252" s="252"/>
      <c r="Q252" s="252"/>
      <c r="R252" s="252"/>
      <c r="Y252" s="255"/>
      <c r="Z252" s="255"/>
    </row>
    <row r="253" spans="1:26" ht="15.75" customHeight="1">
      <c r="A253" s="252"/>
      <c r="B253" s="252"/>
      <c r="C253" s="252"/>
      <c r="D253" s="252"/>
      <c r="E253" s="252"/>
      <c r="F253" s="252"/>
      <c r="G253" s="252"/>
      <c r="H253" s="252"/>
      <c r="I253" s="252"/>
      <c r="J253" s="252"/>
      <c r="K253" s="252"/>
      <c r="L253" s="252"/>
      <c r="M253" s="252"/>
      <c r="N253" s="252"/>
      <c r="O253" s="252"/>
      <c r="P253" s="252"/>
      <c r="Q253" s="252"/>
      <c r="R253" s="252"/>
      <c r="Y253" s="255"/>
      <c r="Z253" s="255"/>
    </row>
    <row r="254" spans="1:26" ht="15.75" customHeight="1">
      <c r="A254" s="252"/>
      <c r="B254" s="252"/>
      <c r="C254" s="252"/>
      <c r="D254" s="252"/>
      <c r="E254" s="252"/>
      <c r="F254" s="252"/>
      <c r="G254" s="252"/>
      <c r="H254" s="252"/>
      <c r="I254" s="252"/>
      <c r="J254" s="252"/>
      <c r="K254" s="252"/>
      <c r="L254" s="252"/>
      <c r="M254" s="252"/>
      <c r="N254" s="252"/>
      <c r="O254" s="252"/>
      <c r="P254" s="252"/>
      <c r="Q254" s="252"/>
      <c r="R254" s="252"/>
      <c r="Y254" s="255"/>
      <c r="Z254" s="255"/>
    </row>
    <row r="255" spans="1:26" ht="15.75" customHeight="1">
      <c r="A255" s="252"/>
      <c r="B255" s="252"/>
      <c r="C255" s="252"/>
      <c r="D255" s="252"/>
      <c r="E255" s="252"/>
      <c r="F255" s="252"/>
      <c r="G255" s="252"/>
      <c r="H255" s="252"/>
      <c r="I255" s="252"/>
      <c r="J255" s="252"/>
      <c r="K255" s="252"/>
      <c r="L255" s="252"/>
      <c r="M255" s="252"/>
      <c r="N255" s="252"/>
      <c r="O255" s="252"/>
      <c r="P255" s="252"/>
      <c r="Q255" s="252"/>
      <c r="R255" s="252"/>
      <c r="Y255" s="255"/>
      <c r="Z255" s="255"/>
    </row>
    <row r="256" spans="1:26" ht="15.75" customHeight="1">
      <c r="A256" s="252"/>
      <c r="B256" s="252"/>
      <c r="C256" s="252"/>
      <c r="D256" s="252"/>
      <c r="E256" s="252"/>
      <c r="F256" s="252"/>
      <c r="G256" s="252"/>
      <c r="H256" s="252"/>
      <c r="I256" s="252"/>
      <c r="J256" s="252"/>
      <c r="K256" s="252"/>
      <c r="L256" s="252"/>
      <c r="M256" s="252"/>
      <c r="N256" s="252"/>
      <c r="O256" s="252"/>
      <c r="P256" s="252"/>
      <c r="Q256" s="252"/>
      <c r="R256" s="252"/>
      <c r="Y256" s="255"/>
      <c r="Z256" s="255"/>
    </row>
    <row r="257" spans="1:26" ht="15.75" customHeight="1">
      <c r="A257" s="252"/>
      <c r="B257" s="252"/>
      <c r="C257" s="252"/>
      <c r="D257" s="252"/>
      <c r="E257" s="252"/>
      <c r="F257" s="252"/>
      <c r="G257" s="252"/>
      <c r="H257" s="252"/>
      <c r="I257" s="252"/>
      <c r="J257" s="252"/>
      <c r="K257" s="252"/>
      <c r="L257" s="252"/>
      <c r="M257" s="252"/>
      <c r="N257" s="252"/>
      <c r="O257" s="252"/>
      <c r="P257" s="252"/>
      <c r="Q257" s="252"/>
      <c r="R257" s="252"/>
      <c r="Y257" s="255"/>
      <c r="Z257" s="255"/>
    </row>
    <row r="258" spans="1:26" ht="15.75" customHeight="1">
      <c r="A258" s="252"/>
      <c r="B258" s="252"/>
      <c r="C258" s="252"/>
      <c r="D258" s="252"/>
      <c r="E258" s="252"/>
      <c r="F258" s="252"/>
      <c r="G258" s="252"/>
      <c r="H258" s="252"/>
      <c r="I258" s="252"/>
      <c r="J258" s="252"/>
      <c r="K258" s="252"/>
      <c r="L258" s="252"/>
      <c r="M258" s="252"/>
      <c r="N258" s="252"/>
      <c r="O258" s="252"/>
      <c r="P258" s="252"/>
      <c r="Q258" s="252"/>
      <c r="R258" s="252"/>
      <c r="Y258" s="255"/>
      <c r="Z258" s="255"/>
    </row>
    <row r="259" spans="1:26" ht="15.75" customHeight="1">
      <c r="A259" s="252"/>
      <c r="B259" s="252"/>
      <c r="C259" s="252"/>
      <c r="D259" s="252"/>
      <c r="E259" s="252"/>
      <c r="F259" s="252"/>
      <c r="G259" s="252"/>
      <c r="H259" s="252"/>
      <c r="I259" s="252"/>
      <c r="J259" s="252"/>
      <c r="K259" s="252"/>
      <c r="L259" s="252"/>
      <c r="M259" s="252"/>
      <c r="N259" s="252"/>
      <c r="O259" s="252"/>
      <c r="P259" s="252"/>
      <c r="Q259" s="252"/>
      <c r="R259" s="252"/>
      <c r="Y259" s="255"/>
      <c r="Z259" s="255"/>
    </row>
    <row r="260" spans="1:26" ht="15.75" customHeight="1">
      <c r="A260" s="252"/>
      <c r="B260" s="252"/>
      <c r="C260" s="252"/>
      <c r="D260" s="252"/>
      <c r="E260" s="252"/>
      <c r="F260" s="252"/>
      <c r="G260" s="252"/>
      <c r="H260" s="252"/>
      <c r="I260" s="252"/>
      <c r="J260" s="252"/>
      <c r="K260" s="252"/>
      <c r="L260" s="252"/>
      <c r="M260" s="252"/>
      <c r="N260" s="252"/>
      <c r="O260" s="252"/>
      <c r="P260" s="252"/>
      <c r="Q260" s="252"/>
      <c r="R260" s="252"/>
      <c r="Y260" s="255"/>
      <c r="Z260" s="255"/>
    </row>
    <row r="261" spans="1:26" ht="15.75" customHeight="1">
      <c r="A261" s="252"/>
      <c r="B261" s="252"/>
      <c r="C261" s="252"/>
      <c r="D261" s="252"/>
      <c r="E261" s="252"/>
      <c r="F261" s="252"/>
      <c r="G261" s="252"/>
      <c r="H261" s="252"/>
      <c r="I261" s="252"/>
      <c r="J261" s="252"/>
      <c r="K261" s="252"/>
      <c r="L261" s="252"/>
      <c r="M261" s="252"/>
      <c r="N261" s="252"/>
      <c r="O261" s="252"/>
      <c r="P261" s="252"/>
      <c r="Q261" s="252"/>
      <c r="R261" s="252"/>
      <c r="Y261" s="255"/>
      <c r="Z261" s="255"/>
    </row>
    <row r="262" spans="1:26" ht="15.75" customHeight="1">
      <c r="A262" s="252"/>
      <c r="B262" s="252"/>
      <c r="C262" s="252"/>
      <c r="D262" s="252"/>
      <c r="E262" s="252"/>
      <c r="F262" s="252"/>
      <c r="G262" s="252"/>
      <c r="H262" s="252"/>
      <c r="I262" s="252"/>
      <c r="J262" s="252"/>
      <c r="K262" s="252"/>
      <c r="L262" s="252"/>
      <c r="M262" s="252"/>
      <c r="N262" s="252"/>
      <c r="O262" s="252"/>
      <c r="P262" s="252"/>
      <c r="Q262" s="252"/>
      <c r="R262" s="252"/>
      <c r="Y262" s="255"/>
      <c r="Z262" s="255"/>
    </row>
    <row r="263" spans="1:26" ht="15.75" customHeight="1">
      <c r="A263" s="252"/>
      <c r="B263" s="252"/>
      <c r="C263" s="252"/>
      <c r="D263" s="252"/>
      <c r="E263" s="252"/>
      <c r="F263" s="252"/>
      <c r="G263" s="252"/>
      <c r="H263" s="252"/>
      <c r="I263" s="252"/>
      <c r="J263" s="252"/>
      <c r="K263" s="252"/>
      <c r="L263" s="252"/>
      <c r="M263" s="252"/>
      <c r="N263" s="252"/>
      <c r="O263" s="252"/>
      <c r="P263" s="252"/>
      <c r="Q263" s="252"/>
      <c r="R263" s="252"/>
      <c r="Y263" s="255"/>
      <c r="Z263" s="255"/>
    </row>
    <row r="264" spans="1:26" ht="15.75" customHeight="1">
      <c r="A264" s="252"/>
      <c r="B264" s="252"/>
      <c r="C264" s="252"/>
      <c r="D264" s="252"/>
      <c r="E264" s="252"/>
      <c r="F264" s="252"/>
      <c r="G264" s="252"/>
      <c r="H264" s="252"/>
      <c r="I264" s="252"/>
      <c r="J264" s="252"/>
      <c r="K264" s="252"/>
      <c r="L264" s="252"/>
      <c r="M264" s="252"/>
      <c r="N264" s="252"/>
      <c r="O264" s="252"/>
      <c r="P264" s="252"/>
      <c r="Q264" s="252"/>
      <c r="R264" s="252"/>
      <c r="Y264" s="255"/>
      <c r="Z264" s="255"/>
    </row>
    <row r="265" spans="1:26" ht="15.75" customHeight="1">
      <c r="A265" s="252"/>
      <c r="B265" s="252"/>
      <c r="C265" s="252"/>
      <c r="D265" s="252"/>
      <c r="E265" s="252"/>
      <c r="F265" s="252"/>
      <c r="G265" s="252"/>
      <c r="H265" s="252"/>
      <c r="I265" s="252"/>
      <c r="J265" s="252"/>
      <c r="K265" s="252"/>
      <c r="L265" s="252"/>
      <c r="M265" s="252"/>
      <c r="N265" s="252"/>
      <c r="O265" s="252"/>
      <c r="P265" s="252"/>
      <c r="Q265" s="252"/>
      <c r="R265" s="252"/>
      <c r="Y265" s="255"/>
      <c r="Z265" s="255"/>
    </row>
    <row r="266" spans="1:26" ht="15.75" customHeight="1">
      <c r="A266" s="252"/>
      <c r="B266" s="252"/>
      <c r="C266" s="252"/>
      <c r="D266" s="252"/>
      <c r="E266" s="252"/>
      <c r="F266" s="252"/>
      <c r="G266" s="252"/>
      <c r="H266" s="252"/>
      <c r="I266" s="252"/>
      <c r="J266" s="252"/>
      <c r="K266" s="252"/>
      <c r="L266" s="252"/>
      <c r="M266" s="252"/>
      <c r="N266" s="252"/>
      <c r="O266" s="252"/>
      <c r="P266" s="252"/>
      <c r="Q266" s="252"/>
      <c r="R266" s="252"/>
      <c r="Y266" s="255"/>
      <c r="Z266" s="255"/>
    </row>
    <row r="267" spans="1:26" ht="15.75" customHeight="1">
      <c r="A267" s="252"/>
      <c r="B267" s="252"/>
      <c r="C267" s="252"/>
      <c r="D267" s="252"/>
      <c r="E267" s="252"/>
      <c r="F267" s="252"/>
      <c r="G267" s="252"/>
      <c r="H267" s="252"/>
      <c r="I267" s="252"/>
      <c r="J267" s="252"/>
      <c r="K267" s="252"/>
      <c r="L267" s="252"/>
      <c r="M267" s="252"/>
      <c r="N267" s="252"/>
      <c r="O267" s="252"/>
      <c r="P267" s="252"/>
      <c r="Q267" s="252"/>
      <c r="R267" s="252"/>
      <c r="Y267" s="255"/>
      <c r="Z267" s="255"/>
    </row>
    <row r="268" spans="1:26" ht="15.75" customHeight="1">
      <c r="A268" s="252"/>
      <c r="B268" s="252"/>
      <c r="C268" s="252"/>
      <c r="D268" s="252"/>
      <c r="E268" s="252"/>
      <c r="F268" s="252"/>
      <c r="G268" s="252"/>
      <c r="H268" s="252"/>
      <c r="I268" s="252"/>
      <c r="J268" s="252"/>
      <c r="K268" s="252"/>
      <c r="L268" s="252"/>
      <c r="M268" s="252"/>
      <c r="N268" s="252"/>
      <c r="O268" s="252"/>
      <c r="P268" s="252"/>
      <c r="Q268" s="252"/>
      <c r="R268" s="252"/>
      <c r="Y268" s="255"/>
      <c r="Z268" s="255"/>
    </row>
    <row r="269" spans="1:26" ht="15.75" customHeight="1">
      <c r="A269" s="252"/>
      <c r="B269" s="252"/>
      <c r="C269" s="252"/>
      <c r="D269" s="252"/>
      <c r="E269" s="252"/>
      <c r="F269" s="252"/>
      <c r="G269" s="252"/>
      <c r="H269" s="252"/>
      <c r="I269" s="252"/>
      <c r="J269" s="252"/>
      <c r="K269" s="252"/>
      <c r="L269" s="252"/>
      <c r="M269" s="252"/>
      <c r="N269" s="252"/>
      <c r="O269" s="252"/>
      <c r="P269" s="252"/>
      <c r="Q269" s="252"/>
      <c r="R269" s="252"/>
      <c r="Y269" s="255"/>
      <c r="Z269" s="255"/>
    </row>
    <row r="270" spans="1:26" ht="15.75" customHeight="1">
      <c r="A270" s="252"/>
      <c r="B270" s="252"/>
      <c r="C270" s="252"/>
      <c r="D270" s="252"/>
      <c r="E270" s="252"/>
      <c r="F270" s="252"/>
      <c r="G270" s="252"/>
      <c r="H270" s="252"/>
      <c r="I270" s="252"/>
      <c r="J270" s="252"/>
      <c r="K270" s="252"/>
      <c r="L270" s="252"/>
      <c r="M270" s="252"/>
      <c r="N270" s="252"/>
      <c r="O270" s="252"/>
      <c r="P270" s="252"/>
      <c r="Q270" s="252"/>
      <c r="R270" s="252"/>
      <c r="Y270" s="255"/>
      <c r="Z270" s="255"/>
    </row>
    <row r="271" spans="1:26" ht="15.75" customHeight="1">
      <c r="A271" s="252"/>
      <c r="B271" s="252"/>
      <c r="C271" s="252"/>
      <c r="D271" s="252"/>
      <c r="E271" s="252"/>
      <c r="F271" s="252"/>
      <c r="G271" s="252"/>
      <c r="H271" s="252"/>
      <c r="I271" s="252"/>
      <c r="J271" s="252"/>
      <c r="K271" s="252"/>
      <c r="L271" s="252"/>
      <c r="M271" s="252"/>
      <c r="N271" s="252"/>
      <c r="O271" s="252"/>
      <c r="P271" s="252"/>
      <c r="Q271" s="252"/>
      <c r="R271" s="252"/>
      <c r="Y271" s="255"/>
      <c r="Z271" s="255"/>
    </row>
    <row r="272" spans="1:26" ht="15.75" customHeight="1">
      <c r="A272" s="252"/>
      <c r="B272" s="252"/>
      <c r="C272" s="252"/>
      <c r="D272" s="252"/>
      <c r="E272" s="252"/>
      <c r="F272" s="252"/>
      <c r="G272" s="252"/>
      <c r="H272" s="252"/>
      <c r="I272" s="252"/>
      <c r="J272" s="252"/>
      <c r="K272" s="252"/>
      <c r="L272" s="252"/>
      <c r="M272" s="252"/>
      <c r="N272" s="252"/>
      <c r="O272" s="252"/>
      <c r="P272" s="252"/>
      <c r="Q272" s="252"/>
      <c r="R272" s="252"/>
      <c r="Y272" s="255"/>
      <c r="Z272" s="255"/>
    </row>
    <row r="273" spans="1:26" ht="15.75" customHeight="1">
      <c r="A273" s="252"/>
      <c r="B273" s="252"/>
      <c r="C273" s="252"/>
      <c r="D273" s="252"/>
      <c r="E273" s="252"/>
      <c r="F273" s="252"/>
      <c r="G273" s="252"/>
      <c r="H273" s="252"/>
      <c r="I273" s="252"/>
      <c r="J273" s="252"/>
      <c r="K273" s="252"/>
      <c r="L273" s="252"/>
      <c r="M273" s="252"/>
      <c r="N273" s="252"/>
      <c r="O273" s="252"/>
      <c r="P273" s="252"/>
      <c r="Q273" s="252"/>
      <c r="R273" s="252"/>
      <c r="Y273" s="255"/>
      <c r="Z273" s="255"/>
    </row>
    <row r="274" spans="1:26" ht="15.75" customHeight="1">
      <c r="A274" s="252"/>
      <c r="B274" s="252"/>
      <c r="C274" s="252"/>
      <c r="D274" s="252"/>
      <c r="E274" s="252"/>
      <c r="F274" s="252"/>
      <c r="G274" s="252"/>
      <c r="H274" s="252"/>
      <c r="I274" s="252"/>
      <c r="J274" s="252"/>
      <c r="K274" s="252"/>
      <c r="L274" s="252"/>
      <c r="M274" s="252"/>
      <c r="N274" s="252"/>
      <c r="O274" s="252"/>
      <c r="P274" s="252"/>
      <c r="Q274" s="252"/>
      <c r="R274" s="252"/>
      <c r="Y274" s="255"/>
      <c r="Z274" s="255"/>
    </row>
    <row r="275" spans="1:26" ht="15.75" customHeight="1">
      <c r="A275" s="252"/>
      <c r="B275" s="252"/>
      <c r="C275" s="252"/>
      <c r="D275" s="252"/>
      <c r="E275" s="252"/>
      <c r="F275" s="252"/>
      <c r="G275" s="252"/>
      <c r="H275" s="252"/>
      <c r="I275" s="252"/>
      <c r="J275" s="252"/>
      <c r="K275" s="252"/>
      <c r="L275" s="252"/>
      <c r="M275" s="252"/>
      <c r="N275" s="252"/>
      <c r="O275" s="252"/>
      <c r="P275" s="252"/>
      <c r="Q275" s="252"/>
      <c r="R275" s="252"/>
      <c r="Y275" s="255"/>
      <c r="Z275" s="255"/>
    </row>
    <row r="276" spans="1:26" ht="15.75" customHeight="1">
      <c r="A276" s="252"/>
      <c r="B276" s="252"/>
      <c r="C276" s="252"/>
      <c r="D276" s="252"/>
      <c r="E276" s="252"/>
      <c r="F276" s="252"/>
      <c r="G276" s="252"/>
      <c r="H276" s="252"/>
      <c r="I276" s="252"/>
      <c r="J276" s="252"/>
      <c r="K276" s="252"/>
      <c r="L276" s="252"/>
      <c r="M276" s="252"/>
      <c r="N276" s="252"/>
      <c r="O276" s="252"/>
      <c r="P276" s="252"/>
      <c r="Q276" s="252"/>
      <c r="R276" s="252"/>
      <c r="Y276" s="255"/>
      <c r="Z276" s="255"/>
    </row>
    <row r="277" spans="1:26" ht="15.75" customHeight="1">
      <c r="A277" s="252"/>
      <c r="B277" s="252"/>
      <c r="C277" s="252"/>
      <c r="D277" s="252"/>
      <c r="E277" s="252"/>
      <c r="F277" s="252"/>
      <c r="G277" s="252"/>
      <c r="H277" s="252"/>
      <c r="I277" s="252"/>
      <c r="J277" s="252"/>
      <c r="K277" s="252"/>
      <c r="L277" s="252"/>
      <c r="M277" s="252"/>
      <c r="N277" s="252"/>
      <c r="O277" s="252"/>
      <c r="P277" s="252"/>
      <c r="Q277" s="252"/>
      <c r="R277" s="252"/>
      <c r="Y277" s="255"/>
      <c r="Z277" s="255"/>
    </row>
    <row r="278" spans="1:26" ht="15.75" customHeight="1">
      <c r="A278" s="252"/>
      <c r="B278" s="252"/>
      <c r="C278" s="252"/>
      <c r="D278" s="252"/>
      <c r="E278" s="252"/>
      <c r="F278" s="252"/>
      <c r="G278" s="252"/>
      <c r="H278" s="252"/>
      <c r="I278" s="252"/>
      <c r="J278" s="252"/>
      <c r="K278" s="252"/>
      <c r="L278" s="252"/>
      <c r="M278" s="252"/>
      <c r="N278" s="252"/>
      <c r="O278" s="252"/>
      <c r="P278" s="252"/>
      <c r="Q278" s="252"/>
      <c r="R278" s="252"/>
      <c r="Y278" s="255"/>
      <c r="Z278" s="255"/>
    </row>
    <row r="279" spans="1:26" ht="15.75" customHeight="1">
      <c r="A279" s="252"/>
      <c r="B279" s="252"/>
      <c r="C279" s="252"/>
      <c r="D279" s="252"/>
      <c r="E279" s="252"/>
      <c r="F279" s="252"/>
      <c r="G279" s="252"/>
      <c r="H279" s="252"/>
      <c r="I279" s="252"/>
      <c r="J279" s="252"/>
      <c r="K279" s="252"/>
      <c r="L279" s="252"/>
      <c r="M279" s="252"/>
      <c r="N279" s="252"/>
      <c r="O279" s="252"/>
      <c r="P279" s="252"/>
      <c r="Q279" s="252"/>
      <c r="R279" s="252"/>
      <c r="Y279" s="255"/>
      <c r="Z279" s="255"/>
    </row>
    <row r="280" spans="1:26" ht="15.75" customHeight="1">
      <c r="A280" s="252"/>
      <c r="B280" s="252"/>
      <c r="C280" s="252"/>
      <c r="D280" s="252"/>
      <c r="E280" s="252"/>
      <c r="F280" s="252"/>
      <c r="G280" s="252"/>
      <c r="H280" s="252"/>
      <c r="I280" s="252"/>
      <c r="J280" s="252"/>
      <c r="K280" s="252"/>
      <c r="L280" s="252"/>
      <c r="M280" s="252"/>
      <c r="N280" s="252"/>
      <c r="O280" s="252"/>
      <c r="P280" s="252"/>
      <c r="Q280" s="252"/>
      <c r="R280" s="252"/>
      <c r="Y280" s="255"/>
      <c r="Z280" s="255"/>
    </row>
    <row r="281" spans="1:26" ht="15.75" customHeight="1">
      <c r="A281" s="252"/>
      <c r="B281" s="252"/>
      <c r="C281" s="252"/>
      <c r="D281" s="252"/>
      <c r="E281" s="252"/>
      <c r="F281" s="252"/>
      <c r="G281" s="252"/>
      <c r="H281" s="252"/>
      <c r="I281" s="252"/>
      <c r="J281" s="252"/>
      <c r="K281" s="252"/>
      <c r="L281" s="252"/>
      <c r="M281" s="252"/>
      <c r="N281" s="252"/>
      <c r="O281" s="252"/>
      <c r="P281" s="252"/>
      <c r="Q281" s="252"/>
      <c r="R281" s="252"/>
      <c r="Y281" s="255"/>
      <c r="Z281" s="255"/>
    </row>
    <row r="282" spans="1:26" ht="15.75" customHeight="1">
      <c r="A282" s="252"/>
      <c r="B282" s="252"/>
      <c r="C282" s="252"/>
      <c r="D282" s="252"/>
      <c r="E282" s="252"/>
      <c r="F282" s="252"/>
      <c r="G282" s="252"/>
      <c r="H282" s="252"/>
      <c r="I282" s="252"/>
      <c r="J282" s="252"/>
      <c r="K282" s="252"/>
      <c r="L282" s="252"/>
      <c r="M282" s="252"/>
      <c r="N282" s="252"/>
      <c r="O282" s="252"/>
      <c r="P282" s="252"/>
      <c r="Q282" s="252"/>
      <c r="R282" s="252"/>
      <c r="Y282" s="255"/>
      <c r="Z282" s="255"/>
    </row>
    <row r="283" spans="1:26" ht="15.75" customHeight="1">
      <c r="A283" s="252"/>
      <c r="B283" s="252"/>
      <c r="C283" s="252"/>
      <c r="D283" s="252"/>
      <c r="E283" s="252"/>
      <c r="F283" s="252"/>
      <c r="G283" s="252"/>
      <c r="H283" s="252"/>
      <c r="I283" s="252"/>
      <c r="J283" s="252"/>
      <c r="K283" s="252"/>
      <c r="L283" s="252"/>
      <c r="M283" s="252"/>
      <c r="N283" s="252"/>
      <c r="O283" s="252"/>
      <c r="P283" s="252"/>
      <c r="Q283" s="252"/>
      <c r="R283" s="252"/>
      <c r="Y283" s="255"/>
      <c r="Z283" s="255"/>
    </row>
    <row r="284" spans="1:26" ht="15.75" customHeight="1">
      <c r="A284" s="252"/>
      <c r="B284" s="252"/>
      <c r="C284" s="252"/>
      <c r="D284" s="252"/>
      <c r="E284" s="252"/>
      <c r="F284" s="252"/>
      <c r="G284" s="252"/>
      <c r="H284" s="252"/>
      <c r="I284" s="252"/>
      <c r="J284" s="252"/>
      <c r="K284" s="252"/>
      <c r="L284" s="252"/>
      <c r="M284" s="252"/>
      <c r="N284" s="252"/>
      <c r="O284" s="252"/>
      <c r="P284" s="252"/>
      <c r="Q284" s="252"/>
      <c r="R284" s="252"/>
      <c r="Y284" s="255"/>
      <c r="Z284" s="255"/>
    </row>
    <row r="285" spans="1:26" ht="15.75" customHeight="1">
      <c r="A285" s="252"/>
      <c r="B285" s="252"/>
      <c r="C285" s="252"/>
      <c r="D285" s="252"/>
      <c r="E285" s="252"/>
      <c r="F285" s="252"/>
      <c r="G285" s="252"/>
      <c r="H285" s="252"/>
      <c r="I285" s="252"/>
      <c r="J285" s="252"/>
      <c r="K285" s="252"/>
      <c r="L285" s="252"/>
      <c r="M285" s="252"/>
      <c r="N285" s="252"/>
      <c r="O285" s="252"/>
      <c r="P285" s="252"/>
      <c r="Q285" s="252"/>
      <c r="R285" s="252"/>
      <c r="Y285" s="255"/>
      <c r="Z285" s="255"/>
    </row>
    <row r="286" spans="1:26" ht="15.75" customHeight="1">
      <c r="A286" s="252"/>
      <c r="B286" s="252"/>
      <c r="C286" s="252"/>
      <c r="D286" s="252"/>
      <c r="E286" s="252"/>
      <c r="F286" s="252"/>
      <c r="G286" s="252"/>
      <c r="H286" s="252"/>
      <c r="I286" s="252"/>
      <c r="J286" s="252"/>
      <c r="K286" s="252"/>
      <c r="L286" s="252"/>
      <c r="M286" s="252"/>
      <c r="N286" s="252"/>
      <c r="O286" s="252"/>
      <c r="P286" s="252"/>
      <c r="Q286" s="252"/>
      <c r="R286" s="252"/>
      <c r="Y286" s="255"/>
      <c r="Z286" s="255"/>
    </row>
    <row r="287" spans="1:26" ht="15.75" customHeight="1">
      <c r="A287" s="252"/>
      <c r="B287" s="252"/>
      <c r="C287" s="252"/>
      <c r="D287" s="252"/>
      <c r="E287" s="252"/>
      <c r="F287" s="252"/>
      <c r="G287" s="252"/>
      <c r="H287" s="252"/>
      <c r="I287" s="252"/>
      <c r="J287" s="252"/>
      <c r="K287" s="252"/>
      <c r="L287" s="252"/>
      <c r="M287" s="252"/>
      <c r="N287" s="252"/>
      <c r="O287" s="252"/>
      <c r="P287" s="252"/>
      <c r="Q287" s="252"/>
      <c r="R287" s="252"/>
      <c r="Y287" s="255"/>
      <c r="Z287" s="255"/>
    </row>
    <row r="288" spans="1:26" ht="15.75" customHeight="1">
      <c r="A288" s="252"/>
      <c r="B288" s="252"/>
      <c r="C288" s="252"/>
      <c r="D288" s="252"/>
      <c r="E288" s="252"/>
      <c r="F288" s="252"/>
      <c r="G288" s="252"/>
      <c r="H288" s="252"/>
      <c r="I288" s="252"/>
      <c r="J288" s="252"/>
      <c r="K288" s="252"/>
      <c r="L288" s="252"/>
      <c r="M288" s="252"/>
      <c r="N288" s="252"/>
      <c r="O288" s="252"/>
      <c r="P288" s="252"/>
      <c r="Q288" s="252"/>
      <c r="R288" s="252"/>
      <c r="Y288" s="255"/>
      <c r="Z288" s="255"/>
    </row>
    <row r="289" spans="1:26" ht="15.75" customHeight="1">
      <c r="A289" s="252"/>
      <c r="B289" s="252"/>
      <c r="C289" s="252"/>
      <c r="D289" s="252"/>
      <c r="E289" s="252"/>
      <c r="F289" s="252"/>
      <c r="G289" s="252"/>
      <c r="H289" s="252"/>
      <c r="I289" s="252"/>
      <c r="J289" s="252"/>
      <c r="K289" s="252"/>
      <c r="L289" s="252"/>
      <c r="M289" s="252"/>
      <c r="N289" s="252"/>
      <c r="O289" s="252"/>
      <c r="P289" s="252"/>
      <c r="Q289" s="252"/>
      <c r="R289" s="252"/>
      <c r="Y289" s="255"/>
      <c r="Z289" s="255"/>
    </row>
    <row r="290" spans="1:26" ht="15.75" customHeight="1">
      <c r="A290" s="252"/>
      <c r="B290" s="252"/>
      <c r="C290" s="252"/>
      <c r="D290" s="252"/>
      <c r="E290" s="252"/>
      <c r="F290" s="252"/>
      <c r="G290" s="252"/>
      <c r="H290" s="252"/>
      <c r="I290" s="252"/>
      <c r="J290" s="252"/>
      <c r="K290" s="252"/>
      <c r="L290" s="252"/>
      <c r="M290" s="252"/>
      <c r="N290" s="252"/>
      <c r="O290" s="252"/>
      <c r="P290" s="252"/>
      <c r="Q290" s="252"/>
      <c r="R290" s="252"/>
      <c r="Y290" s="255"/>
      <c r="Z290" s="255"/>
    </row>
    <row r="291" spans="1:26" ht="15.75" customHeight="1">
      <c r="A291" s="252"/>
      <c r="B291" s="252"/>
      <c r="C291" s="252"/>
      <c r="D291" s="252"/>
      <c r="E291" s="252"/>
      <c r="F291" s="252"/>
      <c r="G291" s="252"/>
      <c r="H291" s="252"/>
      <c r="I291" s="252"/>
      <c r="J291" s="252"/>
      <c r="K291" s="252"/>
      <c r="L291" s="252"/>
      <c r="M291" s="252"/>
      <c r="N291" s="252"/>
      <c r="O291" s="252"/>
      <c r="P291" s="252"/>
      <c r="Q291" s="252"/>
      <c r="R291" s="252"/>
      <c r="Y291" s="255"/>
      <c r="Z291" s="255"/>
    </row>
    <row r="292" spans="1:26" ht="15.75" customHeight="1">
      <c r="A292" s="252"/>
      <c r="B292" s="252"/>
      <c r="C292" s="252"/>
      <c r="D292" s="252"/>
      <c r="E292" s="252"/>
      <c r="F292" s="252"/>
      <c r="G292" s="252"/>
      <c r="H292" s="252"/>
      <c r="I292" s="252"/>
      <c r="J292" s="252"/>
      <c r="K292" s="252"/>
      <c r="L292" s="252"/>
      <c r="M292" s="252"/>
      <c r="N292" s="252"/>
      <c r="O292" s="252"/>
      <c r="P292" s="252"/>
      <c r="Q292" s="252"/>
      <c r="R292" s="252"/>
      <c r="Y292" s="255"/>
      <c r="Z292" s="255"/>
    </row>
    <row r="293" spans="1:26" ht="15.75" customHeight="1">
      <c r="A293" s="252"/>
      <c r="B293" s="252"/>
      <c r="C293" s="252"/>
      <c r="D293" s="252"/>
      <c r="E293" s="252"/>
      <c r="F293" s="252"/>
      <c r="G293" s="252"/>
      <c r="H293" s="252"/>
      <c r="I293" s="252"/>
      <c r="J293" s="252"/>
      <c r="K293" s="252"/>
      <c r="L293" s="252"/>
      <c r="M293" s="252"/>
      <c r="N293" s="252"/>
      <c r="O293" s="252"/>
      <c r="P293" s="252"/>
      <c r="Q293" s="252"/>
      <c r="R293" s="252"/>
      <c r="Y293" s="255"/>
      <c r="Z293" s="255"/>
    </row>
    <row r="294" spans="1:26" ht="15.75" customHeight="1">
      <c r="A294" s="252"/>
      <c r="B294" s="252"/>
      <c r="C294" s="252"/>
      <c r="D294" s="252"/>
      <c r="E294" s="252"/>
      <c r="F294" s="252"/>
      <c r="G294" s="252"/>
      <c r="H294" s="252"/>
      <c r="I294" s="252"/>
      <c r="J294" s="252"/>
      <c r="K294" s="252"/>
      <c r="L294" s="252"/>
      <c r="M294" s="252"/>
      <c r="N294" s="252"/>
      <c r="O294" s="252"/>
      <c r="P294" s="252"/>
      <c r="Q294" s="252"/>
      <c r="R294" s="252"/>
      <c r="Y294" s="255"/>
      <c r="Z294" s="255"/>
    </row>
    <row r="295" spans="1:26" ht="15.75" customHeight="1">
      <c r="A295" s="252"/>
      <c r="B295" s="252"/>
      <c r="C295" s="252"/>
      <c r="D295" s="252"/>
      <c r="E295" s="252"/>
      <c r="F295" s="252"/>
      <c r="G295" s="252"/>
      <c r="H295" s="252"/>
      <c r="I295" s="252"/>
      <c r="J295" s="252"/>
      <c r="K295" s="252"/>
      <c r="L295" s="252"/>
      <c r="M295" s="252"/>
      <c r="N295" s="252"/>
      <c r="O295" s="252"/>
      <c r="P295" s="252"/>
      <c r="Q295" s="252"/>
      <c r="R295" s="252"/>
      <c r="Y295" s="255"/>
      <c r="Z295" s="255"/>
    </row>
    <row r="296" spans="1:26" ht="15.75" customHeight="1">
      <c r="A296" s="252"/>
      <c r="B296" s="252"/>
      <c r="C296" s="252"/>
      <c r="D296" s="252"/>
      <c r="E296" s="252"/>
      <c r="F296" s="252"/>
      <c r="G296" s="252"/>
      <c r="H296" s="252"/>
      <c r="I296" s="252"/>
      <c r="J296" s="252"/>
      <c r="K296" s="252"/>
      <c r="L296" s="252"/>
      <c r="M296" s="252"/>
      <c r="N296" s="252"/>
      <c r="O296" s="252"/>
      <c r="P296" s="252"/>
      <c r="Q296" s="252"/>
      <c r="R296" s="252"/>
      <c r="Y296" s="255"/>
      <c r="Z296" s="255"/>
    </row>
    <row r="297" spans="1:26" ht="15.75" customHeight="1">
      <c r="A297" s="252"/>
      <c r="B297" s="252"/>
      <c r="C297" s="252"/>
      <c r="D297" s="252"/>
      <c r="E297" s="252"/>
      <c r="F297" s="252"/>
      <c r="G297" s="252"/>
      <c r="H297" s="252"/>
      <c r="I297" s="252"/>
      <c r="J297" s="252"/>
      <c r="K297" s="252"/>
      <c r="L297" s="252"/>
      <c r="M297" s="252"/>
      <c r="N297" s="252"/>
      <c r="O297" s="252"/>
      <c r="P297" s="252"/>
      <c r="Q297" s="252"/>
      <c r="R297" s="252"/>
      <c r="Y297" s="255"/>
      <c r="Z297" s="255"/>
    </row>
    <row r="298" spans="1:26" ht="15.75" customHeight="1">
      <c r="A298" s="252"/>
      <c r="B298" s="252"/>
      <c r="C298" s="252"/>
      <c r="D298" s="252"/>
      <c r="E298" s="252"/>
      <c r="F298" s="252"/>
      <c r="G298" s="252"/>
      <c r="H298" s="252"/>
      <c r="I298" s="252"/>
      <c r="J298" s="252"/>
      <c r="K298" s="252"/>
      <c r="L298" s="252"/>
      <c r="M298" s="252"/>
      <c r="N298" s="252"/>
      <c r="O298" s="252"/>
      <c r="P298" s="252"/>
      <c r="Q298" s="252"/>
      <c r="R298" s="252"/>
      <c r="Y298" s="255"/>
      <c r="Z298" s="255"/>
    </row>
    <row r="299" spans="1:26" ht="15.75" customHeight="1">
      <c r="A299" s="252"/>
      <c r="B299" s="252"/>
      <c r="C299" s="252"/>
      <c r="D299" s="252"/>
      <c r="E299" s="252"/>
      <c r="F299" s="252"/>
      <c r="G299" s="252"/>
      <c r="H299" s="252"/>
      <c r="I299" s="252"/>
      <c r="J299" s="252"/>
      <c r="K299" s="252"/>
      <c r="L299" s="252"/>
      <c r="M299" s="252"/>
      <c r="N299" s="252"/>
      <c r="O299" s="252"/>
      <c r="P299" s="252"/>
      <c r="Q299" s="252"/>
      <c r="R299" s="252"/>
      <c r="Y299" s="255"/>
      <c r="Z299" s="255"/>
    </row>
    <row r="300" spans="1:26" ht="15.75" customHeight="1">
      <c r="A300" s="252"/>
      <c r="B300" s="252"/>
      <c r="C300" s="252"/>
      <c r="D300" s="252"/>
      <c r="E300" s="252"/>
      <c r="F300" s="252"/>
      <c r="G300" s="252"/>
      <c r="H300" s="252"/>
      <c r="I300" s="252"/>
      <c r="J300" s="252"/>
      <c r="K300" s="252"/>
      <c r="L300" s="252"/>
      <c r="M300" s="252"/>
      <c r="N300" s="252"/>
      <c r="O300" s="252"/>
      <c r="P300" s="252"/>
      <c r="Q300" s="252"/>
      <c r="R300" s="252"/>
      <c r="Y300" s="255"/>
      <c r="Z300" s="255"/>
    </row>
    <row r="301" spans="1:26" ht="15.75" customHeight="1">
      <c r="A301" s="252"/>
      <c r="B301" s="252"/>
      <c r="C301" s="252"/>
      <c r="D301" s="252"/>
      <c r="E301" s="252"/>
      <c r="F301" s="252"/>
      <c r="G301" s="252"/>
      <c r="H301" s="252"/>
      <c r="I301" s="252"/>
      <c r="J301" s="252"/>
      <c r="K301" s="252"/>
      <c r="L301" s="252"/>
      <c r="M301" s="252"/>
      <c r="N301" s="252"/>
      <c r="O301" s="252"/>
      <c r="P301" s="252"/>
      <c r="Q301" s="252"/>
      <c r="R301" s="252"/>
      <c r="Y301" s="255"/>
      <c r="Z301" s="255"/>
    </row>
    <row r="302" spans="1:26" ht="15.75" customHeight="1">
      <c r="A302" s="252"/>
      <c r="B302" s="252"/>
      <c r="C302" s="252"/>
      <c r="D302" s="252"/>
      <c r="E302" s="252"/>
      <c r="F302" s="252"/>
      <c r="G302" s="252"/>
      <c r="H302" s="252"/>
      <c r="I302" s="252"/>
      <c r="J302" s="252"/>
      <c r="K302" s="252"/>
      <c r="L302" s="252"/>
      <c r="M302" s="252"/>
      <c r="N302" s="252"/>
      <c r="O302" s="252"/>
      <c r="P302" s="252"/>
      <c r="Q302" s="252"/>
      <c r="R302" s="252"/>
      <c r="Y302" s="255"/>
      <c r="Z302" s="255"/>
    </row>
    <row r="303" spans="1:26" ht="15.75" customHeight="1">
      <c r="A303" s="252"/>
      <c r="B303" s="252"/>
      <c r="C303" s="252"/>
      <c r="D303" s="252"/>
      <c r="E303" s="252"/>
      <c r="F303" s="252"/>
      <c r="G303" s="252"/>
      <c r="H303" s="252"/>
      <c r="I303" s="252"/>
      <c r="J303" s="252"/>
      <c r="K303" s="252"/>
      <c r="L303" s="252"/>
      <c r="M303" s="252"/>
      <c r="N303" s="252"/>
      <c r="O303" s="252"/>
      <c r="P303" s="252"/>
      <c r="Q303" s="252"/>
      <c r="R303" s="252"/>
      <c r="Y303" s="255"/>
      <c r="Z303" s="255"/>
    </row>
    <row r="304" spans="1:26" ht="15.75" customHeight="1">
      <c r="A304" s="252"/>
      <c r="B304" s="252"/>
      <c r="C304" s="252"/>
      <c r="D304" s="252"/>
      <c r="E304" s="252"/>
      <c r="F304" s="252"/>
      <c r="G304" s="252"/>
      <c r="H304" s="252"/>
      <c r="I304" s="252"/>
      <c r="J304" s="252"/>
      <c r="K304" s="252"/>
      <c r="L304" s="252"/>
      <c r="M304" s="252"/>
      <c r="N304" s="252"/>
      <c r="O304" s="252"/>
      <c r="P304" s="252"/>
      <c r="Q304" s="252"/>
      <c r="R304" s="252"/>
      <c r="Y304" s="255"/>
      <c r="Z304" s="255"/>
    </row>
    <row r="305" spans="1:26" ht="15.75" customHeight="1">
      <c r="A305" s="252"/>
      <c r="B305" s="252"/>
      <c r="C305" s="252"/>
      <c r="D305" s="252"/>
      <c r="E305" s="252"/>
      <c r="F305" s="252"/>
      <c r="G305" s="252"/>
      <c r="H305" s="252"/>
      <c r="I305" s="252"/>
      <c r="J305" s="252"/>
      <c r="K305" s="252"/>
      <c r="L305" s="252"/>
      <c r="M305" s="252"/>
      <c r="N305" s="252"/>
      <c r="O305" s="252"/>
      <c r="P305" s="252"/>
      <c r="Q305" s="252"/>
      <c r="R305" s="252"/>
      <c r="Y305" s="255"/>
      <c r="Z305" s="255"/>
    </row>
    <row r="306" spans="1:26" ht="15.75" customHeight="1">
      <c r="A306" s="252"/>
      <c r="B306" s="252"/>
      <c r="C306" s="252"/>
      <c r="D306" s="252"/>
      <c r="E306" s="252"/>
      <c r="F306" s="252"/>
      <c r="G306" s="252"/>
      <c r="H306" s="252"/>
      <c r="I306" s="252"/>
      <c r="J306" s="252"/>
      <c r="K306" s="252"/>
      <c r="L306" s="252"/>
      <c r="M306" s="252"/>
      <c r="N306" s="252"/>
      <c r="O306" s="252"/>
      <c r="P306" s="252"/>
      <c r="Q306" s="252"/>
      <c r="R306" s="252"/>
      <c r="Y306" s="255"/>
      <c r="Z306" s="255"/>
    </row>
    <row r="307" spans="1:26" ht="15.75" customHeight="1">
      <c r="A307" s="252"/>
      <c r="B307" s="252"/>
      <c r="C307" s="252"/>
      <c r="D307" s="252"/>
      <c r="E307" s="252"/>
      <c r="F307" s="252"/>
      <c r="G307" s="252"/>
      <c r="H307" s="252"/>
      <c r="I307" s="252"/>
      <c r="J307" s="252"/>
      <c r="K307" s="252"/>
      <c r="L307" s="252"/>
      <c r="M307" s="252"/>
      <c r="N307" s="252"/>
      <c r="O307" s="252"/>
      <c r="P307" s="252"/>
      <c r="Q307" s="252"/>
      <c r="R307" s="252"/>
      <c r="Y307" s="255"/>
      <c r="Z307" s="255"/>
    </row>
    <row r="308" spans="1:26" ht="15.75" customHeight="1">
      <c r="A308" s="252"/>
      <c r="B308" s="252"/>
      <c r="C308" s="252"/>
      <c r="D308" s="252"/>
      <c r="E308" s="252"/>
      <c r="F308" s="252"/>
      <c r="G308" s="252"/>
      <c r="H308" s="252"/>
      <c r="I308" s="252"/>
      <c r="J308" s="252"/>
      <c r="K308" s="252"/>
      <c r="L308" s="252"/>
      <c r="M308" s="252"/>
      <c r="N308" s="252"/>
      <c r="O308" s="252"/>
      <c r="P308" s="252"/>
      <c r="Q308" s="252"/>
      <c r="R308" s="252"/>
      <c r="Y308" s="255"/>
      <c r="Z308" s="255"/>
    </row>
    <row r="309" spans="1:26" ht="15.75" customHeight="1">
      <c r="A309" s="252"/>
      <c r="B309" s="252"/>
      <c r="C309" s="252"/>
      <c r="D309" s="252"/>
      <c r="E309" s="252"/>
      <c r="F309" s="252"/>
      <c r="G309" s="252"/>
      <c r="H309" s="252"/>
      <c r="I309" s="252"/>
      <c r="J309" s="252"/>
      <c r="K309" s="252"/>
      <c r="L309" s="252"/>
      <c r="M309" s="252"/>
      <c r="N309" s="252"/>
      <c r="O309" s="252"/>
      <c r="P309" s="252"/>
      <c r="Q309" s="252"/>
      <c r="R309" s="252"/>
      <c r="Y309" s="255"/>
      <c r="Z309" s="255"/>
    </row>
    <row r="310" spans="1:26" ht="15.75" customHeight="1">
      <c r="A310" s="252"/>
      <c r="B310" s="252"/>
      <c r="C310" s="252"/>
      <c r="D310" s="252"/>
      <c r="E310" s="252"/>
      <c r="F310" s="252"/>
      <c r="G310" s="252"/>
      <c r="H310" s="252"/>
      <c r="I310" s="252"/>
      <c r="J310" s="252"/>
      <c r="K310" s="252"/>
      <c r="L310" s="252"/>
      <c r="M310" s="252"/>
      <c r="N310" s="252"/>
      <c r="O310" s="252"/>
      <c r="P310" s="252"/>
      <c r="Q310" s="252"/>
      <c r="R310" s="252"/>
      <c r="Y310" s="255"/>
      <c r="Z310" s="255"/>
    </row>
    <row r="311" spans="1:26" ht="15.75" customHeight="1">
      <c r="A311" s="252"/>
      <c r="B311" s="252"/>
      <c r="C311" s="252"/>
      <c r="D311" s="252"/>
      <c r="E311" s="252"/>
      <c r="F311" s="252"/>
      <c r="G311" s="252"/>
      <c r="H311" s="252"/>
      <c r="I311" s="252"/>
      <c r="J311" s="252"/>
      <c r="K311" s="252"/>
      <c r="L311" s="252"/>
      <c r="M311" s="252"/>
      <c r="N311" s="252"/>
      <c r="O311" s="252"/>
      <c r="P311" s="252"/>
      <c r="Q311" s="252"/>
      <c r="R311" s="252"/>
      <c r="Y311" s="255"/>
      <c r="Z311" s="255"/>
    </row>
    <row r="312" spans="1:26" ht="15.75" customHeight="1">
      <c r="A312" s="252"/>
      <c r="B312" s="252"/>
      <c r="C312" s="252"/>
      <c r="D312" s="252"/>
      <c r="E312" s="252"/>
      <c r="F312" s="252"/>
      <c r="G312" s="252"/>
      <c r="H312" s="252"/>
      <c r="I312" s="252"/>
      <c r="J312" s="252"/>
      <c r="K312" s="252"/>
      <c r="L312" s="252"/>
      <c r="M312" s="252"/>
      <c r="N312" s="252"/>
      <c r="O312" s="252"/>
      <c r="P312" s="252"/>
      <c r="Q312" s="252"/>
      <c r="R312" s="252"/>
      <c r="Y312" s="255"/>
      <c r="Z312" s="255"/>
    </row>
    <row r="313" spans="1:26" ht="15.75" customHeight="1">
      <c r="A313" s="252"/>
      <c r="B313" s="252"/>
      <c r="C313" s="252"/>
      <c r="D313" s="252"/>
      <c r="E313" s="252"/>
      <c r="F313" s="252"/>
      <c r="G313" s="252"/>
      <c r="H313" s="252"/>
      <c r="I313" s="252"/>
      <c r="J313" s="252"/>
      <c r="K313" s="252"/>
      <c r="L313" s="252"/>
      <c r="M313" s="252"/>
      <c r="N313" s="252"/>
      <c r="O313" s="252"/>
      <c r="P313" s="252"/>
      <c r="Q313" s="252"/>
      <c r="R313" s="252"/>
      <c r="Y313" s="255"/>
      <c r="Z313" s="255"/>
    </row>
    <row r="314" spans="1:26" ht="15.75" customHeight="1">
      <c r="A314" s="252"/>
      <c r="B314" s="252"/>
      <c r="C314" s="252"/>
      <c r="D314" s="252"/>
      <c r="E314" s="252"/>
      <c r="F314" s="252"/>
      <c r="G314" s="252"/>
      <c r="H314" s="252"/>
      <c r="I314" s="252"/>
      <c r="J314" s="252"/>
      <c r="K314" s="252"/>
      <c r="L314" s="252"/>
      <c r="M314" s="252"/>
      <c r="N314" s="252"/>
      <c r="O314" s="252"/>
      <c r="P314" s="252"/>
      <c r="Q314" s="252"/>
      <c r="R314" s="252"/>
      <c r="Y314" s="255"/>
      <c r="Z314" s="255"/>
    </row>
    <row r="315" spans="1:26" ht="15.75" customHeight="1">
      <c r="A315" s="252"/>
      <c r="B315" s="252"/>
      <c r="C315" s="252"/>
      <c r="D315" s="252"/>
      <c r="E315" s="252"/>
      <c r="F315" s="252"/>
      <c r="G315" s="252"/>
      <c r="H315" s="252"/>
      <c r="I315" s="252"/>
      <c r="J315" s="252"/>
      <c r="K315" s="252"/>
      <c r="L315" s="252"/>
      <c r="M315" s="252"/>
      <c r="N315" s="252"/>
      <c r="O315" s="252"/>
      <c r="P315" s="252"/>
      <c r="Q315" s="252"/>
      <c r="R315" s="252"/>
      <c r="Y315" s="255"/>
      <c r="Z315" s="255"/>
    </row>
    <row r="316" spans="1:26" ht="15.75" customHeight="1">
      <c r="A316" s="252"/>
      <c r="B316" s="252"/>
      <c r="C316" s="252"/>
      <c r="D316" s="252"/>
      <c r="E316" s="252"/>
      <c r="F316" s="252"/>
      <c r="G316" s="252"/>
      <c r="H316" s="252"/>
      <c r="I316" s="252"/>
      <c r="J316" s="252"/>
      <c r="K316" s="252"/>
      <c r="L316" s="252"/>
      <c r="M316" s="252"/>
      <c r="N316" s="252"/>
      <c r="O316" s="252"/>
      <c r="P316" s="252"/>
      <c r="Q316" s="252"/>
      <c r="R316" s="252"/>
      <c r="Y316" s="255"/>
      <c r="Z316" s="255"/>
    </row>
    <row r="317" spans="1:26" ht="15.75" customHeight="1">
      <c r="A317" s="252"/>
      <c r="B317" s="252"/>
      <c r="C317" s="252"/>
      <c r="D317" s="252"/>
      <c r="E317" s="252"/>
      <c r="F317" s="252"/>
      <c r="G317" s="252"/>
      <c r="H317" s="252"/>
      <c r="I317" s="252"/>
      <c r="J317" s="252"/>
      <c r="K317" s="252"/>
      <c r="L317" s="252"/>
      <c r="M317" s="252"/>
      <c r="N317" s="252"/>
      <c r="O317" s="252"/>
      <c r="P317" s="252"/>
      <c r="Q317" s="252"/>
      <c r="R317" s="252"/>
      <c r="Y317" s="255"/>
      <c r="Z317" s="255"/>
    </row>
    <row r="318" spans="1:26" ht="15.75" customHeight="1">
      <c r="A318" s="252"/>
      <c r="B318" s="252"/>
      <c r="C318" s="252"/>
      <c r="D318" s="252"/>
      <c r="E318" s="252"/>
      <c r="F318" s="252"/>
      <c r="G318" s="252"/>
      <c r="H318" s="252"/>
      <c r="I318" s="252"/>
      <c r="J318" s="252"/>
      <c r="K318" s="252"/>
      <c r="L318" s="252"/>
      <c r="M318" s="252"/>
      <c r="N318" s="252"/>
      <c r="O318" s="252"/>
      <c r="P318" s="252"/>
      <c r="Q318" s="252"/>
      <c r="R318" s="252"/>
      <c r="Y318" s="255"/>
      <c r="Z318" s="255"/>
    </row>
    <row r="319" spans="1:26" ht="15.75" customHeight="1">
      <c r="A319" s="252"/>
      <c r="B319" s="252"/>
      <c r="C319" s="252"/>
      <c r="D319" s="252"/>
      <c r="E319" s="252"/>
      <c r="F319" s="252"/>
      <c r="G319" s="252"/>
      <c r="H319" s="252"/>
      <c r="I319" s="252"/>
      <c r="J319" s="252"/>
      <c r="K319" s="252"/>
      <c r="L319" s="252"/>
      <c r="M319" s="252"/>
      <c r="N319" s="252"/>
      <c r="O319" s="252"/>
      <c r="P319" s="252"/>
      <c r="Q319" s="252"/>
      <c r="R319" s="252"/>
      <c r="Y319" s="255"/>
      <c r="Z319" s="255"/>
    </row>
    <row r="320" spans="1:26" ht="15.75" customHeight="1">
      <c r="A320" s="252"/>
      <c r="B320" s="252"/>
      <c r="C320" s="252"/>
      <c r="D320" s="252"/>
      <c r="E320" s="252"/>
      <c r="F320" s="252"/>
      <c r="G320" s="252"/>
      <c r="H320" s="252"/>
      <c r="I320" s="252"/>
      <c r="J320" s="252"/>
      <c r="K320" s="252"/>
      <c r="L320" s="252"/>
      <c r="M320" s="252"/>
      <c r="N320" s="252"/>
      <c r="O320" s="252"/>
      <c r="P320" s="252"/>
      <c r="Q320" s="252"/>
      <c r="R320" s="252"/>
      <c r="Y320" s="255"/>
      <c r="Z320" s="255"/>
    </row>
    <row r="321" spans="1:26" ht="15.75" customHeight="1">
      <c r="A321" s="252"/>
      <c r="B321" s="252"/>
      <c r="C321" s="252"/>
      <c r="D321" s="252"/>
      <c r="E321" s="252"/>
      <c r="F321" s="252"/>
      <c r="G321" s="252"/>
      <c r="H321" s="252"/>
      <c r="I321" s="252"/>
      <c r="J321" s="252"/>
      <c r="K321" s="252"/>
      <c r="L321" s="252"/>
      <c r="M321" s="252"/>
      <c r="N321" s="252"/>
      <c r="O321" s="252"/>
      <c r="P321" s="252"/>
      <c r="Q321" s="252"/>
      <c r="R321" s="252"/>
      <c r="Y321" s="255"/>
      <c r="Z321" s="255"/>
    </row>
    <row r="322" spans="1:26" ht="15.75" customHeight="1">
      <c r="A322" s="252"/>
      <c r="B322" s="252"/>
      <c r="C322" s="252"/>
      <c r="D322" s="252"/>
      <c r="E322" s="252"/>
      <c r="F322" s="252"/>
      <c r="G322" s="252"/>
      <c r="H322" s="252"/>
      <c r="I322" s="252"/>
      <c r="J322" s="252"/>
      <c r="K322" s="252"/>
      <c r="L322" s="252"/>
      <c r="M322" s="252"/>
      <c r="N322" s="252"/>
      <c r="O322" s="252"/>
      <c r="P322" s="252"/>
      <c r="Q322" s="252"/>
      <c r="R322" s="252"/>
      <c r="Y322" s="255"/>
      <c r="Z322" s="255"/>
    </row>
    <row r="323" spans="1:26" ht="15.75" customHeight="1">
      <c r="A323" s="252"/>
      <c r="B323" s="252"/>
      <c r="C323" s="252"/>
      <c r="D323" s="252"/>
      <c r="E323" s="252"/>
      <c r="F323" s="252"/>
      <c r="G323" s="252"/>
      <c r="H323" s="252"/>
      <c r="I323" s="252"/>
      <c r="J323" s="252"/>
      <c r="K323" s="252"/>
      <c r="L323" s="252"/>
      <c r="M323" s="252"/>
      <c r="N323" s="252"/>
      <c r="O323" s="252"/>
      <c r="P323" s="252"/>
      <c r="Q323" s="252"/>
      <c r="R323" s="252"/>
      <c r="Y323" s="255"/>
      <c r="Z323" s="255"/>
    </row>
    <row r="324" spans="1:26" ht="15.75" customHeight="1">
      <c r="A324" s="252"/>
      <c r="B324" s="252"/>
      <c r="C324" s="252"/>
      <c r="D324" s="252"/>
      <c r="E324" s="252"/>
      <c r="F324" s="252"/>
      <c r="G324" s="252"/>
      <c r="H324" s="252"/>
      <c r="I324" s="252"/>
      <c r="J324" s="252"/>
      <c r="K324" s="252"/>
      <c r="L324" s="252"/>
      <c r="M324" s="252"/>
      <c r="N324" s="252"/>
      <c r="O324" s="252"/>
      <c r="P324" s="252"/>
      <c r="Q324" s="252"/>
      <c r="R324" s="252"/>
      <c r="Y324" s="255"/>
      <c r="Z324" s="255"/>
    </row>
    <row r="325" spans="1:26" ht="15.75" customHeight="1">
      <c r="A325" s="252"/>
      <c r="B325" s="252"/>
      <c r="C325" s="252"/>
      <c r="D325" s="252"/>
      <c r="E325" s="252"/>
      <c r="F325" s="252"/>
      <c r="G325" s="252"/>
      <c r="H325" s="252"/>
      <c r="I325" s="252"/>
      <c r="J325" s="252"/>
      <c r="K325" s="252"/>
      <c r="L325" s="252"/>
      <c r="M325" s="252"/>
      <c r="N325" s="252"/>
      <c r="O325" s="252"/>
      <c r="P325" s="252"/>
      <c r="Q325" s="252"/>
      <c r="R325" s="252"/>
      <c r="Y325" s="255"/>
      <c r="Z325" s="255"/>
    </row>
    <row r="326" spans="1:26" ht="15.75" customHeight="1">
      <c r="A326" s="252"/>
      <c r="B326" s="252"/>
      <c r="C326" s="252"/>
      <c r="D326" s="252"/>
      <c r="E326" s="252"/>
      <c r="F326" s="252"/>
      <c r="G326" s="252"/>
      <c r="H326" s="252"/>
      <c r="I326" s="252"/>
      <c r="J326" s="252"/>
      <c r="K326" s="252"/>
      <c r="L326" s="252"/>
      <c r="M326" s="252"/>
      <c r="N326" s="252"/>
      <c r="O326" s="252"/>
      <c r="P326" s="252"/>
      <c r="Q326" s="252"/>
      <c r="R326" s="252"/>
      <c r="Y326" s="255"/>
      <c r="Z326" s="255"/>
    </row>
    <row r="327" spans="1:26" ht="15.75" customHeight="1">
      <c r="A327" s="252"/>
      <c r="B327" s="252"/>
      <c r="C327" s="252"/>
      <c r="D327" s="252"/>
      <c r="E327" s="252"/>
      <c r="F327" s="252"/>
      <c r="G327" s="252"/>
      <c r="H327" s="252"/>
      <c r="I327" s="252"/>
      <c r="J327" s="252"/>
      <c r="K327" s="252"/>
      <c r="L327" s="252"/>
      <c r="M327" s="252"/>
      <c r="N327" s="252"/>
      <c r="O327" s="252"/>
      <c r="P327" s="252"/>
      <c r="Q327" s="252"/>
      <c r="R327" s="252"/>
      <c r="Y327" s="255"/>
      <c r="Z327" s="255"/>
    </row>
    <row r="328" spans="1:26" ht="15.75" customHeight="1">
      <c r="A328" s="252"/>
      <c r="B328" s="252"/>
      <c r="C328" s="252"/>
      <c r="D328" s="252"/>
      <c r="E328" s="252"/>
      <c r="F328" s="252"/>
      <c r="G328" s="252"/>
      <c r="H328" s="252"/>
      <c r="I328" s="252"/>
      <c r="J328" s="252"/>
      <c r="K328" s="252"/>
      <c r="L328" s="252"/>
      <c r="M328" s="252"/>
      <c r="N328" s="252"/>
      <c r="O328" s="252"/>
      <c r="P328" s="252"/>
      <c r="Q328" s="252"/>
      <c r="R328" s="252"/>
      <c r="Y328" s="255"/>
      <c r="Z328" s="255"/>
    </row>
    <row r="329" spans="1:26" ht="15.75" customHeight="1">
      <c r="A329" s="252"/>
      <c r="B329" s="252"/>
      <c r="C329" s="252"/>
      <c r="D329" s="252"/>
      <c r="E329" s="252"/>
      <c r="F329" s="252"/>
      <c r="G329" s="252"/>
      <c r="H329" s="252"/>
      <c r="I329" s="252"/>
      <c r="J329" s="252"/>
      <c r="K329" s="252"/>
      <c r="L329" s="252"/>
      <c r="M329" s="252"/>
      <c r="N329" s="252"/>
      <c r="O329" s="252"/>
      <c r="P329" s="252"/>
      <c r="Q329" s="252"/>
      <c r="R329" s="252"/>
      <c r="Y329" s="255"/>
      <c r="Z329" s="255"/>
    </row>
    <row r="330" spans="1:26" ht="15.75" customHeight="1">
      <c r="A330" s="252"/>
      <c r="B330" s="252"/>
      <c r="C330" s="252"/>
      <c r="D330" s="252"/>
      <c r="E330" s="252"/>
      <c r="F330" s="252"/>
      <c r="G330" s="252"/>
      <c r="H330" s="252"/>
      <c r="I330" s="252"/>
      <c r="J330" s="252"/>
      <c r="K330" s="252"/>
      <c r="L330" s="252"/>
      <c r="M330" s="252"/>
      <c r="N330" s="252"/>
      <c r="O330" s="252"/>
      <c r="P330" s="252"/>
      <c r="Q330" s="252"/>
      <c r="R330" s="252"/>
      <c r="Y330" s="255"/>
      <c r="Z330" s="255"/>
    </row>
    <row r="331" spans="1:26" ht="15.75" customHeight="1">
      <c r="A331" s="252"/>
      <c r="B331" s="252"/>
      <c r="C331" s="252"/>
      <c r="D331" s="252"/>
      <c r="E331" s="252"/>
      <c r="F331" s="252"/>
      <c r="G331" s="252"/>
      <c r="H331" s="252"/>
      <c r="I331" s="252"/>
      <c r="J331" s="252"/>
      <c r="K331" s="252"/>
      <c r="L331" s="252"/>
      <c r="M331" s="252"/>
      <c r="N331" s="252"/>
      <c r="O331" s="252"/>
      <c r="P331" s="252"/>
      <c r="Q331" s="252"/>
      <c r="R331" s="252"/>
      <c r="Y331" s="255"/>
      <c r="Z331" s="255"/>
    </row>
    <row r="332" spans="1:26" ht="15.75" customHeight="1">
      <c r="A332" s="252"/>
      <c r="B332" s="252"/>
      <c r="C332" s="252"/>
      <c r="D332" s="252"/>
      <c r="E332" s="252"/>
      <c r="F332" s="252"/>
      <c r="G332" s="252"/>
      <c r="H332" s="252"/>
      <c r="I332" s="252"/>
      <c r="J332" s="252"/>
      <c r="K332" s="252"/>
      <c r="L332" s="252"/>
      <c r="M332" s="252"/>
      <c r="N332" s="252"/>
      <c r="O332" s="252"/>
      <c r="P332" s="252"/>
      <c r="Q332" s="252"/>
      <c r="R332" s="252"/>
      <c r="Y332" s="255"/>
      <c r="Z332" s="255"/>
    </row>
    <row r="333" spans="1:26" ht="15.75" customHeight="1">
      <c r="A333" s="252"/>
      <c r="B333" s="252"/>
      <c r="C333" s="252"/>
      <c r="D333" s="252"/>
      <c r="E333" s="252"/>
      <c r="F333" s="252"/>
      <c r="G333" s="252"/>
      <c r="H333" s="252"/>
      <c r="I333" s="252"/>
      <c r="J333" s="252"/>
      <c r="K333" s="252"/>
      <c r="L333" s="252"/>
      <c r="M333" s="252"/>
      <c r="N333" s="252"/>
      <c r="O333" s="252"/>
      <c r="P333" s="252"/>
      <c r="Q333" s="252"/>
      <c r="R333" s="252"/>
      <c r="Y333" s="255"/>
      <c r="Z333" s="255"/>
    </row>
    <row r="334" spans="1:26" ht="15.75" customHeight="1">
      <c r="A334" s="252"/>
      <c r="B334" s="252"/>
      <c r="C334" s="252"/>
      <c r="D334" s="252"/>
      <c r="E334" s="252"/>
      <c r="F334" s="252"/>
      <c r="G334" s="252"/>
      <c r="H334" s="252"/>
      <c r="I334" s="252"/>
      <c r="J334" s="252"/>
      <c r="K334" s="252"/>
      <c r="L334" s="252"/>
      <c r="M334" s="252"/>
      <c r="N334" s="252"/>
      <c r="O334" s="252"/>
      <c r="P334" s="252"/>
      <c r="Q334" s="252"/>
      <c r="R334" s="252"/>
      <c r="Y334" s="255"/>
      <c r="Z334" s="255"/>
    </row>
    <row r="335" spans="1:26" ht="15.75" customHeight="1">
      <c r="A335" s="252"/>
      <c r="B335" s="252"/>
      <c r="C335" s="252"/>
      <c r="D335" s="252"/>
      <c r="E335" s="252"/>
      <c r="F335" s="252"/>
      <c r="G335" s="252"/>
      <c r="H335" s="252"/>
      <c r="I335" s="252"/>
      <c r="J335" s="252"/>
      <c r="K335" s="252"/>
      <c r="L335" s="252"/>
      <c r="M335" s="252"/>
      <c r="N335" s="252"/>
      <c r="O335" s="252"/>
      <c r="P335" s="252"/>
      <c r="Q335" s="252"/>
      <c r="R335" s="252"/>
      <c r="Y335" s="255"/>
      <c r="Z335" s="255"/>
    </row>
    <row r="336" spans="1:26" ht="15.75" customHeight="1">
      <c r="A336" s="252"/>
      <c r="B336" s="252"/>
      <c r="C336" s="252"/>
      <c r="D336" s="252"/>
      <c r="E336" s="252"/>
      <c r="F336" s="252"/>
      <c r="G336" s="252"/>
      <c r="H336" s="252"/>
      <c r="I336" s="252"/>
      <c r="J336" s="252"/>
      <c r="K336" s="252"/>
      <c r="L336" s="252"/>
      <c r="M336" s="252"/>
      <c r="N336" s="252"/>
      <c r="O336" s="252"/>
      <c r="P336" s="252"/>
      <c r="Q336" s="252"/>
      <c r="R336" s="252"/>
      <c r="Y336" s="255"/>
      <c r="Z336" s="255"/>
    </row>
    <row r="337" spans="1:26" ht="15.75" customHeight="1">
      <c r="A337" s="252"/>
      <c r="B337" s="252"/>
      <c r="C337" s="252"/>
      <c r="D337" s="252"/>
      <c r="E337" s="252"/>
      <c r="F337" s="252"/>
      <c r="G337" s="252"/>
      <c r="H337" s="252"/>
      <c r="I337" s="252"/>
      <c r="J337" s="252"/>
      <c r="K337" s="252"/>
      <c r="L337" s="252"/>
      <c r="M337" s="252"/>
      <c r="N337" s="252"/>
      <c r="O337" s="252"/>
      <c r="P337" s="252"/>
      <c r="Q337" s="252"/>
      <c r="R337" s="252"/>
      <c r="Y337" s="255"/>
      <c r="Z337" s="255"/>
    </row>
    <row r="338" spans="1:26" ht="15.75" customHeight="1">
      <c r="A338" s="252"/>
      <c r="B338" s="252"/>
      <c r="C338" s="252"/>
      <c r="D338" s="252"/>
      <c r="E338" s="252"/>
      <c r="F338" s="252"/>
      <c r="G338" s="252"/>
      <c r="H338" s="252"/>
      <c r="I338" s="252"/>
      <c r="J338" s="252"/>
      <c r="K338" s="252"/>
      <c r="L338" s="252"/>
      <c r="M338" s="252"/>
      <c r="N338" s="252"/>
      <c r="O338" s="252"/>
      <c r="P338" s="252"/>
      <c r="Q338" s="252"/>
      <c r="R338" s="252"/>
      <c r="Y338" s="255"/>
      <c r="Z338" s="255"/>
    </row>
    <row r="339" spans="1:26" ht="15.75" customHeight="1">
      <c r="A339" s="252"/>
      <c r="B339" s="252"/>
      <c r="C339" s="252"/>
      <c r="D339" s="252"/>
      <c r="E339" s="252"/>
      <c r="F339" s="252"/>
      <c r="G339" s="252"/>
      <c r="H339" s="252"/>
      <c r="I339" s="252"/>
      <c r="J339" s="252"/>
      <c r="K339" s="252"/>
      <c r="L339" s="252"/>
      <c r="M339" s="252"/>
      <c r="N339" s="252"/>
      <c r="O339" s="252"/>
      <c r="P339" s="252"/>
      <c r="Q339" s="252"/>
      <c r="R339" s="252"/>
      <c r="Y339" s="255"/>
      <c r="Z339" s="255"/>
    </row>
    <row r="340" spans="1:26" ht="15.75" customHeight="1">
      <c r="A340" s="252"/>
      <c r="B340" s="252"/>
      <c r="C340" s="252"/>
      <c r="D340" s="252"/>
      <c r="E340" s="252"/>
      <c r="F340" s="252"/>
      <c r="G340" s="252"/>
      <c r="H340" s="252"/>
      <c r="I340" s="252"/>
      <c r="J340" s="252"/>
      <c r="K340" s="252"/>
      <c r="L340" s="252"/>
      <c r="M340" s="252"/>
      <c r="N340" s="252"/>
      <c r="O340" s="252"/>
      <c r="P340" s="252"/>
      <c r="Q340" s="252"/>
      <c r="R340" s="252"/>
      <c r="Y340" s="255"/>
      <c r="Z340" s="255"/>
    </row>
    <row r="341" spans="1:26" ht="15.75" customHeight="1">
      <c r="A341" s="252"/>
      <c r="B341" s="252"/>
      <c r="C341" s="252"/>
      <c r="D341" s="252"/>
      <c r="E341" s="252"/>
      <c r="F341" s="252"/>
      <c r="G341" s="252"/>
      <c r="H341" s="252"/>
      <c r="I341" s="252"/>
      <c r="J341" s="252"/>
      <c r="K341" s="252"/>
      <c r="L341" s="252"/>
      <c r="M341" s="252"/>
      <c r="N341" s="252"/>
      <c r="O341" s="252"/>
      <c r="P341" s="252"/>
      <c r="Q341" s="252"/>
      <c r="R341" s="252"/>
      <c r="Y341" s="255"/>
      <c r="Z341" s="255"/>
    </row>
    <row r="342" spans="1:26" ht="15.75" customHeight="1">
      <c r="A342" s="252"/>
      <c r="B342" s="252"/>
      <c r="C342" s="252"/>
      <c r="D342" s="252"/>
      <c r="E342" s="252"/>
      <c r="F342" s="252"/>
      <c r="G342" s="252"/>
      <c r="H342" s="252"/>
      <c r="I342" s="252"/>
      <c r="J342" s="252"/>
      <c r="K342" s="252"/>
      <c r="L342" s="252"/>
      <c r="M342" s="252"/>
      <c r="N342" s="252"/>
      <c r="O342" s="252"/>
      <c r="P342" s="252"/>
      <c r="Q342" s="252"/>
      <c r="R342" s="252"/>
      <c r="Y342" s="255"/>
      <c r="Z342" s="255"/>
    </row>
    <row r="343" spans="1:26" ht="15.75" customHeight="1">
      <c r="A343" s="252"/>
      <c r="B343" s="252"/>
      <c r="C343" s="252"/>
      <c r="D343" s="252"/>
      <c r="E343" s="252"/>
      <c r="F343" s="252"/>
      <c r="G343" s="252"/>
      <c r="H343" s="252"/>
      <c r="I343" s="252"/>
      <c r="J343" s="252"/>
      <c r="K343" s="252"/>
      <c r="L343" s="252"/>
      <c r="M343" s="252"/>
      <c r="N343" s="252"/>
      <c r="O343" s="252"/>
      <c r="P343" s="252"/>
      <c r="Q343" s="252"/>
      <c r="R343" s="252"/>
      <c r="Y343" s="255"/>
      <c r="Z343" s="255"/>
    </row>
    <row r="344" spans="1:26" ht="15.75" customHeight="1">
      <c r="A344" s="252"/>
      <c r="B344" s="252"/>
      <c r="C344" s="252"/>
      <c r="D344" s="252"/>
      <c r="E344" s="252"/>
      <c r="F344" s="252"/>
      <c r="G344" s="252"/>
      <c r="H344" s="252"/>
      <c r="I344" s="252"/>
      <c r="J344" s="252"/>
      <c r="K344" s="252"/>
      <c r="L344" s="252"/>
      <c r="M344" s="252"/>
      <c r="N344" s="252"/>
      <c r="O344" s="252"/>
      <c r="P344" s="252"/>
      <c r="Q344" s="252"/>
      <c r="R344" s="252"/>
      <c r="Y344" s="255"/>
      <c r="Z344" s="255"/>
    </row>
    <row r="345" spans="1:26" ht="15.75" customHeight="1">
      <c r="A345" s="252"/>
      <c r="B345" s="252"/>
      <c r="C345" s="252"/>
      <c r="D345" s="252"/>
      <c r="E345" s="252"/>
      <c r="F345" s="252"/>
      <c r="G345" s="252"/>
      <c r="H345" s="252"/>
      <c r="I345" s="252"/>
      <c r="J345" s="252"/>
      <c r="K345" s="252"/>
      <c r="L345" s="252"/>
      <c r="M345" s="252"/>
      <c r="N345" s="252"/>
      <c r="O345" s="252"/>
      <c r="P345" s="252"/>
      <c r="Q345" s="252"/>
      <c r="R345" s="252"/>
      <c r="Y345" s="255"/>
      <c r="Z345" s="255"/>
    </row>
    <row r="346" spans="1:26" ht="15.75" customHeight="1">
      <c r="A346" s="252"/>
      <c r="B346" s="252"/>
      <c r="C346" s="252"/>
      <c r="D346" s="252"/>
      <c r="E346" s="252"/>
      <c r="F346" s="252"/>
      <c r="G346" s="252"/>
      <c r="H346" s="252"/>
      <c r="I346" s="252"/>
      <c r="J346" s="252"/>
      <c r="K346" s="252"/>
      <c r="L346" s="252"/>
      <c r="M346" s="252"/>
      <c r="N346" s="252"/>
      <c r="O346" s="252"/>
      <c r="P346" s="252"/>
      <c r="Q346" s="252"/>
      <c r="R346" s="252"/>
      <c r="Y346" s="255"/>
      <c r="Z346" s="255"/>
    </row>
    <row r="347" spans="1:26" ht="15.75" customHeight="1">
      <c r="A347" s="252"/>
      <c r="B347" s="252"/>
      <c r="C347" s="252"/>
      <c r="D347" s="252"/>
      <c r="E347" s="252"/>
      <c r="F347" s="252"/>
      <c r="G347" s="252"/>
      <c r="H347" s="252"/>
      <c r="I347" s="252"/>
      <c r="J347" s="252"/>
      <c r="K347" s="252"/>
      <c r="L347" s="252"/>
      <c r="M347" s="252"/>
      <c r="N347" s="252"/>
      <c r="O347" s="252"/>
      <c r="P347" s="252"/>
      <c r="Q347" s="252"/>
      <c r="R347" s="252"/>
      <c r="Y347" s="255"/>
      <c r="Z347" s="255"/>
    </row>
    <row r="348" spans="1:26" ht="15.75" customHeight="1">
      <c r="A348" s="252"/>
      <c r="B348" s="252"/>
      <c r="C348" s="252"/>
      <c r="D348" s="252"/>
      <c r="E348" s="252"/>
      <c r="F348" s="252"/>
      <c r="G348" s="252"/>
      <c r="H348" s="252"/>
      <c r="I348" s="252"/>
      <c r="J348" s="252"/>
      <c r="K348" s="252"/>
      <c r="L348" s="252"/>
      <c r="M348" s="252"/>
      <c r="N348" s="252"/>
      <c r="O348" s="252"/>
      <c r="P348" s="252"/>
      <c r="Q348" s="252"/>
      <c r="R348" s="252"/>
      <c r="Y348" s="255"/>
      <c r="Z348" s="255"/>
    </row>
    <row r="349" spans="1:26" ht="15.75" customHeight="1">
      <c r="A349" s="252"/>
      <c r="B349" s="252"/>
      <c r="C349" s="252"/>
      <c r="D349" s="252"/>
      <c r="E349" s="252"/>
      <c r="F349" s="252"/>
      <c r="G349" s="252"/>
      <c r="H349" s="252"/>
      <c r="I349" s="252"/>
      <c r="J349" s="252"/>
      <c r="K349" s="252"/>
      <c r="L349" s="252"/>
      <c r="M349" s="252"/>
      <c r="N349" s="252"/>
      <c r="O349" s="252"/>
      <c r="P349" s="252"/>
      <c r="Q349" s="252"/>
      <c r="R349" s="252"/>
      <c r="Y349" s="255"/>
      <c r="Z349" s="255"/>
    </row>
    <row r="350" spans="1:26" ht="15.75" customHeight="1">
      <c r="A350" s="252"/>
      <c r="B350" s="252"/>
      <c r="C350" s="252"/>
      <c r="D350" s="252"/>
      <c r="E350" s="252"/>
      <c r="F350" s="252"/>
      <c r="G350" s="252"/>
      <c r="H350" s="252"/>
      <c r="I350" s="252"/>
      <c r="J350" s="252"/>
      <c r="K350" s="252"/>
      <c r="L350" s="252"/>
      <c r="M350" s="252"/>
      <c r="N350" s="252"/>
      <c r="O350" s="252"/>
      <c r="P350" s="252"/>
      <c r="Q350" s="252"/>
      <c r="R350" s="252"/>
      <c r="Y350" s="255"/>
      <c r="Z350" s="255"/>
    </row>
    <row r="351" spans="1:26" ht="15.75" customHeight="1">
      <c r="A351" s="252"/>
      <c r="B351" s="252"/>
      <c r="C351" s="252"/>
      <c r="D351" s="252"/>
      <c r="E351" s="252"/>
      <c r="F351" s="252"/>
      <c r="G351" s="252"/>
      <c r="H351" s="252"/>
      <c r="I351" s="252"/>
      <c r="J351" s="252"/>
      <c r="K351" s="252"/>
      <c r="L351" s="252"/>
      <c r="M351" s="252"/>
      <c r="N351" s="252"/>
      <c r="O351" s="252"/>
      <c r="P351" s="252"/>
      <c r="Q351" s="252"/>
      <c r="R351" s="252"/>
      <c r="Y351" s="255"/>
      <c r="Z351" s="255"/>
    </row>
    <row r="352" spans="1:26" ht="15.75" customHeight="1">
      <c r="A352" s="252"/>
      <c r="B352" s="252"/>
      <c r="C352" s="252"/>
      <c r="D352" s="252"/>
      <c r="E352" s="252"/>
      <c r="F352" s="252"/>
      <c r="G352" s="252"/>
      <c r="H352" s="252"/>
      <c r="I352" s="252"/>
      <c r="J352" s="252"/>
      <c r="K352" s="252"/>
      <c r="L352" s="252"/>
      <c r="M352" s="252"/>
      <c r="N352" s="252"/>
      <c r="O352" s="252"/>
      <c r="P352" s="252"/>
      <c r="Q352" s="252"/>
      <c r="R352" s="252"/>
      <c r="Y352" s="255"/>
      <c r="Z352" s="255"/>
    </row>
    <row r="353" spans="1:26" ht="15.75" customHeight="1">
      <c r="A353" s="252"/>
      <c r="B353" s="252"/>
      <c r="C353" s="252"/>
      <c r="D353" s="252"/>
      <c r="E353" s="252"/>
      <c r="F353" s="252"/>
      <c r="G353" s="252"/>
      <c r="H353" s="252"/>
      <c r="I353" s="252"/>
      <c r="J353" s="252"/>
      <c r="K353" s="252"/>
      <c r="L353" s="252"/>
      <c r="M353" s="252"/>
      <c r="N353" s="252"/>
      <c r="O353" s="252"/>
      <c r="P353" s="252"/>
      <c r="Q353" s="252"/>
      <c r="R353" s="252"/>
      <c r="Y353" s="255"/>
      <c r="Z353" s="255"/>
    </row>
    <row r="354" spans="1:26" ht="15.75" customHeight="1">
      <c r="A354" s="252"/>
      <c r="B354" s="252"/>
      <c r="C354" s="252"/>
      <c r="D354" s="252"/>
      <c r="E354" s="252"/>
      <c r="F354" s="252"/>
      <c r="G354" s="252"/>
      <c r="H354" s="252"/>
      <c r="I354" s="252"/>
      <c r="J354" s="252"/>
      <c r="K354" s="252"/>
      <c r="L354" s="252"/>
      <c r="M354" s="252"/>
      <c r="N354" s="252"/>
      <c r="O354" s="252"/>
      <c r="P354" s="252"/>
      <c r="Q354" s="252"/>
      <c r="R354" s="252"/>
      <c r="Y354" s="255"/>
      <c r="Z354" s="255"/>
    </row>
    <row r="355" spans="1:26" ht="15.75" customHeight="1">
      <c r="A355" s="252"/>
      <c r="B355" s="252"/>
      <c r="C355" s="252"/>
      <c r="D355" s="252"/>
      <c r="E355" s="252"/>
      <c r="F355" s="252"/>
      <c r="G355" s="252"/>
      <c r="H355" s="252"/>
      <c r="I355" s="252"/>
      <c r="J355" s="252"/>
      <c r="K355" s="252"/>
      <c r="L355" s="252"/>
      <c r="M355" s="252"/>
      <c r="N355" s="252"/>
      <c r="O355" s="252"/>
      <c r="P355" s="252"/>
      <c r="Q355" s="252"/>
      <c r="R355" s="252"/>
      <c r="Y355" s="255"/>
      <c r="Z355" s="255"/>
    </row>
    <row r="356" spans="1:26" ht="15.75" customHeight="1">
      <c r="A356" s="252"/>
      <c r="B356" s="252"/>
      <c r="C356" s="252"/>
      <c r="D356" s="252"/>
      <c r="E356" s="252"/>
      <c r="F356" s="252"/>
      <c r="G356" s="252"/>
      <c r="H356" s="252"/>
      <c r="I356" s="252"/>
      <c r="J356" s="252"/>
      <c r="K356" s="252"/>
      <c r="L356" s="252"/>
      <c r="M356" s="252"/>
      <c r="N356" s="252"/>
      <c r="O356" s="252"/>
      <c r="P356" s="252"/>
      <c r="Q356" s="252"/>
      <c r="R356" s="252"/>
      <c r="Y356" s="255"/>
      <c r="Z356" s="255"/>
    </row>
    <row r="357" spans="1:26" ht="15.75" customHeight="1">
      <c r="A357" s="252"/>
      <c r="B357" s="252"/>
      <c r="C357" s="252"/>
      <c r="D357" s="252"/>
      <c r="E357" s="252"/>
      <c r="F357" s="252"/>
      <c r="G357" s="252"/>
      <c r="H357" s="252"/>
      <c r="I357" s="252"/>
      <c r="J357" s="252"/>
      <c r="K357" s="252"/>
      <c r="L357" s="252"/>
      <c r="M357" s="252"/>
      <c r="N357" s="252"/>
      <c r="O357" s="252"/>
      <c r="P357" s="252"/>
      <c r="Q357" s="252"/>
      <c r="R357" s="252"/>
      <c r="Y357" s="255"/>
      <c r="Z357" s="255"/>
    </row>
    <row r="358" spans="1:26" ht="15.75" customHeight="1">
      <c r="A358" s="252"/>
      <c r="B358" s="252"/>
      <c r="C358" s="252"/>
      <c r="D358" s="252"/>
      <c r="E358" s="252"/>
      <c r="F358" s="252"/>
      <c r="G358" s="252"/>
      <c r="H358" s="252"/>
      <c r="I358" s="252"/>
      <c r="J358" s="252"/>
      <c r="K358" s="252"/>
      <c r="L358" s="252"/>
      <c r="M358" s="252"/>
      <c r="N358" s="252"/>
      <c r="O358" s="252"/>
      <c r="P358" s="252"/>
      <c r="Q358" s="252"/>
      <c r="R358" s="252"/>
      <c r="Y358" s="255"/>
      <c r="Z358" s="255"/>
    </row>
    <row r="359" spans="1:26" ht="15.75" customHeight="1">
      <c r="A359" s="252"/>
      <c r="B359" s="252"/>
      <c r="C359" s="252"/>
      <c r="D359" s="252"/>
      <c r="E359" s="252"/>
      <c r="F359" s="252"/>
      <c r="G359" s="252"/>
      <c r="H359" s="252"/>
      <c r="I359" s="252"/>
      <c r="J359" s="252"/>
      <c r="K359" s="252"/>
      <c r="L359" s="252"/>
      <c r="M359" s="252"/>
      <c r="N359" s="252"/>
      <c r="O359" s="252"/>
      <c r="P359" s="252"/>
      <c r="Q359" s="252"/>
      <c r="R359" s="252"/>
      <c r="Y359" s="255"/>
      <c r="Z359" s="255"/>
    </row>
    <row r="360" spans="1:26" ht="15.75" customHeight="1">
      <c r="A360" s="252"/>
      <c r="B360" s="252"/>
      <c r="C360" s="252"/>
      <c r="D360" s="252"/>
      <c r="E360" s="252"/>
      <c r="F360" s="252"/>
      <c r="G360" s="252"/>
      <c r="H360" s="252"/>
      <c r="I360" s="252"/>
      <c r="J360" s="252"/>
      <c r="K360" s="252"/>
      <c r="L360" s="252"/>
      <c r="M360" s="252"/>
      <c r="N360" s="252"/>
      <c r="O360" s="252"/>
      <c r="P360" s="252"/>
      <c r="Q360" s="252"/>
      <c r="R360" s="252"/>
      <c r="Y360" s="255"/>
      <c r="Z360" s="255"/>
    </row>
    <row r="361" spans="1:26" ht="15.75" customHeight="1">
      <c r="A361" s="252"/>
      <c r="B361" s="252"/>
      <c r="C361" s="252"/>
      <c r="D361" s="252"/>
      <c r="E361" s="252"/>
      <c r="F361" s="252"/>
      <c r="G361" s="252"/>
      <c r="H361" s="252"/>
      <c r="I361" s="252"/>
      <c r="J361" s="252"/>
      <c r="K361" s="252"/>
      <c r="L361" s="252"/>
      <c r="M361" s="252"/>
      <c r="N361" s="252"/>
      <c r="O361" s="252"/>
      <c r="P361" s="252"/>
      <c r="Q361" s="252"/>
      <c r="R361" s="252"/>
      <c r="Y361" s="255"/>
      <c r="Z361" s="255"/>
    </row>
    <row r="362" spans="1:26" ht="15.75" customHeight="1">
      <c r="A362" s="252"/>
      <c r="B362" s="252"/>
      <c r="C362" s="252"/>
      <c r="D362" s="252"/>
      <c r="E362" s="252"/>
      <c r="F362" s="252"/>
      <c r="G362" s="252"/>
      <c r="H362" s="252"/>
      <c r="I362" s="252"/>
      <c r="J362" s="252"/>
      <c r="K362" s="252"/>
      <c r="L362" s="252"/>
      <c r="M362" s="252"/>
      <c r="N362" s="252"/>
      <c r="O362" s="252"/>
      <c r="P362" s="252"/>
      <c r="Q362" s="252"/>
      <c r="R362" s="252"/>
      <c r="Y362" s="255"/>
      <c r="Z362" s="255"/>
    </row>
    <row r="363" spans="1:26" ht="15.75" customHeight="1">
      <c r="A363" s="252"/>
      <c r="B363" s="252"/>
      <c r="C363" s="252"/>
      <c r="D363" s="252"/>
      <c r="E363" s="252"/>
      <c r="F363" s="252"/>
      <c r="G363" s="252"/>
      <c r="H363" s="252"/>
      <c r="I363" s="252"/>
      <c r="J363" s="252"/>
      <c r="K363" s="252"/>
      <c r="L363" s="252"/>
      <c r="M363" s="252"/>
      <c r="N363" s="252"/>
      <c r="O363" s="252"/>
      <c r="P363" s="252"/>
      <c r="Q363" s="252"/>
      <c r="R363" s="252"/>
      <c r="Y363" s="255"/>
      <c r="Z363" s="255"/>
    </row>
    <row r="364" spans="1:26" ht="15.75" customHeight="1">
      <c r="A364" s="252"/>
      <c r="B364" s="252"/>
      <c r="C364" s="252"/>
      <c r="D364" s="252"/>
      <c r="E364" s="252"/>
      <c r="F364" s="252"/>
      <c r="G364" s="252"/>
      <c r="H364" s="252"/>
      <c r="I364" s="252"/>
      <c r="J364" s="252"/>
      <c r="K364" s="252"/>
      <c r="L364" s="252"/>
      <c r="M364" s="252"/>
      <c r="N364" s="252"/>
      <c r="O364" s="252"/>
      <c r="P364" s="252"/>
      <c r="Q364" s="252"/>
      <c r="R364" s="252"/>
      <c r="Y364" s="255"/>
      <c r="Z364" s="255"/>
    </row>
    <row r="365" spans="1:26" ht="15.75" customHeight="1">
      <c r="A365" s="252"/>
      <c r="B365" s="252"/>
      <c r="C365" s="252"/>
      <c r="D365" s="252"/>
      <c r="E365" s="252"/>
      <c r="F365" s="252"/>
      <c r="G365" s="252"/>
      <c r="H365" s="252"/>
      <c r="I365" s="252"/>
      <c r="J365" s="252"/>
      <c r="K365" s="252"/>
      <c r="L365" s="252"/>
      <c r="M365" s="252"/>
      <c r="N365" s="252"/>
      <c r="O365" s="252"/>
      <c r="P365" s="252"/>
      <c r="Q365" s="252"/>
      <c r="R365" s="252"/>
      <c r="Y365" s="255"/>
      <c r="Z365" s="255"/>
    </row>
    <row r="366" spans="1:26" ht="15.75" customHeight="1">
      <c r="A366" s="252"/>
      <c r="B366" s="252"/>
      <c r="C366" s="252"/>
      <c r="D366" s="252"/>
      <c r="E366" s="252"/>
      <c r="F366" s="252"/>
      <c r="G366" s="252"/>
      <c r="H366" s="252"/>
      <c r="I366" s="252"/>
      <c r="J366" s="252"/>
      <c r="K366" s="252"/>
      <c r="L366" s="252"/>
      <c r="M366" s="252"/>
      <c r="N366" s="252"/>
      <c r="O366" s="252"/>
      <c r="P366" s="252"/>
      <c r="Q366" s="252"/>
      <c r="R366" s="252"/>
      <c r="Y366" s="255"/>
      <c r="Z366" s="255"/>
    </row>
    <row r="367" spans="1:26" ht="15.75" customHeight="1">
      <c r="A367" s="252"/>
      <c r="B367" s="252"/>
      <c r="C367" s="252"/>
      <c r="D367" s="252"/>
      <c r="E367" s="252"/>
      <c r="F367" s="252"/>
      <c r="G367" s="252"/>
      <c r="H367" s="252"/>
      <c r="I367" s="252"/>
      <c r="J367" s="252"/>
      <c r="K367" s="252"/>
      <c r="L367" s="252"/>
      <c r="M367" s="252"/>
      <c r="N367" s="252"/>
      <c r="O367" s="252"/>
      <c r="P367" s="252"/>
      <c r="Q367" s="252"/>
      <c r="R367" s="252"/>
      <c r="Y367" s="255"/>
      <c r="Z367" s="255"/>
    </row>
    <row r="368" spans="1:26" ht="15.75" customHeight="1">
      <c r="A368" s="252"/>
      <c r="B368" s="252"/>
      <c r="C368" s="252"/>
      <c r="D368" s="252"/>
      <c r="E368" s="252"/>
      <c r="F368" s="252"/>
      <c r="G368" s="252"/>
      <c r="H368" s="252"/>
      <c r="I368" s="252"/>
      <c r="J368" s="252"/>
      <c r="K368" s="252"/>
      <c r="L368" s="252"/>
      <c r="M368" s="252"/>
      <c r="N368" s="252"/>
      <c r="O368" s="252"/>
      <c r="P368" s="252"/>
      <c r="Q368" s="252"/>
      <c r="R368" s="252"/>
      <c r="Y368" s="255"/>
      <c r="Z368" s="255"/>
    </row>
    <row r="369" spans="1:26" ht="15.75" customHeight="1">
      <c r="A369" s="252"/>
      <c r="B369" s="252"/>
      <c r="C369" s="252"/>
      <c r="D369" s="252"/>
      <c r="E369" s="252"/>
      <c r="F369" s="252"/>
      <c r="G369" s="252"/>
      <c r="H369" s="252"/>
      <c r="I369" s="252"/>
      <c r="J369" s="252"/>
      <c r="K369" s="252"/>
      <c r="L369" s="252"/>
      <c r="M369" s="252"/>
      <c r="N369" s="252"/>
      <c r="O369" s="252"/>
      <c r="P369" s="252"/>
      <c r="Q369" s="252"/>
      <c r="R369" s="252"/>
      <c r="Y369" s="255"/>
      <c r="Z369" s="255"/>
    </row>
    <row r="370" spans="1:26" ht="15.75" customHeight="1">
      <c r="A370" s="252"/>
      <c r="B370" s="252"/>
      <c r="C370" s="252"/>
      <c r="D370" s="252"/>
      <c r="E370" s="252"/>
      <c r="F370" s="252"/>
      <c r="G370" s="252"/>
      <c r="H370" s="252"/>
      <c r="I370" s="252"/>
      <c r="J370" s="252"/>
      <c r="K370" s="252"/>
      <c r="L370" s="252"/>
      <c r="M370" s="252"/>
      <c r="N370" s="252"/>
      <c r="O370" s="252"/>
      <c r="P370" s="252"/>
      <c r="Q370" s="252"/>
      <c r="R370" s="252"/>
      <c r="Y370" s="255"/>
      <c r="Z370" s="255"/>
    </row>
    <row r="371" spans="1:26" ht="15.75" customHeight="1">
      <c r="A371" s="252"/>
      <c r="B371" s="252"/>
      <c r="C371" s="252"/>
      <c r="D371" s="252"/>
      <c r="E371" s="252"/>
      <c r="F371" s="252"/>
      <c r="G371" s="252"/>
      <c r="H371" s="252"/>
      <c r="I371" s="252"/>
      <c r="J371" s="252"/>
      <c r="K371" s="252"/>
      <c r="L371" s="252"/>
      <c r="M371" s="252"/>
      <c r="N371" s="252"/>
      <c r="O371" s="252"/>
      <c r="P371" s="252"/>
      <c r="Q371" s="252"/>
      <c r="R371" s="252"/>
      <c r="Y371" s="255"/>
      <c r="Z371" s="255"/>
    </row>
    <row r="372" spans="1:26" ht="15.75" customHeight="1">
      <c r="A372" s="252"/>
      <c r="B372" s="252"/>
      <c r="C372" s="252"/>
      <c r="D372" s="252"/>
      <c r="E372" s="252"/>
      <c r="F372" s="252"/>
      <c r="G372" s="252"/>
      <c r="H372" s="252"/>
      <c r="I372" s="252"/>
      <c r="J372" s="252"/>
      <c r="K372" s="252"/>
      <c r="L372" s="252"/>
      <c r="M372" s="252"/>
      <c r="N372" s="252"/>
      <c r="O372" s="252"/>
      <c r="P372" s="252"/>
      <c r="Q372" s="252"/>
      <c r="R372" s="252"/>
      <c r="Y372" s="255"/>
      <c r="Z372" s="255"/>
    </row>
    <row r="373" spans="1:26" ht="15.75" customHeight="1">
      <c r="A373" s="252"/>
      <c r="B373" s="252"/>
      <c r="C373" s="252"/>
      <c r="D373" s="252"/>
      <c r="E373" s="252"/>
      <c r="F373" s="252"/>
      <c r="G373" s="252"/>
      <c r="H373" s="252"/>
      <c r="I373" s="252"/>
      <c r="J373" s="252"/>
      <c r="K373" s="252"/>
      <c r="L373" s="252"/>
      <c r="M373" s="252"/>
      <c r="N373" s="252"/>
      <c r="O373" s="252"/>
      <c r="P373" s="252"/>
      <c r="Q373" s="252"/>
      <c r="R373" s="252"/>
      <c r="Y373" s="255"/>
      <c r="Z373" s="255"/>
    </row>
    <row r="374" spans="1:26" ht="15.75" customHeight="1">
      <c r="A374" s="252"/>
      <c r="B374" s="252"/>
      <c r="C374" s="252"/>
      <c r="D374" s="252"/>
      <c r="E374" s="252"/>
      <c r="F374" s="252"/>
      <c r="G374" s="252"/>
      <c r="H374" s="252"/>
      <c r="I374" s="252"/>
      <c r="J374" s="252"/>
      <c r="K374" s="252"/>
      <c r="L374" s="252"/>
      <c r="M374" s="252"/>
      <c r="N374" s="252"/>
      <c r="O374" s="252"/>
      <c r="P374" s="252"/>
      <c r="Q374" s="252"/>
      <c r="R374" s="252"/>
      <c r="Y374" s="255"/>
      <c r="Z374" s="255"/>
    </row>
    <row r="375" spans="1:26" ht="15.75" customHeight="1">
      <c r="A375" s="252"/>
      <c r="B375" s="252"/>
      <c r="C375" s="252"/>
      <c r="D375" s="252"/>
      <c r="E375" s="252"/>
      <c r="F375" s="252"/>
      <c r="G375" s="252"/>
      <c r="H375" s="252"/>
      <c r="I375" s="252"/>
      <c r="J375" s="252"/>
      <c r="K375" s="252"/>
      <c r="L375" s="252"/>
      <c r="M375" s="252"/>
      <c r="N375" s="252"/>
      <c r="O375" s="252"/>
      <c r="P375" s="252"/>
      <c r="Q375" s="252"/>
      <c r="R375" s="252"/>
      <c r="Y375" s="255"/>
      <c r="Z375" s="255"/>
    </row>
    <row r="376" spans="1:26" ht="15.75" customHeight="1">
      <c r="A376" s="252"/>
      <c r="B376" s="252"/>
      <c r="C376" s="252"/>
      <c r="D376" s="252"/>
      <c r="E376" s="252"/>
      <c r="F376" s="252"/>
      <c r="G376" s="252"/>
      <c r="H376" s="252"/>
      <c r="I376" s="252"/>
      <c r="J376" s="252"/>
      <c r="K376" s="252"/>
      <c r="L376" s="252"/>
      <c r="M376" s="252"/>
      <c r="N376" s="252"/>
      <c r="O376" s="252"/>
      <c r="P376" s="252"/>
      <c r="Q376" s="252"/>
      <c r="R376" s="252"/>
      <c r="Y376" s="255"/>
      <c r="Z376" s="255"/>
    </row>
    <row r="377" spans="1:26" ht="15.75" customHeight="1">
      <c r="A377" s="252"/>
      <c r="B377" s="252"/>
      <c r="C377" s="252"/>
      <c r="D377" s="252"/>
      <c r="E377" s="252"/>
      <c r="F377" s="252"/>
      <c r="G377" s="252"/>
      <c r="H377" s="252"/>
      <c r="I377" s="252"/>
      <c r="J377" s="252"/>
      <c r="K377" s="252"/>
      <c r="L377" s="252"/>
      <c r="M377" s="252"/>
      <c r="N377" s="252"/>
      <c r="O377" s="252"/>
      <c r="P377" s="252"/>
      <c r="Q377" s="252"/>
      <c r="R377" s="252"/>
      <c r="Y377" s="255"/>
      <c r="Z377" s="255"/>
    </row>
    <row r="378" spans="1:26" ht="15.75" customHeight="1">
      <c r="A378" s="252"/>
      <c r="B378" s="252"/>
      <c r="C378" s="252"/>
      <c r="D378" s="252"/>
      <c r="E378" s="252"/>
      <c r="F378" s="252"/>
      <c r="G378" s="252"/>
      <c r="H378" s="252"/>
      <c r="I378" s="252"/>
      <c r="J378" s="252"/>
      <c r="K378" s="252"/>
      <c r="L378" s="252"/>
      <c r="M378" s="252"/>
      <c r="N378" s="252"/>
      <c r="O378" s="252"/>
      <c r="P378" s="252"/>
      <c r="Q378" s="252"/>
      <c r="R378" s="252"/>
      <c r="Y378" s="255"/>
      <c r="Z378" s="255"/>
    </row>
    <row r="379" spans="1:26" ht="15.75" customHeight="1">
      <c r="A379" s="252"/>
      <c r="B379" s="252"/>
      <c r="C379" s="252"/>
      <c r="D379" s="252"/>
      <c r="E379" s="252"/>
      <c r="F379" s="252"/>
      <c r="G379" s="252"/>
      <c r="H379" s="252"/>
      <c r="I379" s="252"/>
      <c r="J379" s="252"/>
      <c r="K379" s="252"/>
      <c r="L379" s="252"/>
      <c r="M379" s="252"/>
      <c r="N379" s="252"/>
      <c r="O379" s="252"/>
      <c r="P379" s="252"/>
      <c r="Q379" s="252"/>
      <c r="R379" s="252"/>
      <c r="Y379" s="255"/>
      <c r="Z379" s="255"/>
    </row>
    <row r="380" spans="1:26" ht="15.75" customHeight="1">
      <c r="A380" s="252"/>
      <c r="B380" s="252"/>
      <c r="C380" s="252"/>
      <c r="D380" s="252"/>
      <c r="E380" s="252"/>
      <c r="F380" s="252"/>
      <c r="G380" s="252"/>
      <c r="H380" s="252"/>
      <c r="I380" s="252"/>
      <c r="J380" s="252"/>
      <c r="K380" s="252"/>
      <c r="L380" s="252"/>
      <c r="M380" s="252"/>
      <c r="N380" s="252"/>
      <c r="O380" s="252"/>
      <c r="P380" s="252"/>
      <c r="Q380" s="252"/>
      <c r="R380" s="252"/>
      <c r="Y380" s="255"/>
      <c r="Z380" s="255"/>
    </row>
    <row r="381" spans="1:26" ht="15.75" customHeight="1">
      <c r="A381" s="252"/>
      <c r="B381" s="252"/>
      <c r="C381" s="252"/>
      <c r="D381" s="252"/>
      <c r="E381" s="252"/>
      <c r="F381" s="252"/>
      <c r="G381" s="252"/>
      <c r="H381" s="252"/>
      <c r="I381" s="252"/>
      <c r="J381" s="252"/>
      <c r="K381" s="252"/>
      <c r="L381" s="252"/>
      <c r="M381" s="252"/>
      <c r="N381" s="252"/>
      <c r="O381" s="252"/>
      <c r="P381" s="252"/>
      <c r="Q381" s="252"/>
      <c r="R381" s="252"/>
      <c r="Y381" s="255"/>
      <c r="Z381" s="255"/>
    </row>
    <row r="382" spans="1:26" ht="15.75" customHeight="1">
      <c r="A382" s="252"/>
      <c r="B382" s="252"/>
      <c r="C382" s="252"/>
      <c r="D382" s="252"/>
      <c r="E382" s="252"/>
      <c r="F382" s="252"/>
      <c r="G382" s="252"/>
      <c r="H382" s="252"/>
      <c r="I382" s="252"/>
      <c r="J382" s="252"/>
      <c r="K382" s="252"/>
      <c r="L382" s="252"/>
      <c r="M382" s="252"/>
      <c r="N382" s="252"/>
      <c r="O382" s="252"/>
      <c r="P382" s="252"/>
      <c r="Q382" s="252"/>
      <c r="R382" s="252"/>
      <c r="Y382" s="255"/>
      <c r="Z382" s="255"/>
    </row>
    <row r="383" spans="1:26" ht="15.75" customHeight="1">
      <c r="A383" s="252"/>
      <c r="B383" s="252"/>
      <c r="C383" s="252"/>
      <c r="D383" s="252"/>
      <c r="E383" s="252"/>
      <c r="F383" s="252"/>
      <c r="G383" s="252"/>
      <c r="H383" s="252"/>
      <c r="I383" s="252"/>
      <c r="J383" s="252"/>
      <c r="K383" s="252"/>
      <c r="L383" s="252"/>
      <c r="M383" s="252"/>
      <c r="N383" s="252"/>
      <c r="O383" s="252"/>
      <c r="P383" s="252"/>
      <c r="Q383" s="252"/>
      <c r="R383" s="252"/>
      <c r="Y383" s="255"/>
      <c r="Z383" s="255"/>
    </row>
    <row r="384" spans="1:26" ht="15.75" customHeight="1">
      <c r="A384" s="252"/>
      <c r="B384" s="252"/>
      <c r="C384" s="252"/>
      <c r="D384" s="252"/>
      <c r="E384" s="252"/>
      <c r="F384" s="252"/>
      <c r="G384" s="252"/>
      <c r="H384" s="252"/>
      <c r="I384" s="252"/>
      <c r="J384" s="252"/>
      <c r="K384" s="252"/>
      <c r="L384" s="252"/>
      <c r="M384" s="252"/>
      <c r="N384" s="252"/>
      <c r="O384" s="252"/>
      <c r="P384" s="252"/>
      <c r="Q384" s="252"/>
      <c r="R384" s="252"/>
      <c r="Y384" s="255"/>
      <c r="Z384" s="255"/>
    </row>
    <row r="385" spans="1:26" ht="15.75" customHeight="1">
      <c r="A385" s="252"/>
      <c r="B385" s="252"/>
      <c r="C385" s="252"/>
      <c r="D385" s="252"/>
      <c r="E385" s="252"/>
      <c r="F385" s="252"/>
      <c r="G385" s="252"/>
      <c r="H385" s="252"/>
      <c r="I385" s="252"/>
      <c r="J385" s="252"/>
      <c r="K385" s="252"/>
      <c r="L385" s="252"/>
      <c r="M385" s="252"/>
      <c r="N385" s="252"/>
      <c r="O385" s="252"/>
      <c r="P385" s="252"/>
      <c r="Q385" s="252"/>
      <c r="R385" s="252"/>
      <c r="Y385" s="255"/>
      <c r="Z385" s="255"/>
    </row>
    <row r="386" spans="1:26" ht="15.75" customHeight="1">
      <c r="A386" s="252"/>
      <c r="B386" s="252"/>
      <c r="C386" s="252"/>
      <c r="D386" s="252"/>
      <c r="E386" s="252"/>
      <c r="F386" s="252"/>
      <c r="G386" s="252"/>
      <c r="H386" s="252"/>
      <c r="I386" s="252"/>
      <c r="J386" s="252"/>
      <c r="K386" s="252"/>
      <c r="L386" s="252"/>
      <c r="M386" s="252"/>
      <c r="N386" s="252"/>
      <c r="O386" s="252"/>
      <c r="P386" s="252"/>
      <c r="Q386" s="252"/>
      <c r="R386" s="252"/>
      <c r="Y386" s="255"/>
      <c r="Z386" s="255"/>
    </row>
    <row r="387" spans="1:26" ht="15.75" customHeight="1">
      <c r="A387" s="252"/>
      <c r="B387" s="252"/>
      <c r="C387" s="252"/>
      <c r="D387" s="252"/>
      <c r="E387" s="252"/>
      <c r="F387" s="252"/>
      <c r="G387" s="252"/>
      <c r="H387" s="252"/>
      <c r="I387" s="252"/>
      <c r="J387" s="252"/>
      <c r="K387" s="252"/>
      <c r="L387" s="252"/>
      <c r="M387" s="252"/>
      <c r="N387" s="252"/>
      <c r="O387" s="252"/>
      <c r="P387" s="252"/>
      <c r="Q387" s="252"/>
      <c r="R387" s="252"/>
      <c r="Y387" s="255"/>
      <c r="Z387" s="255"/>
    </row>
    <row r="388" spans="1:26" ht="15.75" customHeight="1">
      <c r="A388" s="252"/>
      <c r="B388" s="252"/>
      <c r="C388" s="252"/>
      <c r="D388" s="252"/>
      <c r="E388" s="252"/>
      <c r="F388" s="252"/>
      <c r="G388" s="252"/>
      <c r="H388" s="252"/>
      <c r="I388" s="252"/>
      <c r="J388" s="252"/>
      <c r="K388" s="252"/>
      <c r="L388" s="252"/>
      <c r="M388" s="252"/>
      <c r="N388" s="252"/>
      <c r="O388" s="252"/>
      <c r="P388" s="252"/>
      <c r="Q388" s="252"/>
      <c r="R388" s="252"/>
      <c r="Y388" s="255"/>
      <c r="Z388" s="255"/>
    </row>
    <row r="389" spans="1:26" ht="15.75" customHeight="1">
      <c r="A389" s="252"/>
      <c r="B389" s="252"/>
      <c r="C389" s="252"/>
      <c r="D389" s="252"/>
      <c r="E389" s="252"/>
      <c r="F389" s="252"/>
      <c r="G389" s="252"/>
      <c r="H389" s="252"/>
      <c r="I389" s="252"/>
      <c r="J389" s="252"/>
      <c r="K389" s="252"/>
      <c r="L389" s="252"/>
      <c r="M389" s="252"/>
      <c r="N389" s="252"/>
      <c r="O389" s="252"/>
      <c r="P389" s="252"/>
      <c r="Q389" s="252"/>
      <c r="R389" s="252"/>
      <c r="Y389" s="255"/>
      <c r="Z389" s="255"/>
    </row>
    <row r="390" spans="1:26" ht="15.75" customHeight="1">
      <c r="A390" s="252"/>
      <c r="B390" s="252"/>
      <c r="C390" s="252"/>
      <c r="D390" s="252"/>
      <c r="E390" s="252"/>
      <c r="F390" s="252"/>
      <c r="G390" s="252"/>
      <c r="H390" s="252"/>
      <c r="I390" s="252"/>
      <c r="J390" s="252"/>
      <c r="K390" s="252"/>
      <c r="L390" s="252"/>
      <c r="M390" s="252"/>
      <c r="N390" s="252"/>
      <c r="O390" s="252"/>
      <c r="P390" s="252"/>
      <c r="Q390" s="252"/>
      <c r="R390" s="252"/>
      <c r="Y390" s="255"/>
      <c r="Z390" s="255"/>
    </row>
    <row r="391" spans="1:26" ht="15.75" customHeight="1">
      <c r="A391" s="252"/>
      <c r="B391" s="252"/>
      <c r="C391" s="252"/>
      <c r="D391" s="252"/>
      <c r="E391" s="252"/>
      <c r="F391" s="252"/>
      <c r="G391" s="252"/>
      <c r="H391" s="252"/>
      <c r="I391" s="252"/>
      <c r="J391" s="252"/>
      <c r="K391" s="252"/>
      <c r="L391" s="252"/>
      <c r="M391" s="252"/>
      <c r="N391" s="252"/>
      <c r="O391" s="252"/>
      <c r="P391" s="252"/>
      <c r="Q391" s="252"/>
      <c r="R391" s="252"/>
      <c r="Y391" s="255"/>
      <c r="Z391" s="255"/>
    </row>
    <row r="392" spans="1:26" ht="15.75" customHeight="1">
      <c r="A392" s="252"/>
      <c r="B392" s="252"/>
      <c r="C392" s="252"/>
      <c r="D392" s="252"/>
      <c r="E392" s="252"/>
      <c r="F392" s="252"/>
      <c r="G392" s="252"/>
      <c r="H392" s="252"/>
      <c r="I392" s="252"/>
      <c r="J392" s="252"/>
      <c r="K392" s="252"/>
      <c r="L392" s="252"/>
      <c r="M392" s="252"/>
      <c r="N392" s="252"/>
      <c r="O392" s="252"/>
      <c r="P392" s="252"/>
      <c r="Q392" s="252"/>
      <c r="R392" s="252"/>
      <c r="Y392" s="255"/>
      <c r="Z392" s="255"/>
    </row>
    <row r="393" spans="1:26" ht="15.75" customHeight="1">
      <c r="A393" s="252"/>
      <c r="B393" s="252"/>
      <c r="C393" s="252"/>
      <c r="D393" s="252"/>
      <c r="E393" s="252"/>
      <c r="F393" s="252"/>
      <c r="G393" s="252"/>
      <c r="H393" s="252"/>
      <c r="I393" s="252"/>
      <c r="J393" s="252"/>
      <c r="K393" s="252"/>
      <c r="L393" s="252"/>
      <c r="M393" s="252"/>
      <c r="N393" s="252"/>
      <c r="O393" s="252"/>
      <c r="P393" s="252"/>
      <c r="Q393" s="252"/>
      <c r="R393" s="252"/>
      <c r="Y393" s="255"/>
      <c r="Z393" s="255"/>
    </row>
    <row r="394" spans="1:26" ht="15.75" customHeight="1">
      <c r="A394" s="252"/>
      <c r="B394" s="252"/>
      <c r="C394" s="252"/>
      <c r="D394" s="252"/>
      <c r="E394" s="252"/>
      <c r="F394" s="252"/>
      <c r="G394" s="252"/>
      <c r="H394" s="252"/>
      <c r="I394" s="252"/>
      <c r="J394" s="252"/>
      <c r="K394" s="252"/>
      <c r="L394" s="252"/>
      <c r="M394" s="252"/>
      <c r="N394" s="252"/>
      <c r="O394" s="252"/>
      <c r="P394" s="252"/>
      <c r="Q394" s="252"/>
      <c r="R394" s="252"/>
      <c r="Y394" s="255"/>
      <c r="Z394" s="255"/>
    </row>
    <row r="395" spans="1:26" ht="15.75" customHeight="1">
      <c r="A395" s="252"/>
      <c r="B395" s="252"/>
      <c r="C395" s="252"/>
      <c r="D395" s="252"/>
      <c r="E395" s="252"/>
      <c r="F395" s="252"/>
      <c r="G395" s="252"/>
      <c r="H395" s="252"/>
      <c r="I395" s="252"/>
      <c r="J395" s="252"/>
      <c r="K395" s="252"/>
      <c r="L395" s="252"/>
      <c r="M395" s="252"/>
      <c r="N395" s="252"/>
      <c r="O395" s="252"/>
      <c r="P395" s="252"/>
      <c r="Q395" s="252"/>
      <c r="R395" s="252"/>
      <c r="Y395" s="255"/>
      <c r="Z395" s="255"/>
    </row>
    <row r="396" spans="1:26" ht="15.75" customHeight="1">
      <c r="A396" s="252"/>
      <c r="B396" s="252"/>
      <c r="C396" s="252"/>
      <c r="D396" s="252"/>
      <c r="E396" s="252"/>
      <c r="F396" s="252"/>
      <c r="G396" s="252"/>
      <c r="H396" s="252"/>
      <c r="I396" s="252"/>
      <c r="J396" s="252"/>
      <c r="K396" s="252"/>
      <c r="L396" s="252"/>
      <c r="M396" s="252"/>
      <c r="N396" s="252"/>
      <c r="O396" s="252"/>
      <c r="P396" s="252"/>
      <c r="Q396" s="252"/>
      <c r="R396" s="252"/>
      <c r="Y396" s="255"/>
      <c r="Z396" s="255"/>
    </row>
    <row r="397" spans="1:26" ht="15.75" customHeight="1">
      <c r="A397" s="252"/>
      <c r="B397" s="252"/>
      <c r="C397" s="252"/>
      <c r="D397" s="252"/>
      <c r="E397" s="252"/>
      <c r="F397" s="252"/>
      <c r="G397" s="252"/>
      <c r="H397" s="252"/>
      <c r="I397" s="252"/>
      <c r="J397" s="252"/>
      <c r="K397" s="252"/>
      <c r="L397" s="252"/>
      <c r="M397" s="252"/>
      <c r="N397" s="252"/>
      <c r="O397" s="252"/>
      <c r="P397" s="252"/>
      <c r="Q397" s="252"/>
      <c r="R397" s="252"/>
      <c r="Y397" s="255"/>
      <c r="Z397" s="255"/>
    </row>
    <row r="398" spans="1:26" ht="15.75" customHeight="1">
      <c r="A398" s="252"/>
      <c r="B398" s="252"/>
      <c r="C398" s="252"/>
      <c r="D398" s="252"/>
      <c r="E398" s="252"/>
      <c r="F398" s="252"/>
      <c r="G398" s="252"/>
      <c r="H398" s="252"/>
      <c r="I398" s="252"/>
      <c r="J398" s="252"/>
      <c r="K398" s="252"/>
      <c r="L398" s="252"/>
      <c r="M398" s="252"/>
      <c r="N398" s="252"/>
      <c r="O398" s="252"/>
      <c r="P398" s="252"/>
      <c r="Q398" s="252"/>
      <c r="R398" s="252"/>
      <c r="Y398" s="255"/>
      <c r="Z398" s="255"/>
    </row>
    <row r="399" spans="1:26" ht="15.75" customHeight="1">
      <c r="A399" s="252"/>
      <c r="B399" s="252"/>
      <c r="C399" s="252"/>
      <c r="D399" s="252"/>
      <c r="E399" s="252"/>
      <c r="F399" s="252"/>
      <c r="G399" s="252"/>
      <c r="H399" s="252"/>
      <c r="I399" s="252"/>
      <c r="J399" s="252"/>
      <c r="K399" s="252"/>
      <c r="L399" s="252"/>
      <c r="M399" s="252"/>
      <c r="N399" s="252"/>
      <c r="O399" s="252"/>
      <c r="P399" s="252"/>
      <c r="Q399" s="252"/>
      <c r="R399" s="252"/>
      <c r="Y399" s="255"/>
      <c r="Z399" s="255"/>
    </row>
    <row r="400" spans="1:26" ht="15.75" customHeight="1">
      <c r="A400" s="252"/>
      <c r="B400" s="252"/>
      <c r="C400" s="252"/>
      <c r="D400" s="252"/>
      <c r="E400" s="252"/>
      <c r="F400" s="252"/>
      <c r="G400" s="252"/>
      <c r="H400" s="252"/>
      <c r="I400" s="252"/>
      <c r="J400" s="252"/>
      <c r="K400" s="252"/>
      <c r="L400" s="252"/>
      <c r="M400" s="252"/>
      <c r="N400" s="252"/>
      <c r="O400" s="252"/>
      <c r="P400" s="252"/>
      <c r="Q400" s="252"/>
      <c r="R400" s="252"/>
      <c r="Y400" s="255"/>
      <c r="Z400" s="255"/>
    </row>
    <row r="401" spans="1:26" ht="15.75" customHeight="1">
      <c r="A401" s="252"/>
      <c r="B401" s="252"/>
      <c r="C401" s="252"/>
      <c r="D401" s="252"/>
      <c r="E401" s="252"/>
      <c r="F401" s="252"/>
      <c r="G401" s="252"/>
      <c r="H401" s="252"/>
      <c r="I401" s="252"/>
      <c r="J401" s="252"/>
      <c r="K401" s="252"/>
      <c r="L401" s="252"/>
      <c r="M401" s="252"/>
      <c r="N401" s="252"/>
      <c r="O401" s="252"/>
      <c r="P401" s="252"/>
      <c r="Q401" s="252"/>
      <c r="R401" s="252"/>
      <c r="Y401" s="255"/>
      <c r="Z401" s="255"/>
    </row>
    <row r="402" spans="1:26" ht="15.75" customHeight="1">
      <c r="A402" s="252"/>
      <c r="B402" s="252"/>
      <c r="C402" s="252"/>
      <c r="D402" s="252"/>
      <c r="E402" s="252"/>
      <c r="F402" s="252"/>
      <c r="G402" s="252"/>
      <c r="H402" s="252"/>
      <c r="I402" s="252"/>
      <c r="J402" s="252"/>
      <c r="K402" s="252"/>
      <c r="L402" s="252"/>
      <c r="M402" s="252"/>
      <c r="N402" s="252"/>
      <c r="O402" s="252"/>
      <c r="P402" s="252"/>
      <c r="Q402" s="252"/>
      <c r="R402" s="252"/>
      <c r="Y402" s="255"/>
      <c r="Z402" s="255"/>
    </row>
    <row r="403" spans="1:26" ht="15.75" customHeight="1">
      <c r="A403" s="252"/>
      <c r="B403" s="252"/>
      <c r="C403" s="252"/>
      <c r="D403" s="252"/>
      <c r="E403" s="252"/>
      <c r="F403" s="252"/>
      <c r="G403" s="252"/>
      <c r="H403" s="252"/>
      <c r="I403" s="252"/>
      <c r="J403" s="252"/>
      <c r="K403" s="252"/>
      <c r="L403" s="252"/>
      <c r="M403" s="252"/>
      <c r="N403" s="252"/>
      <c r="O403" s="252"/>
      <c r="P403" s="252"/>
      <c r="Q403" s="252"/>
      <c r="R403" s="252"/>
      <c r="Y403" s="255"/>
      <c r="Z403" s="255"/>
    </row>
    <row r="404" spans="1:26" ht="15.75" customHeight="1">
      <c r="A404" s="252"/>
      <c r="B404" s="252"/>
      <c r="C404" s="252"/>
      <c r="D404" s="252"/>
      <c r="E404" s="252"/>
      <c r="F404" s="252"/>
      <c r="G404" s="252"/>
      <c r="H404" s="252"/>
      <c r="I404" s="252"/>
      <c r="J404" s="252"/>
      <c r="K404" s="252"/>
      <c r="L404" s="252"/>
      <c r="M404" s="252"/>
      <c r="N404" s="252"/>
      <c r="O404" s="252"/>
      <c r="P404" s="252"/>
      <c r="Q404" s="252"/>
      <c r="R404" s="252"/>
      <c r="Y404" s="255"/>
      <c r="Z404" s="255"/>
    </row>
    <row r="405" spans="1:26" ht="15.75" customHeight="1">
      <c r="A405" s="252"/>
      <c r="B405" s="252"/>
      <c r="C405" s="252"/>
      <c r="D405" s="252"/>
      <c r="E405" s="252"/>
      <c r="F405" s="252"/>
      <c r="G405" s="252"/>
      <c r="H405" s="252"/>
      <c r="I405" s="252"/>
      <c r="J405" s="252"/>
      <c r="K405" s="252"/>
      <c r="L405" s="252"/>
      <c r="M405" s="252"/>
      <c r="N405" s="252"/>
      <c r="O405" s="252"/>
      <c r="P405" s="252"/>
      <c r="Q405" s="252"/>
      <c r="R405" s="252"/>
      <c r="Y405" s="255"/>
      <c r="Z405" s="255"/>
    </row>
    <row r="406" spans="1:26" ht="15.75" customHeight="1">
      <c r="A406" s="252"/>
      <c r="B406" s="252"/>
      <c r="C406" s="252"/>
      <c r="D406" s="252"/>
      <c r="E406" s="252"/>
      <c r="F406" s="252"/>
      <c r="G406" s="252"/>
      <c r="H406" s="252"/>
      <c r="I406" s="252"/>
      <c r="J406" s="252"/>
      <c r="K406" s="252"/>
      <c r="L406" s="252"/>
      <c r="M406" s="252"/>
      <c r="N406" s="252"/>
      <c r="O406" s="252"/>
      <c r="P406" s="252"/>
      <c r="Q406" s="252"/>
      <c r="R406" s="252"/>
      <c r="Y406" s="255"/>
      <c r="Z406" s="255"/>
    </row>
    <row r="407" spans="1:26" ht="15.75" customHeight="1">
      <c r="A407" s="252"/>
      <c r="B407" s="252"/>
      <c r="C407" s="252"/>
      <c r="D407" s="252"/>
      <c r="E407" s="252"/>
      <c r="F407" s="252"/>
      <c r="G407" s="252"/>
      <c r="H407" s="252"/>
      <c r="I407" s="252"/>
      <c r="J407" s="252"/>
      <c r="K407" s="252"/>
      <c r="L407" s="252"/>
      <c r="M407" s="252"/>
      <c r="N407" s="252"/>
      <c r="O407" s="252"/>
      <c r="P407" s="252"/>
      <c r="Q407" s="252"/>
      <c r="R407" s="252"/>
      <c r="Y407" s="255"/>
      <c r="Z407" s="255"/>
    </row>
    <row r="408" spans="1:26" ht="15.75" customHeight="1">
      <c r="A408" s="252"/>
      <c r="B408" s="252"/>
      <c r="C408" s="252"/>
      <c r="D408" s="252"/>
      <c r="E408" s="252"/>
      <c r="F408" s="252"/>
      <c r="G408" s="252"/>
      <c r="H408" s="252"/>
      <c r="I408" s="252"/>
      <c r="J408" s="252"/>
      <c r="K408" s="252"/>
      <c r="L408" s="252"/>
      <c r="M408" s="252"/>
      <c r="N408" s="252"/>
      <c r="O408" s="252"/>
      <c r="P408" s="252"/>
      <c r="Q408" s="252"/>
      <c r="R408" s="252"/>
      <c r="Y408" s="255"/>
      <c r="Z408" s="255"/>
    </row>
    <row r="409" spans="1:26" ht="15.75" customHeight="1">
      <c r="A409" s="252"/>
      <c r="B409" s="252"/>
      <c r="C409" s="252"/>
      <c r="D409" s="252"/>
      <c r="E409" s="252"/>
      <c r="F409" s="252"/>
      <c r="G409" s="252"/>
      <c r="H409" s="252"/>
      <c r="I409" s="252"/>
      <c r="J409" s="252"/>
      <c r="K409" s="252"/>
      <c r="L409" s="252"/>
      <c r="M409" s="252"/>
      <c r="N409" s="252"/>
      <c r="O409" s="252"/>
      <c r="P409" s="252"/>
      <c r="Q409" s="252"/>
      <c r="R409" s="252"/>
      <c r="Y409" s="255"/>
      <c r="Z409" s="255"/>
    </row>
    <row r="410" spans="1:26" ht="15.75" customHeight="1">
      <c r="A410" s="252"/>
      <c r="B410" s="252"/>
      <c r="C410" s="252"/>
      <c r="D410" s="252"/>
      <c r="E410" s="252"/>
      <c r="F410" s="252"/>
      <c r="G410" s="252"/>
      <c r="H410" s="252"/>
      <c r="I410" s="252"/>
      <c r="J410" s="252"/>
      <c r="K410" s="252"/>
      <c r="L410" s="252"/>
      <c r="M410" s="252"/>
      <c r="N410" s="252"/>
      <c r="O410" s="252"/>
      <c r="P410" s="252"/>
      <c r="Q410" s="252"/>
      <c r="R410" s="252"/>
      <c r="Y410" s="255"/>
      <c r="Z410" s="255"/>
    </row>
    <row r="411" spans="1:26" ht="15.75" customHeight="1">
      <c r="A411" s="252"/>
      <c r="B411" s="252"/>
      <c r="C411" s="252"/>
      <c r="D411" s="252"/>
      <c r="E411" s="252"/>
      <c r="F411" s="252"/>
      <c r="G411" s="252"/>
      <c r="H411" s="252"/>
      <c r="I411" s="252"/>
      <c r="J411" s="252"/>
      <c r="K411" s="252"/>
      <c r="L411" s="252"/>
      <c r="M411" s="252"/>
      <c r="N411" s="252"/>
      <c r="O411" s="252"/>
      <c r="P411" s="252"/>
      <c r="Q411" s="252"/>
      <c r="R411" s="252"/>
      <c r="Y411" s="255"/>
      <c r="Z411" s="255"/>
    </row>
    <row r="412" spans="1:26" ht="15.75" customHeight="1">
      <c r="A412" s="252"/>
      <c r="B412" s="252"/>
      <c r="C412" s="252"/>
      <c r="D412" s="252"/>
      <c r="E412" s="252"/>
      <c r="F412" s="252"/>
      <c r="G412" s="252"/>
      <c r="H412" s="252"/>
      <c r="I412" s="252"/>
      <c r="J412" s="252"/>
      <c r="K412" s="252"/>
      <c r="L412" s="252"/>
      <c r="M412" s="252"/>
      <c r="N412" s="252"/>
      <c r="O412" s="252"/>
      <c r="P412" s="252"/>
      <c r="Q412" s="252"/>
      <c r="R412" s="252"/>
      <c r="Y412" s="255"/>
      <c r="Z412" s="255"/>
    </row>
    <row r="413" spans="1:26" ht="15.75" customHeight="1">
      <c r="A413" s="252"/>
      <c r="B413" s="252"/>
      <c r="C413" s="252"/>
      <c r="D413" s="252"/>
      <c r="E413" s="252"/>
      <c r="F413" s="252"/>
      <c r="G413" s="252"/>
      <c r="H413" s="252"/>
      <c r="I413" s="252"/>
      <c r="J413" s="252"/>
      <c r="K413" s="252"/>
      <c r="L413" s="252"/>
      <c r="M413" s="252"/>
      <c r="N413" s="252"/>
      <c r="O413" s="252"/>
      <c r="P413" s="252"/>
      <c r="Q413" s="252"/>
      <c r="R413" s="252"/>
      <c r="Y413" s="255"/>
      <c r="Z413" s="255"/>
    </row>
    <row r="414" spans="1:26" ht="15.75" customHeight="1">
      <c r="A414" s="252"/>
      <c r="B414" s="252"/>
      <c r="C414" s="252"/>
      <c r="D414" s="252"/>
      <c r="E414" s="252"/>
      <c r="F414" s="252"/>
      <c r="G414" s="252"/>
      <c r="H414" s="252"/>
      <c r="I414" s="252"/>
      <c r="J414" s="252"/>
      <c r="K414" s="252"/>
      <c r="L414" s="252"/>
      <c r="M414" s="252"/>
      <c r="N414" s="252"/>
      <c r="O414" s="252"/>
      <c r="P414" s="252"/>
      <c r="Q414" s="252"/>
      <c r="R414" s="252"/>
      <c r="Y414" s="255"/>
      <c r="Z414" s="255"/>
    </row>
    <row r="415" spans="1:26" ht="15.75" customHeight="1">
      <c r="A415" s="252"/>
      <c r="B415" s="252"/>
      <c r="C415" s="252"/>
      <c r="D415" s="252"/>
      <c r="E415" s="252"/>
      <c r="F415" s="252"/>
      <c r="G415" s="252"/>
      <c r="H415" s="252"/>
      <c r="I415" s="252"/>
      <c r="J415" s="252"/>
      <c r="K415" s="252"/>
      <c r="L415" s="252"/>
      <c r="M415" s="252"/>
      <c r="N415" s="252"/>
      <c r="O415" s="252"/>
      <c r="P415" s="252"/>
      <c r="Q415" s="252"/>
      <c r="R415" s="252"/>
      <c r="Y415" s="255"/>
      <c r="Z415" s="255"/>
    </row>
    <row r="416" spans="1:26" ht="15.75" customHeight="1">
      <c r="A416" s="252"/>
      <c r="B416" s="252"/>
      <c r="C416" s="252"/>
      <c r="D416" s="252"/>
      <c r="E416" s="252"/>
      <c r="F416" s="252"/>
      <c r="G416" s="252"/>
      <c r="H416" s="252"/>
      <c r="I416" s="252"/>
      <c r="J416" s="252"/>
      <c r="K416" s="252"/>
      <c r="L416" s="252"/>
      <c r="M416" s="252"/>
      <c r="N416" s="252"/>
      <c r="O416" s="252"/>
      <c r="P416" s="252"/>
      <c r="Q416" s="252"/>
      <c r="R416" s="252"/>
      <c r="Y416" s="255"/>
      <c r="Z416" s="255"/>
    </row>
    <row r="417" spans="1:26" ht="15.75" customHeight="1">
      <c r="A417" s="252"/>
      <c r="B417" s="252"/>
      <c r="C417" s="252"/>
      <c r="D417" s="252"/>
      <c r="E417" s="252"/>
      <c r="F417" s="252"/>
      <c r="G417" s="252"/>
      <c r="H417" s="252"/>
      <c r="I417" s="252"/>
      <c r="J417" s="252"/>
      <c r="K417" s="252"/>
      <c r="L417" s="252"/>
      <c r="M417" s="252"/>
      <c r="N417" s="252"/>
      <c r="O417" s="252"/>
      <c r="P417" s="252"/>
      <c r="Q417" s="252"/>
      <c r="R417" s="252"/>
      <c r="Y417" s="255"/>
      <c r="Z417" s="255"/>
    </row>
    <row r="418" spans="1:26" ht="15.75" customHeight="1">
      <c r="A418" s="252"/>
      <c r="B418" s="252"/>
      <c r="C418" s="252"/>
      <c r="D418" s="252"/>
      <c r="E418" s="252"/>
      <c r="F418" s="252"/>
      <c r="G418" s="252"/>
      <c r="H418" s="252"/>
      <c r="I418" s="252"/>
      <c r="J418" s="252"/>
      <c r="K418" s="252"/>
      <c r="L418" s="252"/>
      <c r="M418" s="252"/>
      <c r="N418" s="252"/>
      <c r="O418" s="252"/>
      <c r="P418" s="252"/>
      <c r="Q418" s="252"/>
      <c r="R418" s="252"/>
      <c r="Y418" s="255"/>
      <c r="Z418" s="255"/>
    </row>
    <row r="419" spans="1:26" ht="15.75" customHeight="1">
      <c r="A419" s="252"/>
      <c r="B419" s="252"/>
      <c r="C419" s="252"/>
      <c r="D419" s="252"/>
      <c r="E419" s="252"/>
      <c r="F419" s="252"/>
      <c r="G419" s="252"/>
      <c r="H419" s="252"/>
      <c r="I419" s="252"/>
      <c r="J419" s="252"/>
      <c r="K419" s="252"/>
      <c r="L419" s="252"/>
      <c r="M419" s="252"/>
      <c r="N419" s="252"/>
      <c r="O419" s="252"/>
      <c r="P419" s="252"/>
      <c r="Q419" s="252"/>
      <c r="R419" s="252"/>
      <c r="Y419" s="255"/>
      <c r="Z419" s="255"/>
    </row>
    <row r="420" spans="1:26" ht="15.75" customHeight="1">
      <c r="A420" s="252"/>
      <c r="B420" s="252"/>
      <c r="C420" s="252"/>
      <c r="D420" s="252"/>
      <c r="E420" s="252"/>
      <c r="F420" s="252"/>
      <c r="G420" s="252"/>
      <c r="H420" s="252"/>
      <c r="I420" s="252"/>
      <c r="J420" s="252"/>
      <c r="K420" s="252"/>
      <c r="L420" s="252"/>
      <c r="M420" s="252"/>
      <c r="N420" s="252"/>
      <c r="O420" s="252"/>
      <c r="P420" s="252"/>
      <c r="Q420" s="252"/>
      <c r="R420" s="252"/>
      <c r="Y420" s="255"/>
      <c r="Z420" s="255"/>
    </row>
    <row r="421" spans="1:26" ht="15.75" customHeight="1">
      <c r="A421" s="252"/>
      <c r="B421" s="252"/>
      <c r="C421" s="252"/>
      <c r="D421" s="252"/>
      <c r="E421" s="252"/>
      <c r="F421" s="252"/>
      <c r="G421" s="252"/>
      <c r="H421" s="252"/>
      <c r="I421" s="252"/>
      <c r="J421" s="252"/>
      <c r="K421" s="252"/>
      <c r="L421" s="252"/>
      <c r="M421" s="252"/>
      <c r="N421" s="252"/>
      <c r="O421" s="252"/>
      <c r="P421" s="252"/>
      <c r="Q421" s="252"/>
      <c r="R421" s="252"/>
      <c r="Y421" s="255"/>
      <c r="Z421" s="255"/>
    </row>
    <row r="422" spans="1:26" ht="15.75" customHeight="1">
      <c r="A422" s="252"/>
      <c r="B422" s="252"/>
      <c r="C422" s="252"/>
      <c r="D422" s="252"/>
      <c r="E422" s="252"/>
      <c r="F422" s="252"/>
      <c r="G422" s="252"/>
      <c r="H422" s="252"/>
      <c r="I422" s="252"/>
      <c r="J422" s="252"/>
      <c r="K422" s="252"/>
      <c r="L422" s="252"/>
      <c r="M422" s="252"/>
      <c r="N422" s="252"/>
      <c r="O422" s="252"/>
      <c r="P422" s="252"/>
      <c r="Q422" s="252"/>
      <c r="R422" s="252"/>
      <c r="Y422" s="255"/>
      <c r="Z422" s="255"/>
    </row>
    <row r="423" spans="1:26" ht="15.75" customHeight="1">
      <c r="A423" s="252"/>
      <c r="B423" s="252"/>
      <c r="C423" s="252"/>
      <c r="D423" s="252"/>
      <c r="E423" s="252"/>
      <c r="F423" s="252"/>
      <c r="G423" s="252"/>
      <c r="H423" s="252"/>
      <c r="I423" s="252"/>
      <c r="J423" s="252"/>
      <c r="K423" s="252"/>
      <c r="L423" s="252"/>
      <c r="M423" s="252"/>
      <c r="N423" s="252"/>
      <c r="O423" s="252"/>
      <c r="P423" s="252"/>
      <c r="Q423" s="252"/>
      <c r="R423" s="252"/>
      <c r="Y423" s="255"/>
      <c r="Z423" s="255"/>
    </row>
    <row r="424" spans="1:26" ht="15.75" customHeight="1">
      <c r="A424" s="252"/>
      <c r="B424" s="252"/>
      <c r="C424" s="252"/>
      <c r="D424" s="252"/>
      <c r="E424" s="252"/>
      <c r="F424" s="252"/>
      <c r="G424" s="252"/>
      <c r="H424" s="252"/>
      <c r="I424" s="252"/>
      <c r="J424" s="252"/>
      <c r="K424" s="252"/>
      <c r="L424" s="252"/>
      <c r="M424" s="252"/>
      <c r="N424" s="252"/>
      <c r="O424" s="252"/>
      <c r="P424" s="252"/>
      <c r="Q424" s="252"/>
      <c r="R424" s="252"/>
      <c r="Y424" s="255"/>
      <c r="Z424" s="255"/>
    </row>
    <row r="425" spans="1:26" ht="15.75" customHeight="1">
      <c r="A425" s="252"/>
      <c r="B425" s="252"/>
      <c r="C425" s="252"/>
      <c r="D425" s="252"/>
      <c r="E425" s="252"/>
      <c r="F425" s="252"/>
      <c r="G425" s="252"/>
      <c r="H425" s="252"/>
      <c r="I425" s="252"/>
      <c r="J425" s="252"/>
      <c r="K425" s="252"/>
      <c r="L425" s="252"/>
      <c r="M425" s="252"/>
      <c r="N425" s="252"/>
      <c r="O425" s="252"/>
      <c r="P425" s="252"/>
      <c r="Q425" s="252"/>
      <c r="R425" s="252"/>
      <c r="Y425" s="255"/>
      <c r="Z425" s="255"/>
    </row>
    <row r="426" spans="1:26" ht="15.75" customHeight="1">
      <c r="A426" s="252"/>
      <c r="B426" s="252"/>
      <c r="C426" s="252"/>
      <c r="D426" s="252"/>
      <c r="E426" s="252"/>
      <c r="F426" s="252"/>
      <c r="G426" s="252"/>
      <c r="H426" s="252"/>
      <c r="I426" s="252"/>
      <c r="J426" s="252"/>
      <c r="K426" s="252"/>
      <c r="L426" s="252"/>
      <c r="M426" s="252"/>
      <c r="N426" s="252"/>
      <c r="O426" s="252"/>
      <c r="P426" s="252"/>
      <c r="Q426" s="252"/>
      <c r="R426" s="252"/>
      <c r="Y426" s="255"/>
      <c r="Z426" s="255"/>
    </row>
    <row r="427" spans="1:26" ht="15.75" customHeight="1">
      <c r="A427" s="252"/>
      <c r="B427" s="252"/>
      <c r="C427" s="252"/>
      <c r="D427" s="252"/>
      <c r="E427" s="252"/>
      <c r="F427" s="252"/>
      <c r="G427" s="252"/>
      <c r="H427" s="252"/>
      <c r="I427" s="252"/>
      <c r="J427" s="252"/>
      <c r="K427" s="252"/>
      <c r="L427" s="252"/>
      <c r="M427" s="252"/>
      <c r="N427" s="252"/>
      <c r="O427" s="252"/>
      <c r="P427" s="252"/>
      <c r="Q427" s="252"/>
      <c r="R427" s="252"/>
      <c r="Y427" s="255"/>
      <c r="Z427" s="255"/>
    </row>
    <row r="428" spans="1:26" ht="15.75" customHeight="1">
      <c r="A428" s="252"/>
      <c r="B428" s="252"/>
      <c r="C428" s="252"/>
      <c r="D428" s="252"/>
      <c r="E428" s="252"/>
      <c r="F428" s="252"/>
      <c r="G428" s="252"/>
      <c r="H428" s="252"/>
      <c r="I428" s="252"/>
      <c r="J428" s="252"/>
      <c r="K428" s="252"/>
      <c r="L428" s="252"/>
      <c r="M428" s="252"/>
      <c r="N428" s="252"/>
      <c r="O428" s="252"/>
      <c r="P428" s="252"/>
      <c r="Q428" s="252"/>
      <c r="R428" s="252"/>
      <c r="Y428" s="255"/>
      <c r="Z428" s="255"/>
    </row>
    <row r="429" spans="1:26" ht="15.75" customHeight="1">
      <c r="A429" s="252"/>
      <c r="B429" s="252"/>
      <c r="C429" s="252"/>
      <c r="D429" s="252"/>
      <c r="E429" s="252"/>
      <c r="F429" s="252"/>
      <c r="G429" s="252"/>
      <c r="H429" s="252"/>
      <c r="I429" s="252"/>
      <c r="J429" s="252"/>
      <c r="K429" s="252"/>
      <c r="L429" s="252"/>
      <c r="M429" s="252"/>
      <c r="N429" s="252"/>
      <c r="O429" s="252"/>
      <c r="P429" s="252"/>
      <c r="Q429" s="252"/>
      <c r="R429" s="252"/>
      <c r="Y429" s="255"/>
      <c r="Z429" s="255"/>
    </row>
    <row r="430" spans="1:26" ht="15.75" customHeight="1">
      <c r="A430" s="252"/>
      <c r="B430" s="252"/>
      <c r="C430" s="252"/>
      <c r="D430" s="252"/>
      <c r="E430" s="252"/>
      <c r="F430" s="252"/>
      <c r="G430" s="252"/>
      <c r="H430" s="252"/>
      <c r="I430" s="252"/>
      <c r="J430" s="252"/>
      <c r="K430" s="252"/>
      <c r="L430" s="252"/>
      <c r="M430" s="252"/>
      <c r="N430" s="252"/>
      <c r="O430" s="252"/>
      <c r="P430" s="252"/>
      <c r="Q430" s="252"/>
      <c r="R430" s="252"/>
      <c r="Y430" s="255"/>
      <c r="Z430" s="255"/>
    </row>
    <row r="431" spans="1:26" ht="15.75" customHeight="1">
      <c r="A431" s="252"/>
      <c r="B431" s="252"/>
      <c r="C431" s="252"/>
      <c r="D431" s="252"/>
      <c r="E431" s="252"/>
      <c r="F431" s="252"/>
      <c r="G431" s="252"/>
      <c r="H431" s="252"/>
      <c r="I431" s="252"/>
      <c r="J431" s="252"/>
      <c r="K431" s="252"/>
      <c r="L431" s="252"/>
      <c r="M431" s="252"/>
      <c r="N431" s="252"/>
      <c r="O431" s="252"/>
      <c r="P431" s="252"/>
      <c r="Q431" s="252"/>
      <c r="R431" s="252"/>
      <c r="Y431" s="255"/>
      <c r="Z431" s="255"/>
    </row>
    <row r="432" spans="1:26" ht="15.75" customHeight="1">
      <c r="A432" s="252"/>
      <c r="B432" s="252"/>
      <c r="C432" s="252"/>
      <c r="D432" s="252"/>
      <c r="E432" s="252"/>
      <c r="F432" s="252"/>
      <c r="G432" s="252"/>
      <c r="H432" s="252"/>
      <c r="I432" s="252"/>
      <c r="J432" s="252"/>
      <c r="K432" s="252"/>
      <c r="L432" s="252"/>
      <c r="M432" s="252"/>
      <c r="N432" s="252"/>
      <c r="O432" s="252"/>
      <c r="P432" s="252"/>
      <c r="Q432" s="252"/>
      <c r="R432" s="252"/>
      <c r="Y432" s="255"/>
      <c r="Z432" s="255"/>
    </row>
    <row r="433" spans="1:26" ht="15.75" customHeight="1">
      <c r="A433" s="252"/>
      <c r="B433" s="252"/>
      <c r="C433" s="252"/>
      <c r="D433" s="252"/>
      <c r="E433" s="252"/>
      <c r="F433" s="252"/>
      <c r="G433" s="252"/>
      <c r="H433" s="252"/>
      <c r="I433" s="252"/>
      <c r="J433" s="252"/>
      <c r="K433" s="252"/>
      <c r="L433" s="252"/>
      <c r="M433" s="252"/>
      <c r="N433" s="252"/>
      <c r="O433" s="252"/>
      <c r="P433" s="252"/>
      <c r="Q433" s="252"/>
      <c r="R433" s="252"/>
      <c r="Y433" s="255"/>
      <c r="Z433" s="255"/>
    </row>
    <row r="434" spans="1:26" ht="15.75" customHeight="1">
      <c r="A434" s="252"/>
      <c r="B434" s="252"/>
      <c r="C434" s="252"/>
      <c r="D434" s="252"/>
      <c r="E434" s="252"/>
      <c r="F434" s="252"/>
      <c r="G434" s="252"/>
      <c r="H434" s="252"/>
      <c r="I434" s="252"/>
      <c r="J434" s="252"/>
      <c r="K434" s="252"/>
      <c r="L434" s="252"/>
      <c r="M434" s="252"/>
      <c r="N434" s="252"/>
      <c r="O434" s="252"/>
      <c r="P434" s="252"/>
      <c r="Q434" s="252"/>
      <c r="R434" s="252"/>
      <c r="Y434" s="255"/>
      <c r="Z434" s="255"/>
    </row>
    <row r="435" spans="1:26" ht="15.75" customHeight="1">
      <c r="A435" s="252"/>
      <c r="B435" s="252"/>
      <c r="C435" s="252"/>
      <c r="D435" s="252"/>
      <c r="E435" s="252"/>
      <c r="F435" s="252"/>
      <c r="G435" s="252"/>
      <c r="H435" s="252"/>
      <c r="I435" s="252"/>
      <c r="J435" s="252"/>
      <c r="K435" s="252"/>
      <c r="L435" s="252"/>
      <c r="M435" s="252"/>
      <c r="N435" s="252"/>
      <c r="O435" s="252"/>
      <c r="P435" s="252"/>
      <c r="Q435" s="252"/>
      <c r="R435" s="252"/>
      <c r="Y435" s="255"/>
      <c r="Z435" s="255"/>
    </row>
    <row r="436" spans="1:26" ht="15.75" customHeight="1">
      <c r="A436" s="252"/>
      <c r="B436" s="252"/>
      <c r="C436" s="252"/>
      <c r="D436" s="252"/>
      <c r="E436" s="252"/>
      <c r="F436" s="252"/>
      <c r="G436" s="252"/>
      <c r="H436" s="252"/>
      <c r="I436" s="252"/>
      <c r="J436" s="252"/>
      <c r="K436" s="252"/>
      <c r="L436" s="252"/>
      <c r="M436" s="252"/>
      <c r="N436" s="252"/>
      <c r="O436" s="252"/>
      <c r="P436" s="252"/>
      <c r="Q436" s="252"/>
      <c r="R436" s="252"/>
      <c r="Y436" s="255"/>
      <c r="Z436" s="255"/>
    </row>
    <row r="437" spans="1:26" ht="15.75" customHeight="1">
      <c r="A437" s="252"/>
      <c r="B437" s="252"/>
      <c r="C437" s="252"/>
      <c r="D437" s="252"/>
      <c r="E437" s="252"/>
      <c r="F437" s="252"/>
      <c r="G437" s="252"/>
      <c r="H437" s="252"/>
      <c r="I437" s="252"/>
      <c r="J437" s="252"/>
      <c r="K437" s="252"/>
      <c r="L437" s="252"/>
      <c r="M437" s="252"/>
      <c r="N437" s="252"/>
      <c r="O437" s="252"/>
      <c r="P437" s="252"/>
      <c r="Q437" s="252"/>
      <c r="R437" s="252"/>
      <c r="Y437" s="255"/>
      <c r="Z437" s="255"/>
    </row>
    <row r="438" spans="1:26" ht="15.75" customHeight="1">
      <c r="A438" s="252"/>
      <c r="B438" s="252"/>
      <c r="C438" s="252"/>
      <c r="D438" s="252"/>
      <c r="E438" s="252"/>
      <c r="F438" s="252"/>
      <c r="G438" s="252"/>
      <c r="H438" s="252"/>
      <c r="I438" s="252"/>
      <c r="J438" s="252"/>
      <c r="K438" s="252"/>
      <c r="L438" s="252"/>
      <c r="M438" s="252"/>
      <c r="N438" s="252"/>
      <c r="O438" s="252"/>
      <c r="P438" s="252"/>
      <c r="Q438" s="252"/>
      <c r="R438" s="252"/>
      <c r="Y438" s="255"/>
      <c r="Z438" s="255"/>
    </row>
    <row r="439" spans="1:26" ht="15.75" customHeight="1">
      <c r="A439" s="252"/>
      <c r="B439" s="252"/>
      <c r="C439" s="252"/>
      <c r="D439" s="252"/>
      <c r="E439" s="252"/>
      <c r="F439" s="252"/>
      <c r="G439" s="252"/>
      <c r="H439" s="252"/>
      <c r="I439" s="252"/>
      <c r="J439" s="252"/>
      <c r="K439" s="252"/>
      <c r="L439" s="252"/>
      <c r="M439" s="252"/>
      <c r="N439" s="252"/>
      <c r="O439" s="252"/>
      <c r="P439" s="252"/>
      <c r="Q439" s="252"/>
      <c r="R439" s="252"/>
      <c r="Y439" s="255"/>
      <c r="Z439" s="255"/>
    </row>
    <row r="440" spans="1:26" ht="15.75" customHeight="1">
      <c r="A440" s="252"/>
      <c r="B440" s="252"/>
      <c r="C440" s="252"/>
      <c r="D440" s="252"/>
      <c r="E440" s="252"/>
      <c r="F440" s="252"/>
      <c r="G440" s="252"/>
      <c r="H440" s="252"/>
      <c r="I440" s="252"/>
      <c r="J440" s="252"/>
      <c r="K440" s="252"/>
      <c r="L440" s="252"/>
      <c r="M440" s="252"/>
      <c r="N440" s="252"/>
      <c r="O440" s="252"/>
      <c r="P440" s="252"/>
      <c r="Q440" s="252"/>
      <c r="R440" s="252"/>
      <c r="Y440" s="255"/>
      <c r="Z440" s="255"/>
    </row>
    <row r="441" spans="1:26" ht="15.75" customHeight="1">
      <c r="A441" s="252"/>
      <c r="B441" s="252"/>
      <c r="C441" s="252"/>
      <c r="D441" s="252"/>
      <c r="E441" s="252"/>
      <c r="F441" s="252"/>
      <c r="G441" s="252"/>
      <c r="H441" s="252"/>
      <c r="I441" s="252"/>
      <c r="J441" s="252"/>
      <c r="K441" s="252"/>
      <c r="L441" s="252"/>
      <c r="M441" s="252"/>
      <c r="N441" s="252"/>
      <c r="O441" s="252"/>
      <c r="P441" s="252"/>
      <c r="Q441" s="252"/>
      <c r="R441" s="252"/>
      <c r="Y441" s="255"/>
      <c r="Z441" s="255"/>
    </row>
    <row r="442" spans="1:26" ht="15.75" customHeight="1">
      <c r="A442" s="252"/>
      <c r="B442" s="252"/>
      <c r="C442" s="252"/>
      <c r="D442" s="252"/>
      <c r="E442" s="252"/>
      <c r="F442" s="252"/>
      <c r="G442" s="252"/>
      <c r="H442" s="252"/>
      <c r="I442" s="252"/>
      <c r="J442" s="252"/>
      <c r="K442" s="252"/>
      <c r="L442" s="252"/>
      <c r="M442" s="252"/>
      <c r="N442" s="252"/>
      <c r="O442" s="252"/>
      <c r="P442" s="252"/>
      <c r="Q442" s="252"/>
      <c r="R442" s="252"/>
      <c r="Y442" s="255"/>
      <c r="Z442" s="255"/>
    </row>
    <row r="443" spans="1:26" ht="15.75" customHeight="1">
      <c r="A443" s="252"/>
      <c r="B443" s="252"/>
      <c r="C443" s="252"/>
      <c r="D443" s="252"/>
      <c r="E443" s="252"/>
      <c r="F443" s="252"/>
      <c r="G443" s="252"/>
      <c r="H443" s="252"/>
      <c r="I443" s="252"/>
      <c r="J443" s="252"/>
      <c r="K443" s="252"/>
      <c r="L443" s="252"/>
      <c r="M443" s="252"/>
      <c r="N443" s="252"/>
      <c r="O443" s="252"/>
      <c r="P443" s="252"/>
      <c r="Q443" s="252"/>
      <c r="R443" s="252"/>
      <c r="Y443" s="255"/>
      <c r="Z443" s="255"/>
    </row>
    <row r="444" spans="1:26" ht="15.75" customHeight="1">
      <c r="A444" s="252"/>
      <c r="B444" s="252"/>
      <c r="C444" s="252"/>
      <c r="D444" s="252"/>
      <c r="E444" s="252"/>
      <c r="F444" s="252"/>
      <c r="G444" s="252"/>
      <c r="H444" s="252"/>
      <c r="I444" s="252"/>
      <c r="J444" s="252"/>
      <c r="K444" s="252"/>
      <c r="L444" s="252"/>
      <c r="M444" s="252"/>
      <c r="N444" s="252"/>
      <c r="O444" s="252"/>
      <c r="P444" s="252"/>
      <c r="Q444" s="252"/>
      <c r="R444" s="252"/>
      <c r="Y444" s="255"/>
      <c r="Z444" s="255"/>
    </row>
    <row r="445" spans="1:26" ht="15.75" customHeight="1">
      <c r="A445" s="252"/>
      <c r="B445" s="252"/>
      <c r="C445" s="252"/>
      <c r="D445" s="252"/>
      <c r="E445" s="252"/>
      <c r="F445" s="252"/>
      <c r="G445" s="252"/>
      <c r="H445" s="252"/>
      <c r="I445" s="252"/>
      <c r="J445" s="252"/>
      <c r="K445" s="252"/>
      <c r="L445" s="252"/>
      <c r="M445" s="252"/>
      <c r="N445" s="252"/>
      <c r="O445" s="252"/>
      <c r="P445" s="252"/>
      <c r="Q445" s="252"/>
      <c r="R445" s="252"/>
      <c r="Y445" s="255"/>
      <c r="Z445" s="255"/>
    </row>
    <row r="446" spans="1:26" ht="15.75" customHeight="1">
      <c r="A446" s="252"/>
      <c r="B446" s="252"/>
      <c r="C446" s="252"/>
      <c r="D446" s="252"/>
      <c r="E446" s="252"/>
      <c r="F446" s="252"/>
      <c r="G446" s="252"/>
      <c r="H446" s="252"/>
      <c r="I446" s="252"/>
      <c r="J446" s="252"/>
      <c r="K446" s="252"/>
      <c r="L446" s="252"/>
      <c r="M446" s="252"/>
      <c r="N446" s="252"/>
      <c r="O446" s="252"/>
      <c r="P446" s="252"/>
      <c r="Q446" s="252"/>
      <c r="R446" s="252"/>
      <c r="Y446" s="255"/>
      <c r="Z446" s="255"/>
    </row>
    <row r="447" spans="1:26" ht="15.75" customHeight="1">
      <c r="A447" s="252"/>
      <c r="B447" s="252"/>
      <c r="C447" s="252"/>
      <c r="D447" s="252"/>
      <c r="E447" s="252"/>
      <c r="F447" s="252"/>
      <c r="G447" s="252"/>
      <c r="H447" s="252"/>
      <c r="I447" s="252"/>
      <c r="J447" s="252"/>
      <c r="K447" s="252"/>
      <c r="L447" s="252"/>
      <c r="M447" s="252"/>
      <c r="N447" s="252"/>
      <c r="O447" s="252"/>
      <c r="P447" s="252"/>
      <c r="Q447" s="252"/>
      <c r="R447" s="252"/>
      <c r="Y447" s="255"/>
      <c r="Z447" s="255"/>
    </row>
    <row r="448" spans="1:26" ht="15.75" customHeight="1">
      <c r="A448" s="252"/>
      <c r="B448" s="252"/>
      <c r="C448" s="252"/>
      <c r="D448" s="252"/>
      <c r="E448" s="252"/>
      <c r="F448" s="252"/>
      <c r="G448" s="252"/>
      <c r="H448" s="252"/>
      <c r="I448" s="252"/>
      <c r="J448" s="252"/>
      <c r="K448" s="252"/>
      <c r="L448" s="252"/>
      <c r="M448" s="252"/>
      <c r="N448" s="252"/>
      <c r="O448" s="252"/>
      <c r="P448" s="252"/>
      <c r="Q448" s="252"/>
      <c r="R448" s="252"/>
      <c r="Y448" s="255"/>
      <c r="Z448" s="255"/>
    </row>
    <row r="449" spans="1:26" ht="15.75" customHeight="1">
      <c r="A449" s="252"/>
      <c r="B449" s="252"/>
      <c r="C449" s="252"/>
      <c r="D449" s="252"/>
      <c r="E449" s="252"/>
      <c r="F449" s="252"/>
      <c r="G449" s="252"/>
      <c r="H449" s="252"/>
      <c r="I449" s="252"/>
      <c r="J449" s="252"/>
      <c r="K449" s="252"/>
      <c r="L449" s="252"/>
      <c r="M449" s="252"/>
      <c r="N449" s="252"/>
      <c r="O449" s="252"/>
      <c r="P449" s="252"/>
      <c r="Q449" s="252"/>
      <c r="R449" s="252"/>
      <c r="Y449" s="255"/>
      <c r="Z449" s="255"/>
    </row>
    <row r="450" spans="1:26" ht="15.75" customHeight="1">
      <c r="A450" s="252"/>
      <c r="B450" s="252"/>
      <c r="C450" s="252"/>
      <c r="D450" s="252"/>
      <c r="E450" s="252"/>
      <c r="F450" s="252"/>
      <c r="G450" s="252"/>
      <c r="H450" s="252"/>
      <c r="I450" s="252"/>
      <c r="J450" s="252"/>
      <c r="K450" s="252"/>
      <c r="L450" s="252"/>
      <c r="M450" s="252"/>
      <c r="N450" s="252"/>
      <c r="O450" s="252"/>
      <c r="P450" s="252"/>
      <c r="Q450" s="252"/>
      <c r="R450" s="252"/>
      <c r="Y450" s="255"/>
      <c r="Z450" s="255"/>
    </row>
    <row r="451" spans="1:26" ht="15.75" customHeight="1">
      <c r="A451" s="252"/>
      <c r="B451" s="252"/>
      <c r="C451" s="252"/>
      <c r="D451" s="252"/>
      <c r="E451" s="252"/>
      <c r="F451" s="252"/>
      <c r="G451" s="252"/>
      <c r="H451" s="252"/>
      <c r="I451" s="252"/>
      <c r="J451" s="252"/>
      <c r="K451" s="252"/>
      <c r="L451" s="252"/>
      <c r="M451" s="252"/>
      <c r="N451" s="252"/>
      <c r="O451" s="252"/>
      <c r="P451" s="252"/>
      <c r="Q451" s="252"/>
      <c r="R451" s="252"/>
      <c r="Y451" s="255"/>
      <c r="Z451" s="255"/>
    </row>
    <row r="452" spans="1:26" ht="15.75" customHeight="1">
      <c r="A452" s="252"/>
      <c r="B452" s="252"/>
      <c r="C452" s="252"/>
      <c r="D452" s="252"/>
      <c r="E452" s="252"/>
      <c r="F452" s="252"/>
      <c r="G452" s="252"/>
      <c r="H452" s="252"/>
      <c r="I452" s="252"/>
      <c r="J452" s="252"/>
      <c r="K452" s="252"/>
      <c r="L452" s="252"/>
      <c r="M452" s="252"/>
      <c r="N452" s="252"/>
      <c r="O452" s="252"/>
      <c r="P452" s="252"/>
      <c r="Q452" s="252"/>
      <c r="R452" s="252"/>
      <c r="Y452" s="255"/>
      <c r="Z452" s="255"/>
    </row>
    <row r="453" spans="1:26" ht="15.75" customHeight="1">
      <c r="A453" s="252"/>
      <c r="B453" s="252"/>
      <c r="C453" s="252"/>
      <c r="D453" s="252"/>
      <c r="E453" s="252"/>
      <c r="F453" s="252"/>
      <c r="G453" s="252"/>
      <c r="H453" s="252"/>
      <c r="I453" s="252"/>
      <c r="J453" s="252"/>
      <c r="K453" s="252"/>
      <c r="L453" s="252"/>
      <c r="M453" s="252"/>
      <c r="N453" s="252"/>
      <c r="O453" s="252"/>
      <c r="P453" s="252"/>
      <c r="Q453" s="252"/>
      <c r="R453" s="252"/>
      <c r="Y453" s="255"/>
      <c r="Z453" s="255"/>
    </row>
    <row r="454" spans="1:26" ht="15.75" customHeight="1">
      <c r="A454" s="252"/>
      <c r="B454" s="252"/>
      <c r="C454" s="252"/>
      <c r="D454" s="252"/>
      <c r="E454" s="252"/>
      <c r="F454" s="252"/>
      <c r="G454" s="252"/>
      <c r="H454" s="252"/>
      <c r="I454" s="252"/>
      <c r="J454" s="252"/>
      <c r="K454" s="252"/>
      <c r="L454" s="252"/>
      <c r="M454" s="252"/>
      <c r="N454" s="252"/>
      <c r="O454" s="252"/>
      <c r="P454" s="252"/>
      <c r="Q454" s="252"/>
      <c r="R454" s="252"/>
      <c r="Y454" s="255"/>
      <c r="Z454" s="255"/>
    </row>
    <row r="455" spans="1:26" ht="15.75" customHeight="1">
      <c r="A455" s="252"/>
      <c r="B455" s="252"/>
      <c r="C455" s="252"/>
      <c r="D455" s="252"/>
      <c r="E455" s="252"/>
      <c r="F455" s="252"/>
      <c r="G455" s="252"/>
      <c r="H455" s="252"/>
      <c r="I455" s="252"/>
      <c r="J455" s="252"/>
      <c r="K455" s="252"/>
      <c r="L455" s="252"/>
      <c r="M455" s="252"/>
      <c r="N455" s="252"/>
      <c r="O455" s="252"/>
      <c r="P455" s="252"/>
      <c r="Q455" s="252"/>
      <c r="R455" s="252"/>
      <c r="Y455" s="255"/>
      <c r="Z455" s="255"/>
    </row>
    <row r="456" spans="1:26" ht="15.75" customHeight="1">
      <c r="A456" s="252"/>
      <c r="B456" s="252"/>
      <c r="C456" s="252"/>
      <c r="D456" s="252"/>
      <c r="E456" s="252"/>
      <c r="F456" s="252"/>
      <c r="G456" s="252"/>
      <c r="H456" s="252"/>
      <c r="I456" s="252"/>
      <c r="J456" s="252"/>
      <c r="K456" s="252"/>
      <c r="L456" s="252"/>
      <c r="M456" s="252"/>
      <c r="N456" s="252"/>
      <c r="O456" s="252"/>
      <c r="P456" s="252"/>
      <c r="Q456" s="252"/>
      <c r="R456" s="252"/>
      <c r="Y456" s="255"/>
      <c r="Z456" s="255"/>
    </row>
    <row r="457" spans="1:26" ht="15.75" customHeight="1">
      <c r="A457" s="252"/>
      <c r="B457" s="252"/>
      <c r="C457" s="252"/>
      <c r="D457" s="252"/>
      <c r="E457" s="252"/>
      <c r="F457" s="252"/>
      <c r="G457" s="252"/>
      <c r="H457" s="252"/>
      <c r="I457" s="252"/>
      <c r="J457" s="252"/>
      <c r="K457" s="252"/>
      <c r="L457" s="252"/>
      <c r="M457" s="252"/>
      <c r="N457" s="252"/>
      <c r="O457" s="252"/>
      <c r="P457" s="252"/>
      <c r="Q457" s="252"/>
      <c r="R457" s="252"/>
      <c r="Y457" s="255"/>
      <c r="Z457" s="255"/>
    </row>
    <row r="458" spans="1:26" ht="15.75" customHeight="1">
      <c r="A458" s="252"/>
      <c r="B458" s="252"/>
      <c r="C458" s="252"/>
      <c r="D458" s="252"/>
      <c r="E458" s="252"/>
      <c r="F458" s="252"/>
      <c r="G458" s="252"/>
      <c r="H458" s="252"/>
      <c r="I458" s="252"/>
      <c r="J458" s="252"/>
      <c r="K458" s="252"/>
      <c r="L458" s="252"/>
      <c r="M458" s="252"/>
      <c r="N458" s="252"/>
      <c r="O458" s="252"/>
      <c r="P458" s="252"/>
      <c r="Q458" s="252"/>
      <c r="R458" s="252"/>
      <c r="Y458" s="255"/>
      <c r="Z458" s="255"/>
    </row>
    <row r="459" spans="1:26" ht="15.75" customHeight="1">
      <c r="A459" s="252"/>
      <c r="B459" s="252"/>
      <c r="C459" s="252"/>
      <c r="D459" s="252"/>
      <c r="E459" s="252"/>
      <c r="F459" s="252"/>
      <c r="G459" s="252"/>
      <c r="H459" s="252"/>
      <c r="I459" s="252"/>
      <c r="J459" s="252"/>
      <c r="K459" s="252"/>
      <c r="L459" s="252"/>
      <c r="M459" s="252"/>
      <c r="N459" s="252"/>
      <c r="O459" s="252"/>
      <c r="P459" s="252"/>
      <c r="Q459" s="252"/>
      <c r="R459" s="252"/>
      <c r="Y459" s="255"/>
      <c r="Z459" s="255"/>
    </row>
    <row r="460" spans="1:26" ht="15.75" customHeight="1">
      <c r="A460" s="252"/>
      <c r="B460" s="252"/>
      <c r="C460" s="252"/>
      <c r="D460" s="252"/>
      <c r="E460" s="252"/>
      <c r="F460" s="252"/>
      <c r="G460" s="252"/>
      <c r="H460" s="252"/>
      <c r="I460" s="252"/>
      <c r="J460" s="252"/>
      <c r="K460" s="252"/>
      <c r="L460" s="252"/>
      <c r="M460" s="252"/>
      <c r="N460" s="252"/>
      <c r="O460" s="252"/>
      <c r="P460" s="252"/>
      <c r="Q460" s="252"/>
      <c r="R460" s="252"/>
      <c r="Y460" s="255"/>
      <c r="Z460" s="255"/>
    </row>
    <row r="461" spans="1:26" ht="15.75" customHeight="1">
      <c r="A461" s="252"/>
      <c r="B461" s="252"/>
      <c r="C461" s="252"/>
      <c r="D461" s="252"/>
      <c r="E461" s="252"/>
      <c r="F461" s="252"/>
      <c r="G461" s="252"/>
      <c r="H461" s="252"/>
      <c r="I461" s="252"/>
      <c r="J461" s="252"/>
      <c r="K461" s="252"/>
      <c r="L461" s="252"/>
      <c r="M461" s="252"/>
      <c r="N461" s="252"/>
      <c r="O461" s="252"/>
      <c r="P461" s="252"/>
      <c r="Q461" s="252"/>
      <c r="R461" s="252"/>
      <c r="Y461" s="255"/>
      <c r="Z461" s="255"/>
    </row>
    <row r="462" spans="1:26" ht="15.75" customHeight="1">
      <c r="A462" s="252"/>
      <c r="B462" s="252"/>
      <c r="C462" s="252"/>
      <c r="D462" s="252"/>
      <c r="E462" s="252"/>
      <c r="F462" s="252"/>
      <c r="G462" s="252"/>
      <c r="H462" s="252"/>
      <c r="I462" s="252"/>
      <c r="J462" s="252"/>
      <c r="K462" s="252"/>
      <c r="L462" s="252"/>
      <c r="M462" s="252"/>
      <c r="N462" s="252"/>
      <c r="O462" s="252"/>
      <c r="P462" s="252"/>
      <c r="Q462" s="252"/>
      <c r="R462" s="252"/>
      <c r="Y462" s="255"/>
      <c r="Z462" s="255"/>
    </row>
    <row r="463" spans="1:26" ht="15.75" customHeight="1">
      <c r="A463" s="252"/>
      <c r="B463" s="252"/>
      <c r="C463" s="252"/>
      <c r="D463" s="252"/>
      <c r="E463" s="252"/>
      <c r="F463" s="252"/>
      <c r="G463" s="252"/>
      <c r="H463" s="252"/>
      <c r="I463" s="252"/>
      <c r="J463" s="252"/>
      <c r="K463" s="252"/>
      <c r="L463" s="252"/>
      <c r="M463" s="252"/>
      <c r="N463" s="252"/>
      <c r="O463" s="252"/>
      <c r="P463" s="252"/>
      <c r="Q463" s="252"/>
      <c r="R463" s="252"/>
      <c r="Y463" s="255"/>
      <c r="Z463" s="255"/>
    </row>
    <row r="464" spans="1:26" ht="15.75" customHeight="1">
      <c r="A464" s="252"/>
      <c r="B464" s="252"/>
      <c r="C464" s="252"/>
      <c r="D464" s="252"/>
      <c r="E464" s="252"/>
      <c r="F464" s="252"/>
      <c r="G464" s="252"/>
      <c r="H464" s="252"/>
      <c r="I464" s="252"/>
      <c r="J464" s="252"/>
      <c r="K464" s="252"/>
      <c r="L464" s="252"/>
      <c r="M464" s="252"/>
      <c r="N464" s="252"/>
      <c r="O464" s="252"/>
      <c r="P464" s="252"/>
      <c r="Q464" s="252"/>
      <c r="R464" s="252"/>
      <c r="Y464" s="255"/>
      <c r="Z464" s="255"/>
    </row>
    <row r="465" spans="1:26" ht="15.75" customHeight="1">
      <c r="A465" s="252"/>
      <c r="B465" s="252"/>
      <c r="C465" s="252"/>
      <c r="D465" s="252"/>
      <c r="E465" s="252"/>
      <c r="F465" s="252"/>
      <c r="G465" s="252"/>
      <c r="H465" s="252"/>
      <c r="I465" s="252"/>
      <c r="J465" s="252"/>
      <c r="K465" s="252"/>
      <c r="L465" s="252"/>
      <c r="M465" s="252"/>
      <c r="N465" s="252"/>
      <c r="O465" s="252"/>
      <c r="P465" s="252"/>
      <c r="Q465" s="252"/>
      <c r="R465" s="252"/>
      <c r="Y465" s="255"/>
      <c r="Z465" s="255"/>
    </row>
    <row r="466" spans="1:26" ht="15.75" customHeight="1">
      <c r="A466" s="252"/>
      <c r="B466" s="252"/>
      <c r="C466" s="252"/>
      <c r="D466" s="252"/>
      <c r="E466" s="252"/>
      <c r="F466" s="252"/>
      <c r="G466" s="252"/>
      <c r="H466" s="252"/>
      <c r="I466" s="252"/>
      <c r="J466" s="252"/>
      <c r="K466" s="252"/>
      <c r="L466" s="252"/>
      <c r="M466" s="252"/>
      <c r="N466" s="252"/>
      <c r="O466" s="252"/>
      <c r="P466" s="252"/>
      <c r="Q466" s="252"/>
      <c r="R466" s="252"/>
      <c r="Y466" s="255"/>
      <c r="Z466" s="255"/>
    </row>
    <row r="467" spans="1:26" ht="15.75" customHeight="1">
      <c r="A467" s="252"/>
      <c r="B467" s="252"/>
      <c r="C467" s="252"/>
      <c r="D467" s="252"/>
      <c r="E467" s="252"/>
      <c r="F467" s="252"/>
      <c r="G467" s="252"/>
      <c r="H467" s="252"/>
      <c r="I467" s="252"/>
      <c r="J467" s="252"/>
      <c r="K467" s="252"/>
      <c r="L467" s="252"/>
      <c r="M467" s="252"/>
      <c r="N467" s="252"/>
      <c r="O467" s="252"/>
      <c r="P467" s="252"/>
      <c r="Q467" s="252"/>
      <c r="R467" s="252"/>
      <c r="Y467" s="255"/>
      <c r="Z467" s="255"/>
    </row>
    <row r="468" spans="1:26" ht="15.75" customHeight="1">
      <c r="A468" s="252"/>
      <c r="B468" s="252"/>
      <c r="C468" s="252"/>
      <c r="D468" s="252"/>
      <c r="E468" s="252"/>
      <c r="F468" s="252"/>
      <c r="G468" s="252"/>
      <c r="H468" s="252"/>
      <c r="I468" s="252"/>
      <c r="J468" s="252"/>
      <c r="K468" s="252"/>
      <c r="L468" s="252"/>
      <c r="M468" s="252"/>
      <c r="N468" s="252"/>
      <c r="O468" s="252"/>
      <c r="P468" s="252"/>
      <c r="Q468" s="252"/>
      <c r="R468" s="252"/>
      <c r="Y468" s="255"/>
      <c r="Z468" s="255"/>
    </row>
    <row r="469" spans="1:26" ht="15.75" customHeight="1">
      <c r="A469" s="252"/>
      <c r="B469" s="252"/>
      <c r="C469" s="252"/>
      <c r="D469" s="252"/>
      <c r="E469" s="252"/>
      <c r="F469" s="252"/>
      <c r="G469" s="252"/>
      <c r="H469" s="252"/>
      <c r="I469" s="252"/>
      <c r="J469" s="252"/>
      <c r="K469" s="252"/>
      <c r="L469" s="252"/>
      <c r="M469" s="252"/>
      <c r="N469" s="252"/>
      <c r="O469" s="252"/>
      <c r="P469" s="252"/>
      <c r="Q469" s="252"/>
      <c r="R469" s="252"/>
      <c r="Y469" s="255"/>
      <c r="Z469" s="255"/>
    </row>
    <row r="470" spans="1:26" ht="15.75" customHeight="1">
      <c r="A470" s="252"/>
      <c r="B470" s="252"/>
      <c r="C470" s="252"/>
      <c r="D470" s="252"/>
      <c r="E470" s="252"/>
      <c r="F470" s="252"/>
      <c r="G470" s="252"/>
      <c r="H470" s="252"/>
      <c r="I470" s="252"/>
      <c r="J470" s="252"/>
      <c r="K470" s="252"/>
      <c r="L470" s="252"/>
      <c r="M470" s="252"/>
      <c r="N470" s="252"/>
      <c r="O470" s="252"/>
      <c r="P470" s="252"/>
      <c r="Q470" s="252"/>
      <c r="R470" s="252"/>
      <c r="Y470" s="255"/>
      <c r="Z470" s="255"/>
    </row>
    <row r="471" spans="1:26" ht="15.75" customHeight="1">
      <c r="A471" s="252"/>
      <c r="B471" s="252"/>
      <c r="C471" s="252"/>
      <c r="D471" s="252"/>
      <c r="E471" s="252"/>
      <c r="F471" s="252"/>
      <c r="G471" s="252"/>
      <c r="H471" s="252"/>
      <c r="I471" s="252"/>
      <c r="J471" s="252"/>
      <c r="K471" s="252"/>
      <c r="L471" s="252"/>
      <c r="M471" s="252"/>
      <c r="N471" s="252"/>
      <c r="O471" s="252"/>
      <c r="P471" s="252"/>
      <c r="Q471" s="252"/>
      <c r="R471" s="252"/>
      <c r="Y471" s="255"/>
      <c r="Z471" s="255"/>
    </row>
    <row r="472" spans="1:26" ht="15.75" customHeight="1">
      <c r="A472" s="252"/>
      <c r="B472" s="252"/>
      <c r="C472" s="252"/>
      <c r="D472" s="252"/>
      <c r="E472" s="252"/>
      <c r="F472" s="252"/>
      <c r="G472" s="252"/>
      <c r="H472" s="252"/>
      <c r="I472" s="252"/>
      <c r="J472" s="252"/>
      <c r="K472" s="252"/>
      <c r="L472" s="252"/>
      <c r="M472" s="252"/>
      <c r="N472" s="252"/>
      <c r="O472" s="252"/>
      <c r="P472" s="252"/>
      <c r="Q472" s="252"/>
      <c r="R472" s="252"/>
      <c r="Y472" s="255"/>
      <c r="Z472" s="255"/>
    </row>
    <row r="473" spans="1:26" ht="15.75" customHeight="1">
      <c r="A473" s="252"/>
      <c r="B473" s="252"/>
      <c r="C473" s="252"/>
      <c r="D473" s="252"/>
      <c r="E473" s="252"/>
      <c r="F473" s="252"/>
      <c r="G473" s="252"/>
      <c r="H473" s="252"/>
      <c r="I473" s="252"/>
      <c r="J473" s="252"/>
      <c r="K473" s="252"/>
      <c r="L473" s="252"/>
      <c r="M473" s="252"/>
      <c r="N473" s="252"/>
      <c r="O473" s="252"/>
      <c r="P473" s="252"/>
      <c r="Q473" s="252"/>
      <c r="R473" s="252"/>
      <c r="Y473" s="255"/>
      <c r="Z473" s="255"/>
    </row>
    <row r="474" spans="1:26" ht="15.75" customHeight="1">
      <c r="A474" s="252"/>
      <c r="B474" s="252"/>
      <c r="C474" s="252"/>
      <c r="D474" s="252"/>
      <c r="E474" s="252"/>
      <c r="F474" s="252"/>
      <c r="G474" s="252"/>
      <c r="H474" s="252"/>
      <c r="I474" s="252"/>
      <c r="J474" s="252"/>
      <c r="K474" s="252"/>
      <c r="L474" s="252"/>
      <c r="M474" s="252"/>
      <c r="N474" s="252"/>
      <c r="O474" s="252"/>
      <c r="P474" s="252"/>
      <c r="Q474" s="252"/>
      <c r="R474" s="252"/>
      <c r="Y474" s="255"/>
      <c r="Z474" s="255"/>
    </row>
    <row r="475" spans="1:26" ht="15.75" customHeight="1">
      <c r="A475" s="252"/>
      <c r="B475" s="252"/>
      <c r="C475" s="252"/>
      <c r="D475" s="252"/>
      <c r="E475" s="252"/>
      <c r="F475" s="252"/>
      <c r="G475" s="252"/>
      <c r="H475" s="252"/>
      <c r="I475" s="252"/>
      <c r="J475" s="252"/>
      <c r="K475" s="252"/>
      <c r="L475" s="252"/>
      <c r="M475" s="252"/>
      <c r="N475" s="252"/>
      <c r="O475" s="252"/>
      <c r="P475" s="252"/>
      <c r="Q475" s="252"/>
      <c r="R475" s="252"/>
      <c r="Y475" s="255"/>
      <c r="Z475" s="255"/>
    </row>
    <row r="476" spans="1:26" ht="15.75" customHeight="1">
      <c r="A476" s="252"/>
      <c r="B476" s="252"/>
      <c r="C476" s="252"/>
      <c r="D476" s="252"/>
      <c r="E476" s="252"/>
      <c r="F476" s="252"/>
      <c r="G476" s="252"/>
      <c r="H476" s="252"/>
      <c r="I476" s="252"/>
      <c r="J476" s="252"/>
      <c r="K476" s="252"/>
      <c r="L476" s="252"/>
      <c r="M476" s="252"/>
      <c r="N476" s="252"/>
      <c r="O476" s="252"/>
      <c r="P476" s="252"/>
      <c r="Q476" s="252"/>
      <c r="R476" s="252"/>
      <c r="Y476" s="255"/>
      <c r="Z476" s="255"/>
    </row>
    <row r="477" spans="1:26" ht="15.75" customHeight="1">
      <c r="A477" s="252"/>
      <c r="B477" s="252"/>
      <c r="C477" s="252"/>
      <c r="D477" s="252"/>
      <c r="E477" s="252"/>
      <c r="F477" s="252"/>
      <c r="G477" s="252"/>
      <c r="H477" s="252"/>
      <c r="I477" s="252"/>
      <c r="J477" s="252"/>
      <c r="K477" s="252"/>
      <c r="L477" s="252"/>
      <c r="M477" s="252"/>
      <c r="N477" s="252"/>
      <c r="O477" s="252"/>
      <c r="P477" s="252"/>
      <c r="Q477" s="252"/>
      <c r="R477" s="252"/>
      <c r="Y477" s="255"/>
      <c r="Z477" s="255"/>
    </row>
    <row r="478" spans="1:26" ht="15.75" customHeight="1">
      <c r="A478" s="252"/>
      <c r="B478" s="252"/>
      <c r="C478" s="252"/>
      <c r="D478" s="252"/>
      <c r="E478" s="252"/>
      <c r="F478" s="252"/>
      <c r="G478" s="252"/>
      <c r="H478" s="252"/>
      <c r="I478" s="252"/>
      <c r="J478" s="252"/>
      <c r="K478" s="252"/>
      <c r="L478" s="252"/>
      <c r="M478" s="252"/>
      <c r="N478" s="252"/>
      <c r="O478" s="252"/>
      <c r="P478" s="252"/>
      <c r="Q478" s="252"/>
      <c r="R478" s="252"/>
      <c r="Y478" s="255"/>
      <c r="Z478" s="255"/>
    </row>
    <row r="479" spans="1:26" ht="15.75" customHeight="1">
      <c r="A479" s="252"/>
      <c r="B479" s="252"/>
      <c r="C479" s="252"/>
      <c r="D479" s="252"/>
      <c r="E479" s="252"/>
      <c r="F479" s="252"/>
      <c r="G479" s="252"/>
      <c r="H479" s="252"/>
      <c r="I479" s="252"/>
      <c r="J479" s="252"/>
      <c r="K479" s="252"/>
      <c r="L479" s="252"/>
      <c r="M479" s="252"/>
      <c r="N479" s="252"/>
      <c r="O479" s="252"/>
      <c r="P479" s="252"/>
      <c r="Q479" s="252"/>
      <c r="R479" s="252"/>
      <c r="Y479" s="255"/>
      <c r="Z479" s="255"/>
    </row>
    <row r="480" spans="1:26" ht="15.75" customHeight="1">
      <c r="A480" s="252"/>
      <c r="B480" s="252"/>
      <c r="C480" s="252"/>
      <c r="D480" s="252"/>
      <c r="E480" s="252"/>
      <c r="F480" s="252"/>
      <c r="G480" s="252"/>
      <c r="H480" s="252"/>
      <c r="I480" s="252"/>
      <c r="J480" s="252"/>
      <c r="K480" s="252"/>
      <c r="L480" s="252"/>
      <c r="M480" s="252"/>
      <c r="N480" s="252"/>
      <c r="O480" s="252"/>
      <c r="P480" s="252"/>
      <c r="Q480" s="252"/>
      <c r="R480" s="252"/>
      <c r="Y480" s="255"/>
      <c r="Z480" s="255"/>
    </row>
    <row r="481" spans="1:26" ht="15.75" customHeight="1">
      <c r="A481" s="252"/>
      <c r="B481" s="252"/>
      <c r="C481" s="252"/>
      <c r="D481" s="252"/>
      <c r="E481" s="252"/>
      <c r="F481" s="252"/>
      <c r="G481" s="252"/>
      <c r="H481" s="252"/>
      <c r="I481" s="252"/>
      <c r="J481" s="252"/>
      <c r="K481" s="252"/>
      <c r="L481" s="252"/>
      <c r="M481" s="252"/>
      <c r="N481" s="252"/>
      <c r="O481" s="252"/>
      <c r="P481" s="252"/>
      <c r="Q481" s="252"/>
      <c r="R481" s="252"/>
      <c r="Y481" s="255"/>
      <c r="Z481" s="255"/>
    </row>
    <row r="482" spans="1:26" ht="15.75" customHeight="1">
      <c r="A482" s="252"/>
      <c r="B482" s="252"/>
      <c r="C482" s="252"/>
      <c r="D482" s="252"/>
      <c r="E482" s="252"/>
      <c r="F482" s="252"/>
      <c r="G482" s="252"/>
      <c r="H482" s="252"/>
      <c r="I482" s="252"/>
      <c r="J482" s="252"/>
      <c r="K482" s="252"/>
      <c r="L482" s="252"/>
      <c r="M482" s="252"/>
      <c r="N482" s="252"/>
      <c r="O482" s="252"/>
      <c r="P482" s="252"/>
      <c r="Q482" s="252"/>
      <c r="R482" s="252"/>
      <c r="Y482" s="255"/>
      <c r="Z482" s="255"/>
    </row>
    <row r="483" spans="1:26" ht="15.75" customHeight="1">
      <c r="A483" s="252"/>
      <c r="B483" s="252"/>
      <c r="C483" s="252"/>
      <c r="D483" s="252"/>
      <c r="E483" s="252"/>
      <c r="F483" s="252"/>
      <c r="G483" s="252"/>
      <c r="H483" s="252"/>
      <c r="I483" s="252"/>
      <c r="J483" s="252"/>
      <c r="K483" s="252"/>
      <c r="L483" s="252"/>
      <c r="M483" s="252"/>
      <c r="N483" s="252"/>
      <c r="O483" s="252"/>
      <c r="P483" s="252"/>
      <c r="Q483" s="252"/>
      <c r="R483" s="252"/>
      <c r="Y483" s="255"/>
      <c r="Z483" s="255"/>
    </row>
    <row r="484" spans="1:26" ht="15.75" customHeight="1">
      <c r="A484" s="252"/>
      <c r="B484" s="252"/>
      <c r="C484" s="252"/>
      <c r="D484" s="252"/>
      <c r="E484" s="252"/>
      <c r="F484" s="252"/>
      <c r="G484" s="252"/>
      <c r="H484" s="252"/>
      <c r="I484" s="252"/>
      <c r="J484" s="252"/>
      <c r="K484" s="252"/>
      <c r="L484" s="252"/>
      <c r="M484" s="252"/>
      <c r="N484" s="252"/>
      <c r="O484" s="252"/>
      <c r="P484" s="252"/>
      <c r="Q484" s="252"/>
      <c r="R484" s="252"/>
      <c r="Y484" s="255"/>
      <c r="Z484" s="255"/>
    </row>
    <row r="485" spans="1:26" ht="15.75" customHeight="1">
      <c r="A485" s="252"/>
      <c r="B485" s="252"/>
      <c r="C485" s="252"/>
      <c r="D485" s="252"/>
      <c r="E485" s="252"/>
      <c r="F485" s="252"/>
      <c r="G485" s="252"/>
      <c r="H485" s="252"/>
      <c r="I485" s="252"/>
      <c r="J485" s="252"/>
      <c r="K485" s="252"/>
      <c r="L485" s="252"/>
      <c r="M485" s="252"/>
      <c r="N485" s="252"/>
      <c r="O485" s="252"/>
      <c r="P485" s="252"/>
      <c r="Q485" s="252"/>
      <c r="R485" s="252"/>
      <c r="Y485" s="255"/>
      <c r="Z485" s="255"/>
    </row>
    <row r="486" spans="1:26" ht="15.75" customHeight="1">
      <c r="A486" s="252"/>
      <c r="B486" s="252"/>
      <c r="C486" s="252"/>
      <c r="D486" s="252"/>
      <c r="E486" s="252"/>
      <c r="F486" s="252"/>
      <c r="G486" s="252"/>
      <c r="H486" s="252"/>
      <c r="I486" s="252"/>
      <c r="J486" s="252"/>
      <c r="K486" s="252"/>
      <c r="L486" s="252"/>
      <c r="M486" s="252"/>
      <c r="N486" s="252"/>
      <c r="O486" s="252"/>
      <c r="P486" s="252"/>
      <c r="Q486" s="252"/>
      <c r="R486" s="252"/>
      <c r="Y486" s="255"/>
      <c r="Z486" s="255"/>
    </row>
    <row r="487" spans="1:26" ht="15.75" customHeight="1">
      <c r="A487" s="252"/>
      <c r="B487" s="252"/>
      <c r="C487" s="252"/>
      <c r="D487" s="252"/>
      <c r="E487" s="252"/>
      <c r="F487" s="252"/>
      <c r="G487" s="252"/>
      <c r="H487" s="252"/>
      <c r="I487" s="252"/>
      <c r="J487" s="252"/>
      <c r="K487" s="252"/>
      <c r="L487" s="252"/>
      <c r="M487" s="252"/>
      <c r="N487" s="252"/>
      <c r="O487" s="252"/>
      <c r="P487" s="252"/>
      <c r="Q487" s="252"/>
      <c r="R487" s="252"/>
      <c r="Y487" s="255"/>
      <c r="Z487" s="255"/>
    </row>
    <row r="488" spans="1:26" ht="15.75" customHeight="1">
      <c r="A488" s="252"/>
      <c r="B488" s="252"/>
      <c r="C488" s="252"/>
      <c r="D488" s="252"/>
      <c r="E488" s="252"/>
      <c r="F488" s="252"/>
      <c r="G488" s="252"/>
      <c r="H488" s="252"/>
      <c r="I488" s="252"/>
      <c r="J488" s="252"/>
      <c r="K488" s="252"/>
      <c r="L488" s="252"/>
      <c r="M488" s="252"/>
      <c r="N488" s="252"/>
      <c r="O488" s="252"/>
      <c r="P488" s="252"/>
      <c r="Q488" s="252"/>
      <c r="R488" s="252"/>
      <c r="Y488" s="255"/>
      <c r="Z488" s="255"/>
    </row>
    <row r="489" spans="1:26" ht="15.75" customHeight="1">
      <c r="A489" s="252"/>
      <c r="B489" s="252"/>
      <c r="C489" s="252"/>
      <c r="D489" s="252"/>
      <c r="E489" s="252"/>
      <c r="F489" s="252"/>
      <c r="G489" s="252"/>
      <c r="H489" s="252"/>
      <c r="I489" s="252"/>
      <c r="J489" s="252"/>
      <c r="K489" s="252"/>
      <c r="L489" s="252"/>
      <c r="M489" s="252"/>
      <c r="N489" s="252"/>
      <c r="O489" s="252"/>
      <c r="P489" s="252"/>
      <c r="Q489" s="252"/>
      <c r="R489" s="252"/>
      <c r="Y489" s="255"/>
      <c r="Z489" s="255"/>
    </row>
    <row r="490" spans="1:26" ht="15.75" customHeight="1">
      <c r="A490" s="252"/>
      <c r="B490" s="252"/>
      <c r="C490" s="252"/>
      <c r="D490" s="252"/>
      <c r="E490" s="252"/>
      <c r="F490" s="252"/>
      <c r="G490" s="252"/>
      <c r="H490" s="252"/>
      <c r="I490" s="252"/>
      <c r="J490" s="252"/>
      <c r="K490" s="252"/>
      <c r="L490" s="252"/>
      <c r="M490" s="252"/>
      <c r="N490" s="252"/>
      <c r="O490" s="252"/>
      <c r="P490" s="252"/>
      <c r="Q490" s="252"/>
      <c r="R490" s="252"/>
      <c r="Y490" s="255"/>
      <c r="Z490" s="255"/>
    </row>
    <row r="491" spans="1:26" ht="15.75" customHeight="1">
      <c r="A491" s="252"/>
      <c r="B491" s="252"/>
      <c r="C491" s="252"/>
      <c r="D491" s="252"/>
      <c r="E491" s="252"/>
      <c r="F491" s="252"/>
      <c r="G491" s="252"/>
      <c r="H491" s="252"/>
      <c r="I491" s="252"/>
      <c r="J491" s="252"/>
      <c r="K491" s="252"/>
      <c r="L491" s="252"/>
      <c r="M491" s="252"/>
      <c r="N491" s="252"/>
      <c r="O491" s="252"/>
      <c r="P491" s="252"/>
      <c r="Q491" s="252"/>
      <c r="R491" s="252"/>
      <c r="Y491" s="255"/>
      <c r="Z491" s="255"/>
    </row>
    <row r="492" spans="1:26" ht="15.75" customHeight="1">
      <c r="A492" s="252"/>
      <c r="B492" s="252"/>
      <c r="C492" s="252"/>
      <c r="D492" s="252"/>
      <c r="E492" s="252"/>
      <c r="F492" s="252"/>
      <c r="G492" s="252"/>
      <c r="H492" s="252"/>
      <c r="I492" s="252"/>
      <c r="J492" s="252"/>
      <c r="K492" s="252"/>
      <c r="L492" s="252"/>
      <c r="M492" s="252"/>
      <c r="N492" s="252"/>
      <c r="O492" s="252"/>
      <c r="P492" s="252"/>
      <c r="Q492" s="252"/>
      <c r="R492" s="252"/>
      <c r="Y492" s="255"/>
      <c r="Z492" s="255"/>
    </row>
    <row r="493" spans="1:26" ht="15.75" customHeight="1">
      <c r="A493" s="252"/>
      <c r="B493" s="252"/>
      <c r="C493" s="252"/>
      <c r="D493" s="252"/>
      <c r="E493" s="252"/>
      <c r="F493" s="252"/>
      <c r="G493" s="252"/>
      <c r="H493" s="252"/>
      <c r="I493" s="252"/>
      <c r="J493" s="252"/>
      <c r="K493" s="252"/>
      <c r="L493" s="252"/>
      <c r="M493" s="252"/>
      <c r="N493" s="252"/>
      <c r="O493" s="252"/>
      <c r="P493" s="252"/>
      <c r="Q493" s="252"/>
      <c r="R493" s="252"/>
      <c r="Y493" s="255"/>
      <c r="Z493" s="255"/>
    </row>
    <row r="494" spans="1:26" ht="15.75" customHeight="1">
      <c r="A494" s="252"/>
      <c r="B494" s="252"/>
      <c r="C494" s="252"/>
      <c r="D494" s="252"/>
      <c r="E494" s="252"/>
      <c r="F494" s="252"/>
      <c r="G494" s="252"/>
      <c r="H494" s="252"/>
      <c r="I494" s="252"/>
      <c r="J494" s="252"/>
      <c r="K494" s="252"/>
      <c r="L494" s="252"/>
      <c r="M494" s="252"/>
      <c r="N494" s="252"/>
      <c r="O494" s="252"/>
      <c r="P494" s="252"/>
      <c r="Q494" s="252"/>
      <c r="R494" s="252"/>
      <c r="Y494" s="255"/>
      <c r="Z494" s="255"/>
    </row>
    <row r="495" spans="1:26" ht="15.75" customHeight="1">
      <c r="A495" s="252"/>
      <c r="B495" s="252"/>
      <c r="C495" s="252"/>
      <c r="D495" s="252"/>
      <c r="E495" s="252"/>
      <c r="F495" s="252"/>
      <c r="G495" s="252"/>
      <c r="H495" s="252"/>
      <c r="I495" s="252"/>
      <c r="J495" s="252"/>
      <c r="K495" s="252"/>
      <c r="L495" s="252"/>
      <c r="M495" s="252"/>
      <c r="N495" s="252"/>
      <c r="O495" s="252"/>
      <c r="P495" s="252"/>
      <c r="Q495" s="252"/>
      <c r="R495" s="252"/>
      <c r="Y495" s="255"/>
      <c r="Z495" s="255"/>
    </row>
    <row r="496" spans="1:26" ht="15.75" customHeight="1">
      <c r="A496" s="252"/>
      <c r="B496" s="252"/>
      <c r="C496" s="252"/>
      <c r="D496" s="252"/>
      <c r="E496" s="252"/>
      <c r="F496" s="252"/>
      <c r="G496" s="252"/>
      <c r="H496" s="252"/>
      <c r="I496" s="252"/>
      <c r="J496" s="252"/>
      <c r="K496" s="252"/>
      <c r="L496" s="252"/>
      <c r="M496" s="252"/>
      <c r="N496" s="252"/>
      <c r="O496" s="252"/>
      <c r="P496" s="252"/>
      <c r="Q496" s="252"/>
      <c r="R496" s="252"/>
      <c r="Y496" s="255"/>
      <c r="Z496" s="255"/>
    </row>
    <row r="497" spans="1:26" ht="15.75" customHeight="1">
      <c r="A497" s="252"/>
      <c r="B497" s="252"/>
      <c r="C497" s="252"/>
      <c r="D497" s="252"/>
      <c r="E497" s="252"/>
      <c r="F497" s="252"/>
      <c r="G497" s="252"/>
      <c r="H497" s="252"/>
      <c r="I497" s="252"/>
      <c r="J497" s="252"/>
      <c r="K497" s="252"/>
      <c r="L497" s="252"/>
      <c r="M497" s="252"/>
      <c r="N497" s="252"/>
      <c r="O497" s="252"/>
      <c r="P497" s="252"/>
      <c r="Q497" s="252"/>
      <c r="R497" s="252"/>
      <c r="Y497" s="255"/>
      <c r="Z497" s="255"/>
    </row>
    <row r="498" spans="1:26" ht="15.75" customHeight="1">
      <c r="A498" s="252"/>
      <c r="B498" s="252"/>
      <c r="C498" s="252"/>
      <c r="D498" s="252"/>
      <c r="E498" s="252"/>
      <c r="F498" s="252"/>
      <c r="G498" s="252"/>
      <c r="H498" s="252"/>
      <c r="I498" s="252"/>
      <c r="J498" s="252"/>
      <c r="K498" s="252"/>
      <c r="L498" s="252"/>
      <c r="M498" s="252"/>
      <c r="N498" s="252"/>
      <c r="O498" s="252"/>
      <c r="P498" s="252"/>
      <c r="Q498" s="252"/>
      <c r="R498" s="252"/>
      <c r="Y498" s="255"/>
      <c r="Z498" s="255"/>
    </row>
    <row r="499" spans="1:26" ht="15.75" customHeight="1">
      <c r="A499" s="252"/>
      <c r="B499" s="252"/>
      <c r="C499" s="252"/>
      <c r="D499" s="252"/>
      <c r="E499" s="252"/>
      <c r="F499" s="252"/>
      <c r="G499" s="252"/>
      <c r="H499" s="252"/>
      <c r="I499" s="252"/>
      <c r="J499" s="252"/>
      <c r="K499" s="252"/>
      <c r="L499" s="252"/>
      <c r="M499" s="252"/>
      <c r="N499" s="252"/>
      <c r="O499" s="252"/>
      <c r="P499" s="252"/>
      <c r="Q499" s="252"/>
      <c r="R499" s="252"/>
      <c r="Y499" s="255"/>
      <c r="Z499" s="255"/>
    </row>
    <row r="500" spans="1:26" ht="15.75" customHeight="1">
      <c r="A500" s="252"/>
      <c r="B500" s="252"/>
      <c r="C500" s="252"/>
      <c r="D500" s="252"/>
      <c r="E500" s="252"/>
      <c r="F500" s="252"/>
      <c r="G500" s="252"/>
      <c r="H500" s="252"/>
      <c r="I500" s="252"/>
      <c r="J500" s="252"/>
      <c r="K500" s="252"/>
      <c r="L500" s="252"/>
      <c r="M500" s="252"/>
      <c r="N500" s="252"/>
      <c r="O500" s="252"/>
      <c r="P500" s="252"/>
      <c r="Q500" s="252"/>
      <c r="R500" s="252"/>
      <c r="Y500" s="255"/>
      <c r="Z500" s="255"/>
    </row>
    <row r="501" spans="1:26" ht="15.75" customHeight="1">
      <c r="A501" s="252"/>
      <c r="B501" s="252"/>
      <c r="C501" s="252"/>
      <c r="D501" s="252"/>
      <c r="E501" s="252"/>
      <c r="F501" s="252"/>
      <c r="G501" s="252"/>
      <c r="H501" s="252"/>
      <c r="I501" s="252"/>
      <c r="J501" s="252"/>
      <c r="K501" s="252"/>
      <c r="L501" s="252"/>
      <c r="M501" s="252"/>
      <c r="N501" s="252"/>
      <c r="O501" s="252"/>
      <c r="P501" s="252"/>
      <c r="Q501" s="252"/>
      <c r="R501" s="252"/>
      <c r="Y501" s="255"/>
      <c r="Z501" s="255"/>
    </row>
    <row r="502" spans="1:26" ht="15.75" customHeight="1">
      <c r="A502" s="252"/>
      <c r="B502" s="252"/>
      <c r="C502" s="252"/>
      <c r="D502" s="252"/>
      <c r="E502" s="252"/>
      <c r="F502" s="252"/>
      <c r="G502" s="252"/>
      <c r="H502" s="252"/>
      <c r="I502" s="252"/>
      <c r="J502" s="252"/>
      <c r="K502" s="252"/>
      <c r="L502" s="252"/>
      <c r="M502" s="252"/>
      <c r="N502" s="252"/>
      <c r="O502" s="252"/>
      <c r="P502" s="252"/>
      <c r="Q502" s="252"/>
      <c r="R502" s="252"/>
      <c r="Y502" s="255"/>
      <c r="Z502" s="255"/>
    </row>
    <row r="503" spans="1:26" ht="15.75" customHeight="1">
      <c r="A503" s="252"/>
      <c r="B503" s="252"/>
      <c r="C503" s="252"/>
      <c r="D503" s="252"/>
      <c r="E503" s="252"/>
      <c r="F503" s="252"/>
      <c r="G503" s="252"/>
      <c r="H503" s="252"/>
      <c r="I503" s="252"/>
      <c r="J503" s="252"/>
      <c r="K503" s="252"/>
      <c r="L503" s="252"/>
      <c r="M503" s="252"/>
      <c r="N503" s="252"/>
      <c r="O503" s="252"/>
      <c r="P503" s="252"/>
      <c r="Q503" s="252"/>
      <c r="R503" s="252"/>
      <c r="Y503" s="255"/>
      <c r="Z503" s="255"/>
    </row>
    <row r="504" spans="1:26" ht="15.75" customHeight="1">
      <c r="A504" s="252"/>
      <c r="B504" s="252"/>
      <c r="C504" s="252"/>
      <c r="D504" s="252"/>
      <c r="E504" s="252"/>
      <c r="F504" s="252"/>
      <c r="G504" s="252"/>
      <c r="H504" s="252"/>
      <c r="I504" s="252"/>
      <c r="J504" s="252"/>
      <c r="K504" s="252"/>
      <c r="L504" s="252"/>
      <c r="M504" s="252"/>
      <c r="N504" s="252"/>
      <c r="O504" s="252"/>
      <c r="P504" s="252"/>
      <c r="Q504" s="252"/>
      <c r="R504" s="252"/>
      <c r="Y504" s="255"/>
      <c r="Z504" s="255"/>
    </row>
    <row r="505" spans="1:26" ht="15.75" customHeight="1">
      <c r="A505" s="252"/>
      <c r="B505" s="252"/>
      <c r="C505" s="252"/>
      <c r="D505" s="252"/>
      <c r="E505" s="252"/>
      <c r="F505" s="252"/>
      <c r="G505" s="252"/>
      <c r="H505" s="252"/>
      <c r="I505" s="252"/>
      <c r="J505" s="252"/>
      <c r="K505" s="252"/>
      <c r="L505" s="252"/>
      <c r="M505" s="252"/>
      <c r="N505" s="252"/>
      <c r="O505" s="252"/>
      <c r="P505" s="252"/>
      <c r="Q505" s="252"/>
      <c r="R505" s="252"/>
      <c r="Y505" s="255"/>
      <c r="Z505" s="255"/>
    </row>
    <row r="506" spans="1:26" ht="15.75" customHeight="1">
      <c r="A506" s="252"/>
      <c r="B506" s="252"/>
      <c r="C506" s="252"/>
      <c r="D506" s="252"/>
      <c r="E506" s="252"/>
      <c r="F506" s="252"/>
      <c r="G506" s="252"/>
      <c r="H506" s="252"/>
      <c r="I506" s="252"/>
      <c r="J506" s="252"/>
      <c r="K506" s="252"/>
      <c r="L506" s="252"/>
      <c r="M506" s="252"/>
      <c r="N506" s="252"/>
      <c r="O506" s="252"/>
      <c r="P506" s="252"/>
      <c r="Q506" s="252"/>
      <c r="R506" s="252"/>
      <c r="Y506" s="255"/>
      <c r="Z506" s="255"/>
    </row>
    <row r="507" spans="1:26" ht="15.75" customHeight="1">
      <c r="A507" s="252"/>
      <c r="B507" s="252"/>
      <c r="C507" s="252"/>
      <c r="D507" s="252"/>
      <c r="E507" s="252"/>
      <c r="F507" s="252"/>
      <c r="G507" s="252"/>
      <c r="H507" s="252"/>
      <c r="I507" s="252"/>
      <c r="J507" s="252"/>
      <c r="K507" s="252"/>
      <c r="L507" s="252"/>
      <c r="M507" s="252"/>
      <c r="N507" s="252"/>
      <c r="O507" s="252"/>
      <c r="P507" s="252"/>
      <c r="Q507" s="252"/>
      <c r="R507" s="252"/>
      <c r="Y507" s="255"/>
      <c r="Z507" s="255"/>
    </row>
    <row r="508" spans="1:26" ht="15.75" customHeight="1">
      <c r="A508" s="252"/>
      <c r="B508" s="252"/>
      <c r="C508" s="252"/>
      <c r="D508" s="252"/>
      <c r="E508" s="252"/>
      <c r="F508" s="252"/>
      <c r="G508" s="252"/>
      <c r="H508" s="252"/>
      <c r="I508" s="252"/>
      <c r="J508" s="252"/>
      <c r="K508" s="252"/>
      <c r="L508" s="252"/>
      <c r="M508" s="252"/>
      <c r="N508" s="252"/>
      <c r="O508" s="252"/>
      <c r="P508" s="252"/>
      <c r="Q508" s="252"/>
      <c r="R508" s="252"/>
      <c r="Y508" s="255"/>
      <c r="Z508" s="255"/>
    </row>
    <row r="509" spans="1:26" ht="15.75" customHeight="1">
      <c r="A509" s="252"/>
      <c r="B509" s="252"/>
      <c r="C509" s="252"/>
      <c r="D509" s="252"/>
      <c r="E509" s="252"/>
      <c r="F509" s="252"/>
      <c r="G509" s="252"/>
      <c r="H509" s="252"/>
      <c r="I509" s="252"/>
      <c r="J509" s="252"/>
      <c r="K509" s="252"/>
      <c r="L509" s="252"/>
      <c r="M509" s="252"/>
      <c r="N509" s="252"/>
      <c r="O509" s="252"/>
      <c r="P509" s="252"/>
      <c r="Q509" s="252"/>
      <c r="R509" s="252"/>
      <c r="Y509" s="255"/>
      <c r="Z509" s="255"/>
    </row>
    <row r="510" spans="1:26" ht="15.75" customHeight="1">
      <c r="A510" s="252"/>
      <c r="B510" s="252"/>
      <c r="C510" s="252"/>
      <c r="D510" s="252"/>
      <c r="E510" s="252"/>
      <c r="F510" s="252"/>
      <c r="G510" s="252"/>
      <c r="H510" s="252"/>
      <c r="I510" s="252"/>
      <c r="J510" s="252"/>
      <c r="K510" s="252"/>
      <c r="L510" s="252"/>
      <c r="M510" s="252"/>
      <c r="N510" s="252"/>
      <c r="O510" s="252"/>
      <c r="P510" s="252"/>
      <c r="Q510" s="252"/>
      <c r="R510" s="252"/>
      <c r="Y510" s="255"/>
      <c r="Z510" s="255"/>
    </row>
    <row r="511" spans="1:26" ht="15.75" customHeight="1">
      <c r="A511" s="252"/>
      <c r="B511" s="252"/>
      <c r="C511" s="252"/>
      <c r="D511" s="252"/>
      <c r="E511" s="252"/>
      <c r="F511" s="252"/>
      <c r="G511" s="252"/>
      <c r="H511" s="252"/>
      <c r="I511" s="252"/>
      <c r="J511" s="252"/>
      <c r="K511" s="252"/>
      <c r="L511" s="252"/>
      <c r="M511" s="252"/>
      <c r="N511" s="252"/>
      <c r="O511" s="252"/>
      <c r="P511" s="252"/>
      <c r="Q511" s="252"/>
      <c r="R511" s="252"/>
      <c r="Y511" s="255"/>
      <c r="Z511" s="255"/>
    </row>
    <row r="512" spans="1:26" ht="15.75" customHeight="1">
      <c r="A512" s="252"/>
      <c r="B512" s="252"/>
      <c r="C512" s="252"/>
      <c r="D512" s="252"/>
      <c r="E512" s="252"/>
      <c r="F512" s="252"/>
      <c r="G512" s="252"/>
      <c r="H512" s="252"/>
      <c r="I512" s="252"/>
      <c r="J512" s="252"/>
      <c r="K512" s="252"/>
      <c r="L512" s="252"/>
      <c r="M512" s="252"/>
      <c r="N512" s="252"/>
      <c r="O512" s="252"/>
      <c r="P512" s="252"/>
      <c r="Q512" s="252"/>
      <c r="R512" s="252"/>
      <c r="Y512" s="255"/>
      <c r="Z512" s="255"/>
    </row>
    <row r="513" spans="1:26" ht="15.75" customHeight="1">
      <c r="A513" s="252"/>
      <c r="B513" s="252"/>
      <c r="C513" s="252"/>
      <c r="D513" s="252"/>
      <c r="E513" s="252"/>
      <c r="F513" s="252"/>
      <c r="G513" s="252"/>
      <c r="H513" s="252"/>
      <c r="I513" s="252"/>
      <c r="J513" s="252"/>
      <c r="K513" s="252"/>
      <c r="L513" s="252"/>
      <c r="M513" s="252"/>
      <c r="N513" s="252"/>
      <c r="O513" s="252"/>
      <c r="P513" s="252"/>
      <c r="Q513" s="252"/>
      <c r="R513" s="252"/>
      <c r="Y513" s="255"/>
      <c r="Z513" s="255"/>
    </row>
    <row r="514" spans="1:26" ht="15.75" customHeight="1">
      <c r="A514" s="252"/>
      <c r="B514" s="252"/>
      <c r="C514" s="252"/>
      <c r="D514" s="252"/>
      <c r="E514" s="252"/>
      <c r="F514" s="252"/>
      <c r="G514" s="252"/>
      <c r="H514" s="252"/>
      <c r="I514" s="252"/>
      <c r="J514" s="252"/>
      <c r="K514" s="252"/>
      <c r="L514" s="252"/>
      <c r="M514" s="252"/>
      <c r="N514" s="252"/>
      <c r="O514" s="252"/>
      <c r="P514" s="252"/>
      <c r="Q514" s="252"/>
      <c r="R514" s="252"/>
      <c r="Y514" s="255"/>
      <c r="Z514" s="255"/>
    </row>
    <row r="515" spans="1:26" ht="15.75" customHeight="1">
      <c r="A515" s="252"/>
      <c r="B515" s="252"/>
      <c r="C515" s="252"/>
      <c r="D515" s="252"/>
      <c r="E515" s="252"/>
      <c r="F515" s="252"/>
      <c r="G515" s="252"/>
      <c r="H515" s="252"/>
      <c r="I515" s="252"/>
      <c r="J515" s="252"/>
      <c r="K515" s="252"/>
      <c r="L515" s="252"/>
      <c r="M515" s="252"/>
      <c r="N515" s="252"/>
      <c r="O515" s="252"/>
      <c r="P515" s="252"/>
      <c r="Q515" s="252"/>
      <c r="R515" s="252"/>
      <c r="Y515" s="255"/>
      <c r="Z515" s="255"/>
    </row>
    <row r="516" spans="1:26" ht="15.75" customHeight="1">
      <c r="A516" s="252"/>
      <c r="B516" s="252"/>
      <c r="C516" s="252"/>
      <c r="D516" s="252"/>
      <c r="E516" s="252"/>
      <c r="F516" s="252"/>
      <c r="G516" s="252"/>
      <c r="H516" s="252"/>
      <c r="I516" s="252"/>
      <c r="J516" s="252"/>
      <c r="K516" s="252"/>
      <c r="L516" s="252"/>
      <c r="M516" s="252"/>
      <c r="N516" s="252"/>
      <c r="O516" s="252"/>
      <c r="P516" s="252"/>
      <c r="Q516" s="252"/>
      <c r="R516" s="252"/>
      <c r="Y516" s="255"/>
      <c r="Z516" s="255"/>
    </row>
    <row r="517" spans="1:26" ht="15.75" customHeight="1">
      <c r="A517" s="252"/>
      <c r="B517" s="252"/>
      <c r="C517" s="252"/>
      <c r="D517" s="252"/>
      <c r="E517" s="252"/>
      <c r="F517" s="252"/>
      <c r="G517" s="252"/>
      <c r="H517" s="252"/>
      <c r="I517" s="252"/>
      <c r="J517" s="252"/>
      <c r="K517" s="252"/>
      <c r="L517" s="252"/>
      <c r="M517" s="252"/>
      <c r="N517" s="252"/>
      <c r="O517" s="252"/>
      <c r="P517" s="252"/>
      <c r="Q517" s="252"/>
      <c r="R517" s="252"/>
      <c r="Y517" s="255"/>
      <c r="Z517" s="255"/>
    </row>
    <row r="518" spans="1:26" ht="15.75" customHeight="1">
      <c r="A518" s="252"/>
      <c r="B518" s="252"/>
      <c r="C518" s="252"/>
      <c r="D518" s="252"/>
      <c r="E518" s="252"/>
      <c r="F518" s="252"/>
      <c r="G518" s="252"/>
      <c r="H518" s="252"/>
      <c r="I518" s="252"/>
      <c r="J518" s="252"/>
      <c r="K518" s="252"/>
      <c r="L518" s="252"/>
      <c r="M518" s="252"/>
      <c r="N518" s="252"/>
      <c r="O518" s="252"/>
      <c r="P518" s="252"/>
      <c r="Q518" s="252"/>
      <c r="R518" s="252"/>
      <c r="Y518" s="255"/>
      <c r="Z518" s="255"/>
    </row>
    <row r="519" spans="1:26" ht="15.75" customHeight="1">
      <c r="A519" s="252"/>
      <c r="B519" s="252"/>
      <c r="C519" s="252"/>
      <c r="D519" s="252"/>
      <c r="E519" s="252"/>
      <c r="F519" s="252"/>
      <c r="G519" s="252"/>
      <c r="H519" s="252"/>
      <c r="I519" s="252"/>
      <c r="J519" s="252"/>
      <c r="K519" s="252"/>
      <c r="L519" s="252"/>
      <c r="M519" s="252"/>
      <c r="N519" s="252"/>
      <c r="O519" s="252"/>
      <c r="P519" s="252"/>
      <c r="Q519" s="252"/>
      <c r="R519" s="252"/>
      <c r="Y519" s="255"/>
      <c r="Z519" s="255"/>
    </row>
    <row r="520" spans="1:26" ht="15.75" customHeight="1">
      <c r="A520" s="252"/>
      <c r="B520" s="252"/>
      <c r="C520" s="252"/>
      <c r="D520" s="252"/>
      <c r="E520" s="252"/>
      <c r="F520" s="252"/>
      <c r="G520" s="252"/>
      <c r="H520" s="252"/>
      <c r="I520" s="252"/>
      <c r="J520" s="252"/>
      <c r="K520" s="252"/>
      <c r="L520" s="252"/>
      <c r="M520" s="252"/>
      <c r="N520" s="252"/>
      <c r="O520" s="252"/>
      <c r="P520" s="252"/>
      <c r="Q520" s="252"/>
      <c r="R520" s="252"/>
      <c r="Y520" s="255"/>
      <c r="Z520" s="255"/>
    </row>
    <row r="521" spans="1:26" ht="15.75" customHeight="1">
      <c r="A521" s="252"/>
      <c r="B521" s="252"/>
      <c r="C521" s="252"/>
      <c r="D521" s="252"/>
      <c r="E521" s="252"/>
      <c r="F521" s="252"/>
      <c r="G521" s="252"/>
      <c r="H521" s="252"/>
      <c r="I521" s="252"/>
      <c r="J521" s="252"/>
      <c r="K521" s="252"/>
      <c r="L521" s="252"/>
      <c r="M521" s="252"/>
      <c r="N521" s="252"/>
      <c r="O521" s="252"/>
      <c r="P521" s="252"/>
      <c r="Q521" s="252"/>
      <c r="R521" s="252"/>
      <c r="Y521" s="255"/>
      <c r="Z521" s="255"/>
    </row>
    <row r="522" spans="1:26" ht="15.75" customHeight="1">
      <c r="A522" s="252"/>
      <c r="B522" s="252"/>
      <c r="C522" s="252"/>
      <c r="D522" s="252"/>
      <c r="E522" s="252"/>
      <c r="F522" s="252"/>
      <c r="G522" s="252"/>
      <c r="H522" s="252"/>
      <c r="I522" s="252"/>
      <c r="J522" s="252"/>
      <c r="K522" s="252"/>
      <c r="L522" s="252"/>
      <c r="M522" s="252"/>
      <c r="N522" s="252"/>
      <c r="O522" s="252"/>
      <c r="P522" s="252"/>
      <c r="Q522" s="252"/>
      <c r="R522" s="252"/>
      <c r="Y522" s="255"/>
      <c r="Z522" s="255"/>
    </row>
    <row r="523" spans="1:26" ht="15.75" customHeight="1">
      <c r="A523" s="252"/>
      <c r="B523" s="252"/>
      <c r="C523" s="252"/>
      <c r="D523" s="252"/>
      <c r="E523" s="252"/>
      <c r="F523" s="252"/>
      <c r="G523" s="252"/>
      <c r="H523" s="252"/>
      <c r="I523" s="252"/>
      <c r="J523" s="252"/>
      <c r="K523" s="252"/>
      <c r="L523" s="252"/>
      <c r="M523" s="252"/>
      <c r="N523" s="252"/>
      <c r="O523" s="252"/>
      <c r="P523" s="252"/>
      <c r="Q523" s="252"/>
      <c r="R523" s="252"/>
      <c r="Y523" s="255"/>
      <c r="Z523" s="255"/>
    </row>
    <row r="524" spans="1:26" ht="15.75" customHeight="1">
      <c r="A524" s="252"/>
      <c r="B524" s="252"/>
      <c r="C524" s="252"/>
      <c r="D524" s="252"/>
      <c r="E524" s="252"/>
      <c r="F524" s="252"/>
      <c r="G524" s="252"/>
      <c r="H524" s="252"/>
      <c r="I524" s="252"/>
      <c r="J524" s="252"/>
      <c r="K524" s="252"/>
      <c r="L524" s="252"/>
      <c r="M524" s="252"/>
      <c r="N524" s="252"/>
      <c r="O524" s="252"/>
      <c r="P524" s="252"/>
      <c r="Q524" s="252"/>
      <c r="R524" s="252"/>
      <c r="Y524" s="255"/>
      <c r="Z524" s="255"/>
    </row>
    <row r="525" spans="1:26" ht="15.75" customHeight="1">
      <c r="A525" s="252"/>
      <c r="B525" s="252"/>
      <c r="C525" s="252"/>
      <c r="D525" s="252"/>
      <c r="E525" s="252"/>
      <c r="F525" s="252"/>
      <c r="G525" s="252"/>
      <c r="H525" s="252"/>
      <c r="I525" s="252"/>
      <c r="J525" s="252"/>
      <c r="K525" s="252"/>
      <c r="L525" s="252"/>
      <c r="M525" s="252"/>
      <c r="N525" s="252"/>
      <c r="O525" s="252"/>
      <c r="P525" s="252"/>
      <c r="Q525" s="252"/>
      <c r="R525" s="252"/>
      <c r="Y525" s="255"/>
      <c r="Z525" s="255"/>
    </row>
    <row r="526" spans="1:26" ht="15.75" customHeight="1">
      <c r="A526" s="252"/>
      <c r="B526" s="252"/>
      <c r="C526" s="252"/>
      <c r="D526" s="252"/>
      <c r="E526" s="252"/>
      <c r="F526" s="252"/>
      <c r="G526" s="252"/>
      <c r="H526" s="252"/>
      <c r="I526" s="252"/>
      <c r="J526" s="252"/>
      <c r="K526" s="252"/>
      <c r="L526" s="252"/>
      <c r="M526" s="252"/>
      <c r="N526" s="252"/>
      <c r="O526" s="252"/>
      <c r="P526" s="252"/>
      <c r="Q526" s="252"/>
      <c r="R526" s="252"/>
      <c r="Y526" s="255"/>
      <c r="Z526" s="255"/>
    </row>
    <row r="527" spans="1:26" ht="15.75" customHeight="1">
      <c r="A527" s="252"/>
      <c r="B527" s="252"/>
      <c r="C527" s="252"/>
      <c r="D527" s="252"/>
      <c r="E527" s="252"/>
      <c r="F527" s="252"/>
      <c r="G527" s="252"/>
      <c r="H527" s="252"/>
      <c r="I527" s="252"/>
      <c r="J527" s="252"/>
      <c r="K527" s="252"/>
      <c r="L527" s="252"/>
      <c r="M527" s="252"/>
      <c r="N527" s="252"/>
      <c r="O527" s="252"/>
      <c r="P527" s="252"/>
      <c r="Q527" s="252"/>
      <c r="R527" s="252"/>
      <c r="Y527" s="255"/>
      <c r="Z527" s="255"/>
    </row>
    <row r="528" spans="1:26" ht="15.75" customHeight="1">
      <c r="A528" s="252"/>
      <c r="B528" s="252"/>
      <c r="C528" s="252"/>
      <c r="D528" s="252"/>
      <c r="E528" s="252"/>
      <c r="F528" s="252"/>
      <c r="G528" s="252"/>
      <c r="H528" s="252"/>
      <c r="I528" s="252"/>
      <c r="J528" s="252"/>
      <c r="K528" s="252"/>
      <c r="L528" s="252"/>
      <c r="M528" s="252"/>
      <c r="N528" s="252"/>
      <c r="O528" s="252"/>
      <c r="P528" s="252"/>
      <c r="Q528" s="252"/>
      <c r="R528" s="252"/>
      <c r="Y528" s="255"/>
      <c r="Z528" s="255"/>
    </row>
    <row r="529" spans="1:26" ht="15.75" customHeight="1">
      <c r="A529" s="252"/>
      <c r="B529" s="252"/>
      <c r="C529" s="252"/>
      <c r="D529" s="252"/>
      <c r="E529" s="252"/>
      <c r="F529" s="252"/>
      <c r="G529" s="252"/>
      <c r="H529" s="252"/>
      <c r="I529" s="252"/>
      <c r="J529" s="252"/>
      <c r="K529" s="252"/>
      <c r="L529" s="252"/>
      <c r="M529" s="252"/>
      <c r="N529" s="252"/>
      <c r="O529" s="252"/>
      <c r="P529" s="252"/>
      <c r="Q529" s="252"/>
      <c r="R529" s="252"/>
      <c r="Y529" s="255"/>
      <c r="Z529" s="255"/>
    </row>
    <row r="530" spans="1:26" ht="15.75" customHeight="1">
      <c r="A530" s="252"/>
      <c r="B530" s="252"/>
      <c r="C530" s="252"/>
      <c r="D530" s="252"/>
      <c r="E530" s="252"/>
      <c r="F530" s="252"/>
      <c r="G530" s="252"/>
      <c r="H530" s="252"/>
      <c r="I530" s="252"/>
      <c r="J530" s="252"/>
      <c r="K530" s="252"/>
      <c r="L530" s="252"/>
      <c r="M530" s="252"/>
      <c r="N530" s="252"/>
      <c r="O530" s="252"/>
      <c r="P530" s="252"/>
      <c r="Q530" s="252"/>
      <c r="R530" s="252"/>
      <c r="Y530" s="255"/>
      <c r="Z530" s="255"/>
    </row>
    <row r="531" spans="1:26" ht="15.75" customHeight="1">
      <c r="A531" s="252"/>
      <c r="B531" s="252"/>
      <c r="C531" s="252"/>
      <c r="D531" s="252"/>
      <c r="E531" s="252"/>
      <c r="F531" s="252"/>
      <c r="G531" s="252"/>
      <c r="H531" s="252"/>
      <c r="I531" s="252"/>
      <c r="J531" s="252"/>
      <c r="K531" s="252"/>
      <c r="L531" s="252"/>
      <c r="M531" s="252"/>
      <c r="N531" s="252"/>
      <c r="O531" s="252"/>
      <c r="P531" s="252"/>
      <c r="Q531" s="252"/>
      <c r="R531" s="252"/>
      <c r="Y531" s="255"/>
      <c r="Z531" s="255"/>
    </row>
    <row r="532" spans="1:26" ht="15.75" customHeight="1">
      <c r="A532" s="252"/>
      <c r="B532" s="252"/>
      <c r="C532" s="252"/>
      <c r="D532" s="252"/>
      <c r="E532" s="252"/>
      <c r="F532" s="252"/>
      <c r="G532" s="252"/>
      <c r="H532" s="252"/>
      <c r="I532" s="252"/>
      <c r="J532" s="252"/>
      <c r="K532" s="252"/>
      <c r="L532" s="252"/>
      <c r="M532" s="252"/>
      <c r="N532" s="252"/>
      <c r="O532" s="252"/>
      <c r="P532" s="252"/>
      <c r="Q532" s="252"/>
      <c r="R532" s="252"/>
      <c r="Y532" s="255"/>
      <c r="Z532" s="255"/>
    </row>
    <row r="533" spans="1:26" ht="15.75" customHeight="1">
      <c r="A533" s="252"/>
      <c r="B533" s="252"/>
      <c r="C533" s="252"/>
      <c r="D533" s="252"/>
      <c r="E533" s="252"/>
      <c r="F533" s="252"/>
      <c r="G533" s="252"/>
      <c r="H533" s="252"/>
      <c r="I533" s="252"/>
      <c r="J533" s="252"/>
      <c r="K533" s="252"/>
      <c r="L533" s="252"/>
      <c r="M533" s="252"/>
      <c r="N533" s="252"/>
      <c r="O533" s="252"/>
      <c r="P533" s="252"/>
      <c r="Q533" s="252"/>
      <c r="R533" s="252"/>
      <c r="Y533" s="255"/>
      <c r="Z533" s="255"/>
    </row>
    <row r="534" spans="1:26" ht="15.75" customHeight="1">
      <c r="A534" s="252"/>
      <c r="B534" s="252"/>
      <c r="C534" s="252"/>
      <c r="D534" s="252"/>
      <c r="E534" s="252"/>
      <c r="F534" s="252"/>
      <c r="G534" s="252"/>
      <c r="H534" s="252"/>
      <c r="I534" s="252"/>
      <c r="J534" s="252"/>
      <c r="K534" s="252"/>
      <c r="L534" s="252"/>
      <c r="M534" s="252"/>
      <c r="N534" s="252"/>
      <c r="O534" s="252"/>
      <c r="P534" s="252"/>
      <c r="Q534" s="252"/>
      <c r="R534" s="252"/>
      <c r="Y534" s="255"/>
      <c r="Z534" s="255"/>
    </row>
    <row r="535" spans="1:26" ht="15.75" customHeight="1">
      <c r="A535" s="252"/>
      <c r="B535" s="252"/>
      <c r="C535" s="252"/>
      <c r="D535" s="252"/>
      <c r="E535" s="252"/>
      <c r="F535" s="252"/>
      <c r="G535" s="252"/>
      <c r="H535" s="252"/>
      <c r="I535" s="252"/>
      <c r="J535" s="252"/>
      <c r="K535" s="252"/>
      <c r="L535" s="252"/>
      <c r="M535" s="252"/>
      <c r="N535" s="252"/>
      <c r="O535" s="252"/>
      <c r="P535" s="252"/>
      <c r="Q535" s="252"/>
      <c r="R535" s="252"/>
      <c r="Y535" s="255"/>
      <c r="Z535" s="255"/>
    </row>
    <row r="536" spans="1:26" ht="15.75" customHeight="1">
      <c r="A536" s="252"/>
      <c r="B536" s="252"/>
      <c r="C536" s="252"/>
      <c r="D536" s="252"/>
      <c r="E536" s="252"/>
      <c r="F536" s="252"/>
      <c r="G536" s="252"/>
      <c r="H536" s="252"/>
      <c r="I536" s="252"/>
      <c r="J536" s="252"/>
      <c r="K536" s="252"/>
      <c r="L536" s="252"/>
      <c r="M536" s="252"/>
      <c r="N536" s="252"/>
      <c r="O536" s="252"/>
      <c r="P536" s="252"/>
      <c r="Q536" s="252"/>
      <c r="R536" s="252"/>
      <c r="Y536" s="255"/>
      <c r="Z536" s="255"/>
    </row>
    <row r="537" spans="1:26" ht="15.75" customHeight="1">
      <c r="A537" s="252"/>
      <c r="B537" s="252"/>
      <c r="C537" s="252"/>
      <c r="D537" s="252"/>
      <c r="E537" s="252"/>
      <c r="F537" s="252"/>
      <c r="G537" s="252"/>
      <c r="H537" s="252"/>
      <c r="I537" s="252"/>
      <c r="J537" s="252"/>
      <c r="K537" s="252"/>
      <c r="L537" s="252"/>
      <c r="M537" s="252"/>
      <c r="N537" s="252"/>
      <c r="O537" s="252"/>
      <c r="P537" s="252"/>
      <c r="Q537" s="252"/>
      <c r="R537" s="252"/>
      <c r="Y537" s="255"/>
      <c r="Z537" s="255"/>
    </row>
    <row r="538" spans="1:26" ht="15.75" customHeight="1">
      <c r="A538" s="252"/>
      <c r="B538" s="252"/>
      <c r="C538" s="252"/>
      <c r="D538" s="252"/>
      <c r="E538" s="252"/>
      <c r="F538" s="252"/>
      <c r="G538" s="252"/>
      <c r="H538" s="252"/>
      <c r="I538" s="252"/>
      <c r="J538" s="252"/>
      <c r="K538" s="252"/>
      <c r="L538" s="252"/>
      <c r="M538" s="252"/>
      <c r="N538" s="252"/>
      <c r="O538" s="252"/>
      <c r="P538" s="252"/>
      <c r="Q538" s="252"/>
      <c r="R538" s="252"/>
      <c r="Y538" s="255"/>
      <c r="Z538" s="255"/>
    </row>
    <row r="539" spans="1:26" ht="15.75" customHeight="1">
      <c r="A539" s="252"/>
      <c r="B539" s="252"/>
      <c r="C539" s="252"/>
      <c r="D539" s="252"/>
      <c r="E539" s="252"/>
      <c r="F539" s="252"/>
      <c r="G539" s="252"/>
      <c r="H539" s="252"/>
      <c r="I539" s="252"/>
      <c r="J539" s="252"/>
      <c r="K539" s="252"/>
      <c r="L539" s="252"/>
      <c r="M539" s="252"/>
      <c r="N539" s="252"/>
      <c r="O539" s="252"/>
      <c r="P539" s="252"/>
      <c r="Q539" s="252"/>
      <c r="R539" s="252"/>
      <c r="Y539" s="255"/>
      <c r="Z539" s="255"/>
    </row>
    <row r="540" spans="1:26" ht="15.75" customHeight="1">
      <c r="A540" s="252"/>
      <c r="B540" s="252"/>
      <c r="C540" s="252"/>
      <c r="D540" s="252"/>
      <c r="E540" s="252"/>
      <c r="F540" s="252"/>
      <c r="G540" s="252"/>
      <c r="H540" s="252"/>
      <c r="I540" s="252"/>
      <c r="J540" s="252"/>
      <c r="K540" s="252"/>
      <c r="L540" s="252"/>
      <c r="M540" s="252"/>
      <c r="N540" s="252"/>
      <c r="O540" s="252"/>
      <c r="P540" s="252"/>
      <c r="Q540" s="252"/>
      <c r="R540" s="252"/>
      <c r="Y540" s="255"/>
      <c r="Z540" s="255"/>
    </row>
    <row r="541" spans="1:26" ht="15.75" customHeight="1">
      <c r="A541" s="252"/>
      <c r="B541" s="252"/>
      <c r="C541" s="252"/>
      <c r="D541" s="252"/>
      <c r="E541" s="252"/>
      <c r="F541" s="252"/>
      <c r="G541" s="252"/>
      <c r="H541" s="252"/>
      <c r="I541" s="252"/>
      <c r="J541" s="252"/>
      <c r="K541" s="252"/>
      <c r="L541" s="252"/>
      <c r="M541" s="252"/>
      <c r="N541" s="252"/>
      <c r="O541" s="252"/>
      <c r="P541" s="252"/>
      <c r="Q541" s="252"/>
      <c r="R541" s="252"/>
      <c r="Y541" s="255"/>
      <c r="Z541" s="255"/>
    </row>
    <row r="542" spans="1:26" ht="15.75" customHeight="1">
      <c r="A542" s="252"/>
      <c r="B542" s="252"/>
      <c r="C542" s="252"/>
      <c r="D542" s="252"/>
      <c r="E542" s="252"/>
      <c r="F542" s="252"/>
      <c r="G542" s="252"/>
      <c r="H542" s="252"/>
      <c r="I542" s="252"/>
      <c r="J542" s="252"/>
      <c r="K542" s="252"/>
      <c r="L542" s="252"/>
      <c r="M542" s="252"/>
      <c r="N542" s="252"/>
      <c r="O542" s="252"/>
      <c r="P542" s="252"/>
      <c r="Q542" s="252"/>
      <c r="R542" s="252"/>
      <c r="Y542" s="255"/>
      <c r="Z542" s="255"/>
    </row>
    <row r="543" spans="1:26" ht="15.75" customHeight="1">
      <c r="A543" s="252"/>
      <c r="B543" s="252"/>
      <c r="C543" s="252"/>
      <c r="D543" s="252"/>
      <c r="E543" s="252"/>
      <c r="F543" s="252"/>
      <c r="G543" s="252"/>
      <c r="H543" s="252"/>
      <c r="I543" s="252"/>
      <c r="J543" s="252"/>
      <c r="K543" s="252"/>
      <c r="L543" s="252"/>
      <c r="M543" s="252"/>
      <c r="N543" s="252"/>
      <c r="O543" s="252"/>
      <c r="P543" s="252"/>
      <c r="Q543" s="252"/>
      <c r="R543" s="252"/>
      <c r="Y543" s="255"/>
      <c r="Z543" s="255"/>
    </row>
    <row r="544" spans="1:26" ht="15.75" customHeight="1">
      <c r="A544" s="252"/>
      <c r="B544" s="252"/>
      <c r="C544" s="252"/>
      <c r="D544" s="252"/>
      <c r="E544" s="252"/>
      <c r="F544" s="252"/>
      <c r="G544" s="252"/>
      <c r="H544" s="252"/>
      <c r="I544" s="252"/>
      <c r="J544" s="252"/>
      <c r="K544" s="252"/>
      <c r="L544" s="252"/>
      <c r="M544" s="252"/>
      <c r="N544" s="252"/>
      <c r="O544" s="252"/>
      <c r="P544" s="252"/>
      <c r="Q544" s="252"/>
      <c r="R544" s="252"/>
      <c r="Y544" s="255"/>
      <c r="Z544" s="255"/>
    </row>
    <row r="545" spans="1:26" ht="15.75" customHeight="1">
      <c r="A545" s="252"/>
      <c r="B545" s="252"/>
      <c r="C545" s="252"/>
      <c r="D545" s="252"/>
      <c r="E545" s="252"/>
      <c r="F545" s="252"/>
      <c r="G545" s="252"/>
      <c r="H545" s="252"/>
      <c r="I545" s="252"/>
      <c r="J545" s="252"/>
      <c r="K545" s="252"/>
      <c r="L545" s="252"/>
      <c r="M545" s="252"/>
      <c r="N545" s="252"/>
      <c r="O545" s="252"/>
      <c r="P545" s="252"/>
      <c r="Q545" s="252"/>
      <c r="R545" s="252"/>
      <c r="Y545" s="255"/>
      <c r="Z545" s="255"/>
    </row>
    <row r="546" spans="1:26" ht="15.75" customHeight="1">
      <c r="A546" s="252"/>
      <c r="B546" s="252"/>
      <c r="C546" s="252"/>
      <c r="D546" s="252"/>
      <c r="E546" s="252"/>
      <c r="F546" s="252"/>
      <c r="G546" s="252"/>
      <c r="H546" s="252"/>
      <c r="I546" s="252"/>
      <c r="J546" s="252"/>
      <c r="K546" s="252"/>
      <c r="L546" s="252"/>
      <c r="M546" s="252"/>
      <c r="N546" s="252"/>
      <c r="O546" s="252"/>
      <c r="P546" s="252"/>
      <c r="Q546" s="252"/>
      <c r="R546" s="252"/>
      <c r="Y546" s="255"/>
      <c r="Z546" s="255"/>
    </row>
    <row r="547" spans="1:26" ht="15.75" customHeight="1">
      <c r="A547" s="252"/>
      <c r="B547" s="252"/>
      <c r="C547" s="252"/>
      <c r="D547" s="252"/>
      <c r="E547" s="252"/>
      <c r="F547" s="252"/>
      <c r="G547" s="252"/>
      <c r="H547" s="252"/>
      <c r="I547" s="252"/>
      <c r="J547" s="252"/>
      <c r="K547" s="252"/>
      <c r="L547" s="252"/>
      <c r="M547" s="252"/>
      <c r="N547" s="252"/>
      <c r="O547" s="252"/>
      <c r="P547" s="252"/>
      <c r="Q547" s="252"/>
      <c r="R547" s="252"/>
      <c r="Y547" s="255"/>
      <c r="Z547" s="255"/>
    </row>
    <row r="548" spans="1:26" ht="15.75" customHeight="1">
      <c r="A548" s="252"/>
      <c r="B548" s="252"/>
      <c r="C548" s="252"/>
      <c r="D548" s="252"/>
      <c r="E548" s="252"/>
      <c r="F548" s="252"/>
      <c r="G548" s="252"/>
      <c r="H548" s="252"/>
      <c r="I548" s="252"/>
      <c r="J548" s="252"/>
      <c r="K548" s="252"/>
      <c r="L548" s="252"/>
      <c r="M548" s="252"/>
      <c r="N548" s="252"/>
      <c r="O548" s="252"/>
      <c r="P548" s="252"/>
      <c r="Q548" s="252"/>
      <c r="R548" s="252"/>
      <c r="Y548" s="255"/>
      <c r="Z548" s="255"/>
    </row>
    <row r="549" spans="1:26" ht="15.75" customHeight="1">
      <c r="A549" s="252"/>
      <c r="B549" s="252"/>
      <c r="C549" s="252"/>
      <c r="D549" s="252"/>
      <c r="E549" s="252"/>
      <c r="F549" s="252"/>
      <c r="G549" s="252"/>
      <c r="H549" s="252"/>
      <c r="I549" s="252"/>
      <c r="J549" s="252"/>
      <c r="K549" s="252"/>
      <c r="L549" s="252"/>
      <c r="M549" s="252"/>
      <c r="N549" s="252"/>
      <c r="O549" s="252"/>
      <c r="P549" s="252"/>
      <c r="Q549" s="252"/>
      <c r="R549" s="252"/>
      <c r="Y549" s="255"/>
      <c r="Z549" s="255"/>
    </row>
    <row r="550" spans="1:26" ht="15.75" customHeight="1">
      <c r="A550" s="252"/>
      <c r="B550" s="252"/>
      <c r="C550" s="252"/>
      <c r="D550" s="252"/>
      <c r="E550" s="252"/>
      <c r="F550" s="252"/>
      <c r="G550" s="252"/>
      <c r="H550" s="252"/>
      <c r="I550" s="252"/>
      <c r="J550" s="252"/>
      <c r="K550" s="252"/>
      <c r="L550" s="252"/>
      <c r="M550" s="252"/>
      <c r="N550" s="252"/>
      <c r="O550" s="252"/>
      <c r="P550" s="252"/>
      <c r="Q550" s="252"/>
      <c r="R550" s="252"/>
      <c r="Y550" s="255"/>
      <c r="Z550" s="255"/>
    </row>
    <row r="551" spans="1:26" ht="15.75" customHeight="1">
      <c r="A551" s="252"/>
      <c r="B551" s="252"/>
      <c r="C551" s="252"/>
      <c r="D551" s="252"/>
      <c r="E551" s="252"/>
      <c r="F551" s="252"/>
      <c r="G551" s="252"/>
      <c r="H551" s="252"/>
      <c r="I551" s="252"/>
      <c r="J551" s="252"/>
      <c r="K551" s="252"/>
      <c r="L551" s="252"/>
      <c r="M551" s="252"/>
      <c r="N551" s="252"/>
      <c r="O551" s="252"/>
      <c r="P551" s="252"/>
      <c r="Q551" s="252"/>
      <c r="R551" s="252"/>
      <c r="Y551" s="255"/>
      <c r="Z551" s="255"/>
    </row>
    <row r="552" spans="1:26" ht="15.75" customHeight="1">
      <c r="A552" s="252"/>
      <c r="B552" s="252"/>
      <c r="C552" s="252"/>
      <c r="D552" s="252"/>
      <c r="E552" s="252"/>
      <c r="F552" s="252"/>
      <c r="G552" s="252"/>
      <c r="H552" s="252"/>
      <c r="I552" s="252"/>
      <c r="J552" s="252"/>
      <c r="K552" s="252"/>
      <c r="L552" s="252"/>
      <c r="M552" s="252"/>
      <c r="N552" s="252"/>
      <c r="O552" s="252"/>
      <c r="P552" s="252"/>
      <c r="Q552" s="252"/>
      <c r="R552" s="252"/>
      <c r="Y552" s="255"/>
      <c r="Z552" s="255"/>
    </row>
    <row r="553" spans="1:26" ht="15.75" customHeight="1">
      <c r="A553" s="252"/>
      <c r="B553" s="252"/>
      <c r="C553" s="252"/>
      <c r="D553" s="252"/>
      <c r="E553" s="252"/>
      <c r="F553" s="252"/>
      <c r="G553" s="252"/>
      <c r="H553" s="252"/>
      <c r="I553" s="252"/>
      <c r="J553" s="252"/>
      <c r="K553" s="252"/>
      <c r="L553" s="252"/>
      <c r="M553" s="252"/>
      <c r="N553" s="252"/>
      <c r="O553" s="252"/>
      <c r="P553" s="252"/>
      <c r="Q553" s="252"/>
      <c r="R553" s="252"/>
      <c r="Y553" s="255"/>
      <c r="Z553" s="255"/>
    </row>
    <row r="554" spans="1:26" ht="15.75" customHeight="1">
      <c r="A554" s="252"/>
      <c r="B554" s="252"/>
      <c r="C554" s="252"/>
      <c r="D554" s="252"/>
      <c r="E554" s="252"/>
      <c r="F554" s="252"/>
      <c r="G554" s="252"/>
      <c r="H554" s="252"/>
      <c r="I554" s="252"/>
      <c r="J554" s="252"/>
      <c r="K554" s="252"/>
      <c r="L554" s="252"/>
      <c r="M554" s="252"/>
      <c r="N554" s="252"/>
      <c r="O554" s="252"/>
      <c r="P554" s="252"/>
      <c r="Q554" s="252"/>
      <c r="R554" s="252"/>
      <c r="Y554" s="255"/>
      <c r="Z554" s="255"/>
    </row>
    <row r="555" spans="1:26" ht="15.75" customHeight="1">
      <c r="A555" s="252"/>
      <c r="B555" s="252"/>
      <c r="C555" s="252"/>
      <c r="D555" s="252"/>
      <c r="E555" s="252"/>
      <c r="F555" s="252"/>
      <c r="G555" s="252"/>
      <c r="H555" s="252"/>
      <c r="I555" s="252"/>
      <c r="J555" s="252"/>
      <c r="K555" s="252"/>
      <c r="L555" s="252"/>
      <c r="M555" s="252"/>
      <c r="N555" s="252"/>
      <c r="O555" s="252"/>
      <c r="P555" s="252"/>
      <c r="Q555" s="252"/>
      <c r="R555" s="252"/>
      <c r="Y555" s="255"/>
      <c r="Z555" s="255"/>
    </row>
    <row r="556" spans="1:26" ht="15.75" customHeight="1">
      <c r="A556" s="252"/>
      <c r="B556" s="252"/>
      <c r="C556" s="252"/>
      <c r="D556" s="252"/>
      <c r="E556" s="252"/>
      <c r="F556" s="252"/>
      <c r="G556" s="252"/>
      <c r="H556" s="252"/>
      <c r="I556" s="252"/>
      <c r="J556" s="252"/>
      <c r="K556" s="252"/>
      <c r="L556" s="252"/>
      <c r="M556" s="252"/>
      <c r="N556" s="252"/>
      <c r="O556" s="252"/>
      <c r="P556" s="252"/>
      <c r="Q556" s="252"/>
      <c r="R556" s="252"/>
      <c r="Y556" s="255"/>
      <c r="Z556" s="255"/>
    </row>
    <row r="557" spans="1:26" ht="15.75" customHeight="1">
      <c r="A557" s="252"/>
      <c r="B557" s="252"/>
      <c r="C557" s="252"/>
      <c r="D557" s="252"/>
      <c r="E557" s="252"/>
      <c r="F557" s="252"/>
      <c r="G557" s="252"/>
      <c r="H557" s="252"/>
      <c r="I557" s="252"/>
      <c r="J557" s="252"/>
      <c r="K557" s="252"/>
      <c r="L557" s="252"/>
      <c r="M557" s="252"/>
      <c r="N557" s="252"/>
      <c r="O557" s="252"/>
      <c r="P557" s="252"/>
      <c r="Q557" s="252"/>
      <c r="R557" s="252"/>
      <c r="Y557" s="255"/>
      <c r="Z557" s="255"/>
    </row>
    <row r="558" spans="1:26" ht="15.75" customHeight="1">
      <c r="A558" s="252"/>
      <c r="B558" s="252"/>
      <c r="C558" s="252"/>
      <c r="D558" s="252"/>
      <c r="E558" s="252"/>
      <c r="F558" s="252"/>
      <c r="G558" s="252"/>
      <c r="H558" s="252"/>
      <c r="I558" s="252"/>
      <c r="J558" s="252"/>
      <c r="K558" s="252"/>
      <c r="L558" s="252"/>
      <c r="M558" s="252"/>
      <c r="N558" s="252"/>
      <c r="O558" s="252"/>
      <c r="P558" s="252"/>
      <c r="Q558" s="252"/>
      <c r="R558" s="252"/>
      <c r="Y558" s="255"/>
      <c r="Z558" s="255"/>
    </row>
    <row r="559" spans="1:26" ht="15.75" customHeight="1">
      <c r="A559" s="252"/>
      <c r="B559" s="252"/>
      <c r="C559" s="252"/>
      <c r="D559" s="252"/>
      <c r="E559" s="252"/>
      <c r="F559" s="252"/>
      <c r="G559" s="252"/>
      <c r="H559" s="252"/>
      <c r="I559" s="252"/>
      <c r="J559" s="252"/>
      <c r="K559" s="252"/>
      <c r="L559" s="252"/>
      <c r="M559" s="252"/>
      <c r="N559" s="252"/>
      <c r="O559" s="252"/>
      <c r="P559" s="252"/>
      <c r="Q559" s="252"/>
      <c r="R559" s="252"/>
      <c r="Y559" s="255"/>
      <c r="Z559" s="255"/>
    </row>
    <row r="560" spans="1:26" ht="15.75" customHeight="1">
      <c r="A560" s="252"/>
      <c r="B560" s="252"/>
      <c r="C560" s="252"/>
      <c r="D560" s="252"/>
      <c r="E560" s="252"/>
      <c r="F560" s="252"/>
      <c r="G560" s="252"/>
      <c r="H560" s="252"/>
      <c r="I560" s="252"/>
      <c r="J560" s="252"/>
      <c r="K560" s="252"/>
      <c r="L560" s="252"/>
      <c r="M560" s="252"/>
      <c r="N560" s="252"/>
      <c r="O560" s="252"/>
      <c r="P560" s="252"/>
      <c r="Q560" s="252"/>
      <c r="R560" s="252"/>
      <c r="Y560" s="255"/>
      <c r="Z560" s="255"/>
    </row>
    <row r="561" spans="1:26" ht="15.75" customHeight="1">
      <c r="A561" s="252"/>
      <c r="B561" s="252"/>
      <c r="C561" s="252"/>
      <c r="D561" s="252"/>
      <c r="E561" s="252"/>
      <c r="F561" s="252"/>
      <c r="G561" s="252"/>
      <c r="H561" s="252"/>
      <c r="I561" s="252"/>
      <c r="J561" s="252"/>
      <c r="K561" s="252"/>
      <c r="L561" s="252"/>
      <c r="M561" s="252"/>
      <c r="N561" s="252"/>
      <c r="O561" s="252"/>
      <c r="P561" s="252"/>
      <c r="Q561" s="252"/>
      <c r="R561" s="252"/>
      <c r="Y561" s="255"/>
      <c r="Z561" s="255"/>
    </row>
    <row r="562" spans="1:26" ht="15.75" customHeight="1">
      <c r="A562" s="252"/>
      <c r="B562" s="252"/>
      <c r="C562" s="252"/>
      <c r="D562" s="252"/>
      <c r="E562" s="252"/>
      <c r="F562" s="252"/>
      <c r="G562" s="252"/>
      <c r="H562" s="252"/>
      <c r="I562" s="252"/>
      <c r="J562" s="252"/>
      <c r="K562" s="252"/>
      <c r="L562" s="252"/>
      <c r="M562" s="252"/>
      <c r="N562" s="252"/>
      <c r="O562" s="252"/>
      <c r="P562" s="252"/>
      <c r="Q562" s="252"/>
      <c r="R562" s="252"/>
      <c r="Y562" s="255"/>
      <c r="Z562" s="255"/>
    </row>
    <row r="563" spans="1:26" ht="15.75" customHeight="1">
      <c r="A563" s="252"/>
      <c r="B563" s="252"/>
      <c r="C563" s="252"/>
      <c r="D563" s="252"/>
      <c r="E563" s="252"/>
      <c r="F563" s="252"/>
      <c r="G563" s="252"/>
      <c r="H563" s="252"/>
      <c r="I563" s="252"/>
      <c r="J563" s="252"/>
      <c r="K563" s="252"/>
      <c r="L563" s="252"/>
      <c r="M563" s="252"/>
      <c r="N563" s="252"/>
      <c r="O563" s="252"/>
      <c r="P563" s="252"/>
      <c r="Q563" s="252"/>
      <c r="R563" s="252"/>
      <c r="Y563" s="255"/>
      <c r="Z563" s="255"/>
    </row>
    <row r="564" spans="1:26" ht="15.75" customHeight="1">
      <c r="A564" s="252"/>
      <c r="B564" s="252"/>
      <c r="C564" s="252"/>
      <c r="D564" s="252"/>
      <c r="E564" s="252"/>
      <c r="F564" s="252"/>
      <c r="G564" s="252"/>
      <c r="H564" s="252"/>
      <c r="I564" s="252"/>
      <c r="J564" s="252"/>
      <c r="K564" s="252"/>
      <c r="L564" s="252"/>
      <c r="M564" s="252"/>
      <c r="N564" s="252"/>
      <c r="O564" s="252"/>
      <c r="P564" s="252"/>
      <c r="Q564" s="252"/>
      <c r="R564" s="252"/>
      <c r="Y564" s="255"/>
      <c r="Z564" s="255"/>
    </row>
    <row r="565" spans="1:26" ht="15.75" customHeight="1">
      <c r="A565" s="252"/>
      <c r="B565" s="252"/>
      <c r="C565" s="252"/>
      <c r="D565" s="252"/>
      <c r="E565" s="252"/>
      <c r="F565" s="252"/>
      <c r="G565" s="252"/>
      <c r="H565" s="252"/>
      <c r="I565" s="252"/>
      <c r="J565" s="252"/>
      <c r="K565" s="252"/>
      <c r="L565" s="252"/>
      <c r="M565" s="252"/>
      <c r="N565" s="252"/>
      <c r="O565" s="252"/>
      <c r="P565" s="252"/>
      <c r="Q565" s="252"/>
      <c r="R565" s="252"/>
      <c r="Y565" s="255"/>
      <c r="Z565" s="255"/>
    </row>
    <row r="566" spans="1:26" ht="15.75" customHeight="1">
      <c r="A566" s="252"/>
      <c r="B566" s="252"/>
      <c r="C566" s="252"/>
      <c r="D566" s="252"/>
      <c r="E566" s="252"/>
      <c r="F566" s="252"/>
      <c r="G566" s="252"/>
      <c r="H566" s="252"/>
      <c r="I566" s="252"/>
      <c r="J566" s="252"/>
      <c r="K566" s="252"/>
      <c r="L566" s="252"/>
      <c r="M566" s="252"/>
      <c r="N566" s="252"/>
      <c r="O566" s="252"/>
      <c r="P566" s="252"/>
      <c r="Q566" s="252"/>
      <c r="R566" s="252"/>
      <c r="Y566" s="255"/>
      <c r="Z566" s="255"/>
    </row>
    <row r="567" spans="1:26" ht="15.75" customHeight="1">
      <c r="A567" s="252"/>
      <c r="B567" s="252"/>
      <c r="C567" s="252"/>
      <c r="D567" s="252"/>
      <c r="E567" s="252"/>
      <c r="F567" s="252"/>
      <c r="G567" s="252"/>
      <c r="H567" s="252"/>
      <c r="I567" s="252"/>
      <c r="J567" s="252"/>
      <c r="K567" s="252"/>
      <c r="L567" s="252"/>
      <c r="M567" s="252"/>
      <c r="N567" s="252"/>
      <c r="O567" s="252"/>
      <c r="P567" s="252"/>
      <c r="Q567" s="252"/>
      <c r="R567" s="252"/>
      <c r="Y567" s="255"/>
      <c r="Z567" s="255"/>
    </row>
    <row r="568" spans="1:26" ht="15.75" customHeight="1">
      <c r="A568" s="252"/>
      <c r="B568" s="252"/>
      <c r="C568" s="252"/>
      <c r="D568" s="252"/>
      <c r="E568" s="252"/>
      <c r="F568" s="252"/>
      <c r="G568" s="252"/>
      <c r="H568" s="252"/>
      <c r="I568" s="252"/>
      <c r="J568" s="252"/>
      <c r="K568" s="252"/>
      <c r="L568" s="252"/>
      <c r="M568" s="252"/>
      <c r="N568" s="252"/>
      <c r="O568" s="252"/>
      <c r="P568" s="252"/>
      <c r="Q568" s="252"/>
      <c r="R568" s="252"/>
      <c r="Y568" s="255"/>
      <c r="Z568" s="255"/>
    </row>
    <row r="569" spans="1:26" ht="15.75" customHeight="1">
      <c r="A569" s="252"/>
      <c r="B569" s="252"/>
      <c r="C569" s="252"/>
      <c r="D569" s="252"/>
      <c r="E569" s="252"/>
      <c r="F569" s="252"/>
      <c r="G569" s="252"/>
      <c r="H569" s="252"/>
      <c r="I569" s="252"/>
      <c r="J569" s="252"/>
      <c r="K569" s="252"/>
      <c r="L569" s="252"/>
      <c r="M569" s="252"/>
      <c r="N569" s="252"/>
      <c r="O569" s="252"/>
      <c r="P569" s="252"/>
      <c r="Q569" s="252"/>
      <c r="R569" s="252"/>
      <c r="Y569" s="255"/>
      <c r="Z569" s="255"/>
    </row>
    <row r="570" spans="1:26" ht="15.75" customHeight="1">
      <c r="A570" s="252"/>
      <c r="B570" s="252"/>
      <c r="C570" s="252"/>
      <c r="D570" s="252"/>
      <c r="E570" s="252"/>
      <c r="F570" s="252"/>
      <c r="G570" s="252"/>
      <c r="H570" s="252"/>
      <c r="I570" s="252"/>
      <c r="J570" s="252"/>
      <c r="K570" s="252"/>
      <c r="L570" s="252"/>
      <c r="M570" s="252"/>
      <c r="N570" s="252"/>
      <c r="O570" s="252"/>
      <c r="P570" s="252"/>
      <c r="Q570" s="252"/>
      <c r="R570" s="252"/>
      <c r="Y570" s="255"/>
      <c r="Z570" s="255"/>
    </row>
    <row r="571" spans="1:26" ht="15.75" customHeight="1">
      <c r="A571" s="252"/>
      <c r="B571" s="252"/>
      <c r="C571" s="252"/>
      <c r="D571" s="252"/>
      <c r="E571" s="252"/>
      <c r="F571" s="252"/>
      <c r="G571" s="252"/>
      <c r="H571" s="252"/>
      <c r="I571" s="252"/>
      <c r="J571" s="252"/>
      <c r="K571" s="252"/>
      <c r="L571" s="252"/>
      <c r="M571" s="252"/>
      <c r="N571" s="252"/>
      <c r="O571" s="252"/>
      <c r="P571" s="252"/>
      <c r="Q571" s="252"/>
      <c r="R571" s="252"/>
      <c r="Y571" s="255"/>
      <c r="Z571" s="255"/>
    </row>
    <row r="572" spans="1:26" ht="15.75" customHeight="1">
      <c r="A572" s="252"/>
      <c r="B572" s="252"/>
      <c r="C572" s="252"/>
      <c r="D572" s="252"/>
      <c r="E572" s="252"/>
      <c r="F572" s="252"/>
      <c r="G572" s="252"/>
      <c r="H572" s="252"/>
      <c r="I572" s="252"/>
      <c r="J572" s="252"/>
      <c r="K572" s="252"/>
      <c r="L572" s="252"/>
      <c r="M572" s="252"/>
      <c r="N572" s="252"/>
      <c r="O572" s="252"/>
      <c r="P572" s="252"/>
      <c r="Q572" s="252"/>
      <c r="R572" s="252"/>
      <c r="Y572" s="255"/>
      <c r="Z572" s="255"/>
    </row>
    <row r="573" spans="1:26" ht="15.75" customHeight="1">
      <c r="A573" s="252"/>
      <c r="B573" s="252"/>
      <c r="C573" s="252"/>
      <c r="D573" s="252"/>
      <c r="E573" s="252"/>
      <c r="F573" s="252"/>
      <c r="G573" s="252"/>
      <c r="H573" s="252"/>
      <c r="I573" s="252"/>
      <c r="J573" s="252"/>
      <c r="K573" s="252"/>
      <c r="L573" s="252"/>
      <c r="M573" s="252"/>
      <c r="N573" s="252"/>
      <c r="O573" s="252"/>
      <c r="P573" s="252"/>
      <c r="Q573" s="252"/>
      <c r="R573" s="252"/>
      <c r="Y573" s="255"/>
      <c r="Z573" s="255"/>
    </row>
    <row r="574" spans="1:26" ht="15.75" customHeight="1">
      <c r="A574" s="252"/>
      <c r="B574" s="252"/>
      <c r="C574" s="252"/>
      <c r="D574" s="252"/>
      <c r="E574" s="252"/>
      <c r="F574" s="252"/>
      <c r="G574" s="252"/>
      <c r="H574" s="252"/>
      <c r="I574" s="252"/>
      <c r="J574" s="252"/>
      <c r="K574" s="252"/>
      <c r="L574" s="252"/>
      <c r="M574" s="252"/>
      <c r="N574" s="252"/>
      <c r="O574" s="252"/>
      <c r="P574" s="252"/>
      <c r="Q574" s="252"/>
      <c r="R574" s="252"/>
      <c r="Y574" s="255"/>
      <c r="Z574" s="255"/>
    </row>
    <row r="575" spans="1:26" ht="15.75" customHeight="1">
      <c r="A575" s="252"/>
      <c r="B575" s="252"/>
      <c r="C575" s="252"/>
      <c r="D575" s="252"/>
      <c r="E575" s="252"/>
      <c r="F575" s="252"/>
      <c r="G575" s="252"/>
      <c r="H575" s="252"/>
      <c r="I575" s="252"/>
      <c r="J575" s="252"/>
      <c r="K575" s="252"/>
      <c r="L575" s="252"/>
      <c r="M575" s="252"/>
      <c r="N575" s="252"/>
      <c r="O575" s="252"/>
      <c r="P575" s="252"/>
      <c r="Q575" s="252"/>
      <c r="R575" s="252"/>
      <c r="Y575" s="255"/>
      <c r="Z575" s="255"/>
    </row>
    <row r="576" spans="1:26" ht="15.75" customHeight="1">
      <c r="A576" s="252"/>
      <c r="B576" s="252"/>
      <c r="C576" s="252"/>
      <c r="D576" s="252"/>
      <c r="E576" s="252"/>
      <c r="F576" s="252"/>
      <c r="G576" s="252"/>
      <c r="H576" s="252"/>
      <c r="I576" s="252"/>
      <c r="J576" s="252"/>
      <c r="K576" s="252"/>
      <c r="L576" s="252"/>
      <c r="M576" s="252"/>
      <c r="N576" s="252"/>
      <c r="O576" s="252"/>
      <c r="P576" s="252"/>
      <c r="Q576" s="252"/>
      <c r="R576" s="252"/>
      <c r="Y576" s="255"/>
      <c r="Z576" s="255"/>
    </row>
    <row r="577" spans="1:26" ht="15.75" customHeight="1">
      <c r="A577" s="252"/>
      <c r="B577" s="252"/>
      <c r="C577" s="252"/>
      <c r="D577" s="252"/>
      <c r="E577" s="252"/>
      <c r="F577" s="252"/>
      <c r="G577" s="252"/>
      <c r="H577" s="252"/>
      <c r="I577" s="252"/>
      <c r="J577" s="252"/>
      <c r="K577" s="252"/>
      <c r="L577" s="252"/>
      <c r="M577" s="252"/>
      <c r="N577" s="252"/>
      <c r="O577" s="252"/>
      <c r="P577" s="252"/>
      <c r="Q577" s="252"/>
      <c r="R577" s="252"/>
      <c r="Y577" s="255"/>
      <c r="Z577" s="255"/>
    </row>
    <row r="578" spans="1:26" ht="15.75" customHeight="1">
      <c r="A578" s="252"/>
      <c r="B578" s="252"/>
      <c r="C578" s="252"/>
      <c r="D578" s="252"/>
      <c r="E578" s="252"/>
      <c r="F578" s="252"/>
      <c r="G578" s="252"/>
      <c r="H578" s="252"/>
      <c r="I578" s="252"/>
      <c r="J578" s="252"/>
      <c r="K578" s="252"/>
      <c r="L578" s="252"/>
      <c r="M578" s="252"/>
      <c r="N578" s="252"/>
      <c r="O578" s="252"/>
      <c r="P578" s="252"/>
      <c r="Q578" s="252"/>
      <c r="R578" s="252"/>
      <c r="Y578" s="255"/>
      <c r="Z578" s="255"/>
    </row>
    <row r="579" spans="1:26" ht="15.75" customHeight="1">
      <c r="A579" s="252"/>
      <c r="B579" s="252"/>
      <c r="C579" s="252"/>
      <c r="D579" s="252"/>
      <c r="E579" s="252"/>
      <c r="F579" s="252"/>
      <c r="G579" s="252"/>
      <c r="H579" s="252"/>
      <c r="I579" s="252"/>
      <c r="J579" s="252"/>
      <c r="K579" s="252"/>
      <c r="L579" s="252"/>
      <c r="M579" s="252"/>
      <c r="N579" s="252"/>
      <c r="O579" s="252"/>
      <c r="P579" s="252"/>
      <c r="Q579" s="252"/>
      <c r="R579" s="252"/>
      <c r="Y579" s="255"/>
      <c r="Z579" s="255"/>
    </row>
    <row r="580" spans="1:26" ht="15.75" customHeight="1">
      <c r="A580" s="252"/>
      <c r="B580" s="252"/>
      <c r="C580" s="252"/>
      <c r="D580" s="252"/>
      <c r="E580" s="252"/>
      <c r="F580" s="252"/>
      <c r="G580" s="252"/>
      <c r="H580" s="252"/>
      <c r="I580" s="252"/>
      <c r="J580" s="252"/>
      <c r="K580" s="252"/>
      <c r="L580" s="252"/>
      <c r="M580" s="252"/>
      <c r="N580" s="252"/>
      <c r="O580" s="252"/>
      <c r="P580" s="252"/>
      <c r="Q580" s="252"/>
      <c r="R580" s="252"/>
      <c r="Y580" s="255"/>
      <c r="Z580" s="255"/>
    </row>
    <row r="581" spans="1:26" ht="15.75" customHeight="1">
      <c r="A581" s="252"/>
      <c r="B581" s="252"/>
      <c r="C581" s="252"/>
      <c r="D581" s="252"/>
      <c r="E581" s="252"/>
      <c r="F581" s="252"/>
      <c r="G581" s="252"/>
      <c r="H581" s="252"/>
      <c r="I581" s="252"/>
      <c r="J581" s="252"/>
      <c r="K581" s="252"/>
      <c r="L581" s="252"/>
      <c r="M581" s="252"/>
      <c r="N581" s="252"/>
      <c r="O581" s="252"/>
      <c r="P581" s="252"/>
      <c r="Q581" s="252"/>
      <c r="R581" s="252"/>
      <c r="Y581" s="255"/>
      <c r="Z581" s="255"/>
    </row>
    <row r="582" spans="1:26" ht="15.75" customHeight="1">
      <c r="A582" s="252"/>
      <c r="B582" s="252"/>
      <c r="C582" s="252"/>
      <c r="D582" s="252"/>
      <c r="E582" s="252"/>
      <c r="F582" s="252"/>
      <c r="G582" s="252"/>
      <c r="H582" s="252"/>
      <c r="I582" s="252"/>
      <c r="J582" s="252"/>
      <c r="K582" s="252"/>
      <c r="L582" s="252"/>
      <c r="M582" s="252"/>
      <c r="N582" s="252"/>
      <c r="O582" s="252"/>
      <c r="P582" s="252"/>
      <c r="Q582" s="252"/>
      <c r="R582" s="252"/>
      <c r="Y582" s="255"/>
      <c r="Z582" s="255"/>
    </row>
    <row r="583" spans="1:26" ht="15.75" customHeight="1">
      <c r="A583" s="252"/>
      <c r="B583" s="252"/>
      <c r="C583" s="252"/>
      <c r="D583" s="252"/>
      <c r="E583" s="252"/>
      <c r="F583" s="252"/>
      <c r="G583" s="252"/>
      <c r="H583" s="252"/>
      <c r="I583" s="252"/>
      <c r="J583" s="252"/>
      <c r="K583" s="252"/>
      <c r="L583" s="252"/>
      <c r="M583" s="252"/>
      <c r="N583" s="252"/>
      <c r="O583" s="252"/>
      <c r="P583" s="252"/>
      <c r="Q583" s="252"/>
      <c r="R583" s="252"/>
      <c r="Y583" s="255"/>
      <c r="Z583" s="255"/>
    </row>
    <row r="584" spans="1:26" ht="15.75" customHeight="1">
      <c r="A584" s="252"/>
      <c r="B584" s="252"/>
      <c r="C584" s="252"/>
      <c r="D584" s="252"/>
      <c r="E584" s="252"/>
      <c r="F584" s="252"/>
      <c r="G584" s="252"/>
      <c r="H584" s="252"/>
      <c r="I584" s="252"/>
      <c r="J584" s="252"/>
      <c r="K584" s="252"/>
      <c r="L584" s="252"/>
      <c r="M584" s="252"/>
      <c r="N584" s="252"/>
      <c r="O584" s="252"/>
      <c r="P584" s="252"/>
      <c r="Q584" s="252"/>
      <c r="R584" s="252"/>
      <c r="Y584" s="255"/>
      <c r="Z584" s="255"/>
    </row>
    <row r="585" spans="1:26" ht="15.75" customHeight="1">
      <c r="A585" s="252"/>
      <c r="B585" s="252"/>
      <c r="C585" s="252"/>
      <c r="D585" s="252"/>
      <c r="E585" s="252"/>
      <c r="F585" s="252"/>
      <c r="G585" s="252"/>
      <c r="H585" s="252"/>
      <c r="I585" s="252"/>
      <c r="J585" s="252"/>
      <c r="K585" s="252"/>
      <c r="L585" s="252"/>
      <c r="M585" s="252"/>
      <c r="N585" s="252"/>
      <c r="O585" s="252"/>
      <c r="P585" s="252"/>
      <c r="Q585" s="252"/>
      <c r="R585" s="252"/>
      <c r="Y585" s="255"/>
      <c r="Z585" s="255"/>
    </row>
    <row r="586" spans="1:26" ht="15.75" customHeight="1">
      <c r="A586" s="252"/>
      <c r="B586" s="252"/>
      <c r="C586" s="252"/>
      <c r="D586" s="252"/>
      <c r="E586" s="252"/>
      <c r="F586" s="252"/>
      <c r="G586" s="252"/>
      <c r="H586" s="252"/>
      <c r="I586" s="252"/>
      <c r="J586" s="252"/>
      <c r="K586" s="252"/>
      <c r="L586" s="252"/>
      <c r="M586" s="252"/>
      <c r="N586" s="252"/>
      <c r="O586" s="252"/>
      <c r="P586" s="252"/>
      <c r="Q586" s="252"/>
      <c r="R586" s="252"/>
      <c r="Y586" s="255"/>
      <c r="Z586" s="255"/>
    </row>
    <row r="587" spans="1:26" ht="15.75" customHeight="1">
      <c r="A587" s="252"/>
      <c r="B587" s="252"/>
      <c r="C587" s="252"/>
      <c r="D587" s="252"/>
      <c r="E587" s="252"/>
      <c r="F587" s="252"/>
      <c r="G587" s="252"/>
      <c r="H587" s="252"/>
      <c r="I587" s="252"/>
      <c r="J587" s="252"/>
      <c r="K587" s="252"/>
      <c r="L587" s="252"/>
      <c r="M587" s="252"/>
      <c r="N587" s="252"/>
      <c r="O587" s="252"/>
      <c r="P587" s="252"/>
      <c r="Q587" s="252"/>
      <c r="R587" s="252"/>
      <c r="Y587" s="255"/>
      <c r="Z587" s="255"/>
    </row>
    <row r="588" spans="1:26" ht="15.75" customHeight="1">
      <c r="A588" s="252"/>
      <c r="B588" s="252"/>
      <c r="C588" s="252"/>
      <c r="D588" s="252"/>
      <c r="E588" s="252"/>
      <c r="F588" s="252"/>
      <c r="G588" s="252"/>
      <c r="H588" s="252"/>
      <c r="I588" s="252"/>
      <c r="J588" s="252"/>
      <c r="K588" s="252"/>
      <c r="L588" s="252"/>
      <c r="M588" s="252"/>
      <c r="N588" s="252"/>
      <c r="O588" s="252"/>
      <c r="P588" s="252"/>
      <c r="Q588" s="252"/>
      <c r="R588" s="252"/>
      <c r="Y588" s="255"/>
      <c r="Z588" s="255"/>
    </row>
    <row r="589" spans="1:26" ht="15.75" customHeight="1">
      <c r="A589" s="252"/>
      <c r="B589" s="252"/>
      <c r="C589" s="252"/>
      <c r="D589" s="252"/>
      <c r="E589" s="252"/>
      <c r="F589" s="252"/>
      <c r="G589" s="252"/>
      <c r="H589" s="252"/>
      <c r="I589" s="252"/>
      <c r="J589" s="252"/>
      <c r="K589" s="252"/>
      <c r="L589" s="252"/>
      <c r="M589" s="252"/>
      <c r="N589" s="252"/>
      <c r="O589" s="252"/>
      <c r="P589" s="252"/>
      <c r="Q589" s="252"/>
      <c r="R589" s="252"/>
      <c r="Y589" s="255"/>
      <c r="Z589" s="255"/>
    </row>
    <row r="590" spans="1:26" ht="15.75" customHeight="1">
      <c r="A590" s="252"/>
      <c r="B590" s="252"/>
      <c r="C590" s="252"/>
      <c r="D590" s="252"/>
      <c r="E590" s="252"/>
      <c r="F590" s="252"/>
      <c r="G590" s="252"/>
      <c r="H590" s="252"/>
      <c r="I590" s="252"/>
      <c r="J590" s="252"/>
      <c r="K590" s="252"/>
      <c r="L590" s="252"/>
      <c r="M590" s="252"/>
      <c r="N590" s="252"/>
      <c r="O590" s="252"/>
      <c r="P590" s="252"/>
      <c r="Q590" s="252"/>
      <c r="R590" s="252"/>
      <c r="Y590" s="255"/>
      <c r="Z590" s="255"/>
    </row>
    <row r="591" spans="1:26" ht="15.75" customHeight="1">
      <c r="A591" s="252"/>
      <c r="B591" s="252"/>
      <c r="C591" s="252"/>
      <c r="D591" s="252"/>
      <c r="E591" s="252"/>
      <c r="F591" s="252"/>
      <c r="G591" s="252"/>
      <c r="H591" s="252"/>
      <c r="I591" s="252"/>
      <c r="J591" s="252"/>
      <c r="K591" s="252"/>
      <c r="L591" s="252"/>
      <c r="M591" s="252"/>
      <c r="N591" s="252"/>
      <c r="O591" s="252"/>
      <c r="P591" s="252"/>
      <c r="Q591" s="252"/>
      <c r="R591" s="252"/>
      <c r="Y591" s="255"/>
      <c r="Z591" s="255"/>
    </row>
    <row r="592" spans="1:26" ht="15.75" customHeight="1">
      <c r="A592" s="252"/>
      <c r="B592" s="252"/>
      <c r="C592" s="252"/>
      <c r="D592" s="252"/>
      <c r="E592" s="252"/>
      <c r="F592" s="252"/>
      <c r="G592" s="252"/>
      <c r="H592" s="252"/>
      <c r="I592" s="252"/>
      <c r="J592" s="252"/>
      <c r="K592" s="252"/>
      <c r="L592" s="252"/>
      <c r="M592" s="252"/>
      <c r="N592" s="252"/>
      <c r="O592" s="252"/>
      <c r="P592" s="252"/>
      <c r="Q592" s="252"/>
      <c r="R592" s="252"/>
      <c r="Y592" s="255"/>
      <c r="Z592" s="255"/>
    </row>
    <row r="593" spans="1:26" ht="15.75" customHeight="1">
      <c r="A593" s="252"/>
      <c r="B593" s="252"/>
      <c r="C593" s="252"/>
      <c r="D593" s="252"/>
      <c r="E593" s="252"/>
      <c r="F593" s="252"/>
      <c r="G593" s="252"/>
      <c r="H593" s="252"/>
      <c r="I593" s="252"/>
      <c r="J593" s="252"/>
      <c r="K593" s="252"/>
      <c r="L593" s="252"/>
      <c r="M593" s="252"/>
      <c r="N593" s="252"/>
      <c r="O593" s="252"/>
      <c r="P593" s="252"/>
      <c r="Q593" s="252"/>
      <c r="R593" s="252"/>
      <c r="Y593" s="255"/>
      <c r="Z593" s="255"/>
    </row>
    <row r="594" spans="1:26" ht="15.75" customHeight="1">
      <c r="A594" s="252"/>
      <c r="B594" s="252"/>
      <c r="C594" s="252"/>
      <c r="D594" s="252"/>
      <c r="E594" s="252"/>
      <c r="F594" s="252"/>
      <c r="G594" s="252"/>
      <c r="H594" s="252"/>
      <c r="I594" s="252"/>
      <c r="J594" s="252"/>
      <c r="K594" s="252"/>
      <c r="L594" s="252"/>
      <c r="M594" s="252"/>
      <c r="N594" s="252"/>
      <c r="O594" s="252"/>
      <c r="P594" s="252"/>
      <c r="Q594" s="252"/>
      <c r="R594" s="252"/>
      <c r="Y594" s="255"/>
      <c r="Z594" s="255"/>
    </row>
    <row r="595" spans="1:26" ht="15.75" customHeight="1">
      <c r="A595" s="252"/>
      <c r="B595" s="252"/>
      <c r="C595" s="252"/>
      <c r="D595" s="252"/>
      <c r="E595" s="252"/>
      <c r="F595" s="252"/>
      <c r="G595" s="252"/>
      <c r="H595" s="252"/>
      <c r="I595" s="252"/>
      <c r="J595" s="252"/>
      <c r="K595" s="252"/>
      <c r="L595" s="252"/>
      <c r="M595" s="252"/>
      <c r="N595" s="252"/>
      <c r="O595" s="252"/>
      <c r="P595" s="252"/>
      <c r="Q595" s="252"/>
      <c r="R595" s="252"/>
      <c r="Y595" s="255"/>
      <c r="Z595" s="255"/>
    </row>
    <row r="596" spans="1:26" ht="15.75" customHeight="1">
      <c r="A596" s="252"/>
      <c r="B596" s="252"/>
      <c r="C596" s="252"/>
      <c r="D596" s="252"/>
      <c r="E596" s="252"/>
      <c r="F596" s="252"/>
      <c r="G596" s="252"/>
      <c r="H596" s="252"/>
      <c r="I596" s="252"/>
      <c r="J596" s="252"/>
      <c r="K596" s="252"/>
      <c r="L596" s="252"/>
      <c r="M596" s="252"/>
      <c r="N596" s="252"/>
      <c r="O596" s="252"/>
      <c r="P596" s="252"/>
      <c r="Q596" s="252"/>
      <c r="R596" s="252"/>
      <c r="Y596" s="255"/>
      <c r="Z596" s="255"/>
    </row>
    <row r="597" spans="1:26" ht="15.75" customHeight="1">
      <c r="A597" s="252"/>
      <c r="B597" s="252"/>
      <c r="C597" s="252"/>
      <c r="D597" s="252"/>
      <c r="E597" s="252"/>
      <c r="F597" s="252"/>
      <c r="G597" s="252"/>
      <c r="H597" s="252"/>
      <c r="I597" s="252"/>
      <c r="J597" s="252"/>
      <c r="K597" s="252"/>
      <c r="L597" s="252"/>
      <c r="M597" s="252"/>
      <c r="N597" s="252"/>
      <c r="O597" s="252"/>
      <c r="P597" s="252"/>
      <c r="Q597" s="252"/>
      <c r="R597" s="252"/>
      <c r="Y597" s="255"/>
      <c r="Z597" s="255"/>
    </row>
    <row r="598" spans="1:26" ht="15.75" customHeight="1">
      <c r="A598" s="252"/>
      <c r="B598" s="252"/>
      <c r="C598" s="252"/>
      <c r="D598" s="252"/>
      <c r="E598" s="252"/>
      <c r="F598" s="252"/>
      <c r="G598" s="252"/>
      <c r="H598" s="252"/>
      <c r="I598" s="252"/>
      <c r="J598" s="252"/>
      <c r="K598" s="252"/>
      <c r="L598" s="252"/>
      <c r="M598" s="252"/>
      <c r="N598" s="252"/>
      <c r="O598" s="252"/>
      <c r="P598" s="252"/>
      <c r="Q598" s="252"/>
      <c r="R598" s="252"/>
      <c r="Y598" s="255"/>
      <c r="Z598" s="255"/>
    </row>
    <row r="599" spans="1:26" ht="15.75" customHeight="1">
      <c r="A599" s="252"/>
      <c r="B599" s="252"/>
      <c r="C599" s="252"/>
      <c r="D599" s="252"/>
      <c r="E599" s="252"/>
      <c r="F599" s="252"/>
      <c r="G599" s="252"/>
      <c r="H599" s="252"/>
      <c r="I599" s="252"/>
      <c r="J599" s="252"/>
      <c r="K599" s="252"/>
      <c r="L599" s="252"/>
      <c r="M599" s="252"/>
      <c r="N599" s="252"/>
      <c r="O599" s="252"/>
      <c r="P599" s="252"/>
      <c r="Q599" s="252"/>
      <c r="R599" s="252"/>
      <c r="Y599" s="255"/>
      <c r="Z599" s="255"/>
    </row>
    <row r="600" spans="1:26" ht="15.75" customHeight="1">
      <c r="A600" s="252"/>
      <c r="B600" s="252"/>
      <c r="C600" s="252"/>
      <c r="D600" s="252"/>
      <c r="E600" s="252"/>
      <c r="F600" s="252"/>
      <c r="G600" s="252"/>
      <c r="H600" s="252"/>
      <c r="I600" s="252"/>
      <c r="J600" s="252"/>
      <c r="K600" s="252"/>
      <c r="L600" s="252"/>
      <c r="M600" s="252"/>
      <c r="N600" s="252"/>
      <c r="O600" s="252"/>
      <c r="P600" s="252"/>
      <c r="Q600" s="252"/>
      <c r="R600" s="252"/>
      <c r="Y600" s="255"/>
      <c r="Z600" s="255"/>
    </row>
    <row r="601" spans="1:26" ht="15.75" customHeight="1">
      <c r="A601" s="252"/>
      <c r="B601" s="252"/>
      <c r="C601" s="252"/>
      <c r="D601" s="252"/>
      <c r="E601" s="252"/>
      <c r="F601" s="252"/>
      <c r="G601" s="252"/>
      <c r="H601" s="252"/>
      <c r="I601" s="252"/>
      <c r="J601" s="252"/>
      <c r="K601" s="252"/>
      <c r="L601" s="252"/>
      <c r="M601" s="252"/>
      <c r="N601" s="252"/>
      <c r="O601" s="252"/>
      <c r="P601" s="252"/>
      <c r="Q601" s="252"/>
      <c r="R601" s="252"/>
      <c r="Y601" s="255"/>
      <c r="Z601" s="255"/>
    </row>
    <row r="602" spans="1:26" ht="15.75" customHeight="1">
      <c r="A602" s="252"/>
      <c r="B602" s="252"/>
      <c r="C602" s="252"/>
      <c r="D602" s="252"/>
      <c r="E602" s="252"/>
      <c r="F602" s="252"/>
      <c r="G602" s="252"/>
      <c r="H602" s="252"/>
      <c r="I602" s="252"/>
      <c r="J602" s="252"/>
      <c r="K602" s="252"/>
      <c r="L602" s="252"/>
      <c r="M602" s="252"/>
      <c r="N602" s="252"/>
      <c r="O602" s="252"/>
      <c r="P602" s="252"/>
      <c r="Q602" s="252"/>
      <c r="R602" s="252"/>
      <c r="Y602" s="255"/>
      <c r="Z602" s="255"/>
    </row>
    <row r="603" spans="1:26" ht="15.75" customHeight="1">
      <c r="A603" s="252"/>
      <c r="B603" s="252"/>
      <c r="C603" s="252"/>
      <c r="D603" s="252"/>
      <c r="E603" s="252"/>
      <c r="F603" s="252"/>
      <c r="G603" s="252"/>
      <c r="H603" s="252"/>
      <c r="I603" s="252"/>
      <c r="J603" s="252"/>
      <c r="K603" s="252"/>
      <c r="L603" s="252"/>
      <c r="M603" s="252"/>
      <c r="N603" s="252"/>
      <c r="O603" s="252"/>
      <c r="P603" s="252"/>
      <c r="Q603" s="252"/>
      <c r="R603" s="252"/>
      <c r="Y603" s="255"/>
      <c r="Z603" s="255"/>
    </row>
    <row r="604" spans="1:26" ht="15.75" customHeight="1">
      <c r="A604" s="252"/>
      <c r="B604" s="252"/>
      <c r="C604" s="252"/>
      <c r="D604" s="252"/>
      <c r="E604" s="252"/>
      <c r="F604" s="252"/>
      <c r="G604" s="252"/>
      <c r="H604" s="252"/>
      <c r="I604" s="252"/>
      <c r="J604" s="252"/>
      <c r="K604" s="252"/>
      <c r="L604" s="252"/>
      <c r="M604" s="252"/>
      <c r="N604" s="252"/>
      <c r="O604" s="252"/>
      <c r="P604" s="252"/>
      <c r="Q604" s="252"/>
      <c r="R604" s="252"/>
      <c r="Y604" s="255"/>
      <c r="Z604" s="255"/>
    </row>
    <row r="605" spans="1:26" ht="15.75" customHeight="1">
      <c r="A605" s="252"/>
      <c r="B605" s="252"/>
      <c r="C605" s="252"/>
      <c r="D605" s="252"/>
      <c r="E605" s="252"/>
      <c r="F605" s="252"/>
      <c r="G605" s="252"/>
      <c r="H605" s="252"/>
      <c r="I605" s="252"/>
      <c r="J605" s="252"/>
      <c r="K605" s="252"/>
      <c r="L605" s="252"/>
      <c r="M605" s="252"/>
      <c r="N605" s="252"/>
      <c r="O605" s="252"/>
      <c r="P605" s="252"/>
      <c r="Q605" s="252"/>
      <c r="R605" s="252"/>
      <c r="Y605" s="255"/>
      <c r="Z605" s="255"/>
    </row>
    <row r="606" spans="1:26" ht="15.75" customHeight="1">
      <c r="A606" s="252"/>
      <c r="B606" s="252"/>
      <c r="C606" s="252"/>
      <c r="D606" s="252"/>
      <c r="E606" s="252"/>
      <c r="F606" s="252"/>
      <c r="G606" s="252"/>
      <c r="H606" s="252"/>
      <c r="I606" s="252"/>
      <c r="J606" s="252"/>
      <c r="K606" s="252"/>
      <c r="L606" s="252"/>
      <c r="M606" s="252"/>
      <c r="N606" s="252"/>
      <c r="O606" s="252"/>
      <c r="P606" s="252"/>
      <c r="Q606" s="252"/>
      <c r="R606" s="252"/>
      <c r="Y606" s="255"/>
      <c r="Z606" s="255"/>
    </row>
    <row r="607" spans="1:26" ht="15.75" customHeight="1">
      <c r="A607" s="252"/>
      <c r="B607" s="252"/>
      <c r="C607" s="252"/>
      <c r="D607" s="252"/>
      <c r="E607" s="252"/>
      <c r="F607" s="252"/>
      <c r="G607" s="252"/>
      <c r="H607" s="252"/>
      <c r="I607" s="252"/>
      <c r="J607" s="252"/>
      <c r="K607" s="252"/>
      <c r="L607" s="252"/>
      <c r="M607" s="252"/>
      <c r="N607" s="252"/>
      <c r="O607" s="252"/>
      <c r="P607" s="252"/>
      <c r="Q607" s="252"/>
      <c r="R607" s="252"/>
      <c r="Y607" s="255"/>
      <c r="Z607" s="255"/>
    </row>
    <row r="608" spans="1:26" ht="15.75" customHeight="1">
      <c r="A608" s="252"/>
      <c r="B608" s="252"/>
      <c r="C608" s="252"/>
      <c r="D608" s="252"/>
      <c r="E608" s="252"/>
      <c r="F608" s="252"/>
      <c r="G608" s="252"/>
      <c r="H608" s="252"/>
      <c r="I608" s="252"/>
      <c r="J608" s="252"/>
      <c r="K608" s="252"/>
      <c r="L608" s="252"/>
      <c r="M608" s="252"/>
      <c r="N608" s="252"/>
      <c r="O608" s="252"/>
      <c r="P608" s="252"/>
      <c r="Q608" s="252"/>
      <c r="R608" s="252"/>
      <c r="Y608" s="255"/>
      <c r="Z608" s="255"/>
    </row>
    <row r="609" spans="1:26" ht="15.75" customHeight="1">
      <c r="A609" s="252"/>
      <c r="B609" s="252"/>
      <c r="C609" s="252"/>
      <c r="D609" s="252"/>
      <c r="E609" s="252"/>
      <c r="F609" s="252"/>
      <c r="G609" s="252"/>
      <c r="H609" s="252"/>
      <c r="I609" s="252"/>
      <c r="J609" s="252"/>
      <c r="K609" s="252"/>
      <c r="L609" s="252"/>
      <c r="M609" s="252"/>
      <c r="N609" s="252"/>
      <c r="O609" s="252"/>
      <c r="P609" s="252"/>
      <c r="Q609" s="252"/>
      <c r="R609" s="252"/>
      <c r="Y609" s="255"/>
      <c r="Z609" s="255"/>
    </row>
    <row r="610" spans="1:26" ht="15.75" customHeight="1">
      <c r="A610" s="252"/>
      <c r="B610" s="252"/>
      <c r="C610" s="252"/>
      <c r="D610" s="252"/>
      <c r="E610" s="252"/>
      <c r="F610" s="252"/>
      <c r="G610" s="252"/>
      <c r="H610" s="252"/>
      <c r="I610" s="252"/>
      <c r="J610" s="252"/>
      <c r="K610" s="252"/>
      <c r="L610" s="252"/>
      <c r="M610" s="252"/>
      <c r="N610" s="252"/>
      <c r="O610" s="252"/>
      <c r="P610" s="252"/>
      <c r="Q610" s="252"/>
      <c r="R610" s="252"/>
      <c r="Y610" s="255"/>
      <c r="Z610" s="255"/>
    </row>
    <row r="611" spans="1:26" ht="15.75" customHeight="1">
      <c r="A611" s="252"/>
      <c r="B611" s="252"/>
      <c r="C611" s="252"/>
      <c r="D611" s="252"/>
      <c r="E611" s="252"/>
      <c r="F611" s="252"/>
      <c r="G611" s="252"/>
      <c r="H611" s="252"/>
      <c r="I611" s="252"/>
      <c r="J611" s="252"/>
      <c r="K611" s="252"/>
      <c r="L611" s="252"/>
      <c r="M611" s="252"/>
      <c r="N611" s="252"/>
      <c r="O611" s="252"/>
      <c r="P611" s="252"/>
      <c r="Q611" s="252"/>
      <c r="R611" s="252"/>
      <c r="Y611" s="255"/>
      <c r="Z611" s="255"/>
    </row>
    <row r="612" spans="1:26" ht="15.75" customHeight="1">
      <c r="A612" s="252"/>
      <c r="B612" s="252"/>
      <c r="C612" s="252"/>
      <c r="D612" s="252"/>
      <c r="E612" s="252"/>
      <c r="F612" s="252"/>
      <c r="G612" s="252"/>
      <c r="H612" s="252"/>
      <c r="I612" s="252"/>
      <c r="J612" s="252"/>
      <c r="K612" s="252"/>
      <c r="L612" s="252"/>
      <c r="M612" s="252"/>
      <c r="N612" s="252"/>
      <c r="O612" s="252"/>
      <c r="P612" s="252"/>
      <c r="Q612" s="252"/>
      <c r="R612" s="252"/>
      <c r="Y612" s="255"/>
      <c r="Z612" s="255"/>
    </row>
    <row r="613" spans="1:26" ht="15.75" customHeight="1">
      <c r="A613" s="252"/>
      <c r="B613" s="252"/>
      <c r="C613" s="252"/>
      <c r="D613" s="252"/>
      <c r="E613" s="252"/>
      <c r="F613" s="252"/>
      <c r="G613" s="252"/>
      <c r="H613" s="252"/>
      <c r="I613" s="252"/>
      <c r="J613" s="252"/>
      <c r="K613" s="252"/>
      <c r="L613" s="252"/>
      <c r="M613" s="252"/>
      <c r="N613" s="252"/>
      <c r="O613" s="252"/>
      <c r="P613" s="252"/>
      <c r="Q613" s="252"/>
      <c r="R613" s="252"/>
      <c r="Y613" s="255"/>
      <c r="Z613" s="255"/>
    </row>
    <row r="614" spans="1:26" ht="15.75" customHeight="1">
      <c r="A614" s="252"/>
      <c r="B614" s="252"/>
      <c r="C614" s="252"/>
      <c r="D614" s="252"/>
      <c r="E614" s="252"/>
      <c r="F614" s="252"/>
      <c r="G614" s="252"/>
      <c r="H614" s="252"/>
      <c r="I614" s="252"/>
      <c r="J614" s="252"/>
      <c r="K614" s="252"/>
      <c r="L614" s="252"/>
      <c r="M614" s="252"/>
      <c r="N614" s="252"/>
      <c r="O614" s="252"/>
      <c r="P614" s="252"/>
      <c r="Q614" s="252"/>
      <c r="R614" s="252"/>
      <c r="Y614" s="255"/>
      <c r="Z614" s="255"/>
    </row>
    <row r="615" spans="1:26" ht="15.75" customHeight="1">
      <c r="A615" s="252"/>
      <c r="B615" s="252"/>
      <c r="C615" s="252"/>
      <c r="D615" s="252"/>
      <c r="E615" s="252"/>
      <c r="F615" s="252"/>
      <c r="G615" s="252"/>
      <c r="H615" s="252"/>
      <c r="I615" s="252"/>
      <c r="J615" s="252"/>
      <c r="K615" s="252"/>
      <c r="L615" s="252"/>
      <c r="M615" s="252"/>
      <c r="N615" s="252"/>
      <c r="O615" s="252"/>
      <c r="P615" s="252"/>
      <c r="Q615" s="252"/>
      <c r="R615" s="252"/>
      <c r="Y615" s="255"/>
      <c r="Z615" s="255"/>
    </row>
    <row r="616" spans="1:26" ht="15.75" customHeight="1">
      <c r="A616" s="252"/>
      <c r="B616" s="252"/>
      <c r="C616" s="252"/>
      <c r="D616" s="252"/>
      <c r="E616" s="252"/>
      <c r="F616" s="252"/>
      <c r="G616" s="252"/>
      <c r="H616" s="252"/>
      <c r="I616" s="252"/>
      <c r="J616" s="252"/>
      <c r="K616" s="252"/>
      <c r="L616" s="252"/>
      <c r="M616" s="252"/>
      <c r="N616" s="252"/>
      <c r="O616" s="252"/>
      <c r="P616" s="252"/>
      <c r="Q616" s="252"/>
      <c r="R616" s="252"/>
      <c r="Y616" s="255"/>
      <c r="Z616" s="255"/>
    </row>
    <row r="617" spans="1:26" ht="15.75" customHeight="1">
      <c r="A617" s="252"/>
      <c r="B617" s="252"/>
      <c r="C617" s="252"/>
      <c r="D617" s="252"/>
      <c r="E617" s="252"/>
      <c r="F617" s="252"/>
      <c r="G617" s="252"/>
      <c r="H617" s="252"/>
      <c r="I617" s="252"/>
      <c r="J617" s="252"/>
      <c r="K617" s="252"/>
      <c r="L617" s="252"/>
      <c r="M617" s="252"/>
      <c r="N617" s="252"/>
      <c r="O617" s="252"/>
      <c r="P617" s="252"/>
      <c r="Q617" s="252"/>
      <c r="R617" s="252"/>
      <c r="Y617" s="255"/>
      <c r="Z617" s="255"/>
    </row>
    <row r="618" spans="1:26" ht="15.75" customHeight="1">
      <c r="A618" s="252"/>
      <c r="B618" s="252"/>
      <c r="C618" s="252"/>
      <c r="D618" s="252"/>
      <c r="E618" s="252"/>
      <c r="F618" s="252"/>
      <c r="G618" s="252"/>
      <c r="H618" s="252"/>
      <c r="I618" s="252"/>
      <c r="J618" s="252"/>
      <c r="K618" s="252"/>
      <c r="L618" s="252"/>
      <c r="M618" s="252"/>
      <c r="N618" s="252"/>
      <c r="O618" s="252"/>
      <c r="P618" s="252"/>
      <c r="Q618" s="252"/>
      <c r="R618" s="252"/>
      <c r="Y618" s="255"/>
      <c r="Z618" s="255"/>
    </row>
    <row r="619" spans="1:26" ht="15.75" customHeight="1">
      <c r="A619" s="252"/>
      <c r="B619" s="252"/>
      <c r="C619" s="252"/>
      <c r="D619" s="252"/>
      <c r="E619" s="252"/>
      <c r="F619" s="252"/>
      <c r="G619" s="252"/>
      <c r="H619" s="252"/>
      <c r="I619" s="252"/>
      <c r="J619" s="252"/>
      <c r="K619" s="252"/>
      <c r="L619" s="252"/>
      <c r="M619" s="252"/>
      <c r="N619" s="252"/>
      <c r="O619" s="252"/>
      <c r="P619" s="252"/>
      <c r="Q619" s="252"/>
      <c r="R619" s="252"/>
      <c r="Y619" s="255"/>
      <c r="Z619" s="255"/>
    </row>
    <row r="620" spans="1:26" ht="15.75" customHeight="1">
      <c r="A620" s="252"/>
      <c r="B620" s="252"/>
      <c r="C620" s="252"/>
      <c r="D620" s="252"/>
      <c r="E620" s="252"/>
      <c r="F620" s="252"/>
      <c r="G620" s="252"/>
      <c r="H620" s="252"/>
      <c r="I620" s="252"/>
      <c r="J620" s="252"/>
      <c r="K620" s="252"/>
      <c r="L620" s="252"/>
      <c r="M620" s="252"/>
      <c r="N620" s="252"/>
      <c r="O620" s="252"/>
      <c r="P620" s="252"/>
      <c r="Q620" s="252"/>
      <c r="R620" s="252"/>
      <c r="Y620" s="255"/>
      <c r="Z620" s="255"/>
    </row>
    <row r="621" spans="1:26" ht="15.75" customHeight="1">
      <c r="A621" s="252"/>
      <c r="B621" s="252"/>
      <c r="C621" s="252"/>
      <c r="D621" s="252"/>
      <c r="E621" s="252"/>
      <c r="F621" s="252"/>
      <c r="G621" s="252"/>
      <c r="H621" s="252"/>
      <c r="I621" s="252"/>
      <c r="J621" s="252"/>
      <c r="K621" s="252"/>
      <c r="L621" s="252"/>
      <c r="M621" s="252"/>
      <c r="N621" s="252"/>
      <c r="O621" s="252"/>
      <c r="P621" s="252"/>
      <c r="Q621" s="252"/>
      <c r="R621" s="252"/>
      <c r="Y621" s="255"/>
      <c r="Z621" s="255"/>
    </row>
    <row r="622" spans="1:26" ht="15.75" customHeight="1">
      <c r="A622" s="252"/>
      <c r="B622" s="252"/>
      <c r="C622" s="252"/>
      <c r="D622" s="252"/>
      <c r="E622" s="252"/>
      <c r="F622" s="252"/>
      <c r="G622" s="252"/>
      <c r="H622" s="252"/>
      <c r="I622" s="252"/>
      <c r="J622" s="252"/>
      <c r="K622" s="252"/>
      <c r="L622" s="252"/>
      <c r="M622" s="252"/>
      <c r="N622" s="252"/>
      <c r="O622" s="252"/>
      <c r="P622" s="252"/>
      <c r="Q622" s="252"/>
      <c r="R622" s="252"/>
      <c r="Y622" s="255"/>
      <c r="Z622" s="255"/>
    </row>
    <row r="623" spans="1:26" ht="15.75" customHeight="1">
      <c r="A623" s="252"/>
      <c r="B623" s="252"/>
      <c r="C623" s="252"/>
      <c r="D623" s="252"/>
      <c r="E623" s="252"/>
      <c r="F623" s="252"/>
      <c r="G623" s="252"/>
      <c r="H623" s="252"/>
      <c r="I623" s="252"/>
      <c r="J623" s="252"/>
      <c r="K623" s="252"/>
      <c r="L623" s="252"/>
      <c r="M623" s="252"/>
      <c r="N623" s="252"/>
      <c r="O623" s="252"/>
      <c r="P623" s="252"/>
      <c r="Q623" s="252"/>
      <c r="R623" s="252"/>
      <c r="Y623" s="255"/>
      <c r="Z623" s="255"/>
    </row>
    <row r="624" spans="1:26" ht="15.75" customHeight="1">
      <c r="A624" s="252"/>
      <c r="B624" s="252"/>
      <c r="C624" s="252"/>
      <c r="D624" s="252"/>
      <c r="E624" s="252"/>
      <c r="F624" s="252"/>
      <c r="G624" s="252"/>
      <c r="H624" s="252"/>
      <c r="I624" s="252"/>
      <c r="J624" s="252"/>
      <c r="K624" s="252"/>
      <c r="L624" s="252"/>
      <c r="M624" s="252"/>
      <c r="N624" s="252"/>
      <c r="O624" s="252"/>
      <c r="P624" s="252"/>
      <c r="Q624" s="252"/>
      <c r="R624" s="252"/>
      <c r="Y624" s="255"/>
      <c r="Z624" s="255"/>
    </row>
    <row r="625" spans="1:26" ht="15.75" customHeight="1">
      <c r="A625" s="252"/>
      <c r="B625" s="252"/>
      <c r="C625" s="252"/>
      <c r="D625" s="252"/>
      <c r="E625" s="252"/>
      <c r="F625" s="252"/>
      <c r="G625" s="252"/>
      <c r="H625" s="252"/>
      <c r="I625" s="252"/>
      <c r="J625" s="252"/>
      <c r="K625" s="252"/>
      <c r="L625" s="252"/>
      <c r="M625" s="252"/>
      <c r="N625" s="252"/>
      <c r="O625" s="252"/>
      <c r="P625" s="252"/>
      <c r="Q625" s="252"/>
      <c r="R625" s="252"/>
      <c r="Y625" s="255"/>
      <c r="Z625" s="255"/>
    </row>
    <row r="626" spans="1:26" ht="15.75" customHeight="1">
      <c r="A626" s="252"/>
      <c r="B626" s="252"/>
      <c r="C626" s="252"/>
      <c r="D626" s="252"/>
      <c r="E626" s="252"/>
      <c r="F626" s="252"/>
      <c r="G626" s="252"/>
      <c r="H626" s="252"/>
      <c r="I626" s="252"/>
      <c r="J626" s="252"/>
      <c r="K626" s="252"/>
      <c r="L626" s="252"/>
      <c r="M626" s="252"/>
      <c r="N626" s="252"/>
      <c r="O626" s="252"/>
      <c r="P626" s="252"/>
      <c r="Q626" s="252"/>
      <c r="R626" s="252"/>
      <c r="Y626" s="255"/>
      <c r="Z626" s="255"/>
    </row>
    <row r="627" spans="1:26" ht="15.75" customHeight="1">
      <c r="A627" s="252"/>
      <c r="B627" s="252"/>
      <c r="C627" s="252"/>
      <c r="D627" s="252"/>
      <c r="E627" s="252"/>
      <c r="F627" s="252"/>
      <c r="G627" s="252"/>
      <c r="H627" s="252"/>
      <c r="I627" s="252"/>
      <c r="J627" s="252"/>
      <c r="K627" s="252"/>
      <c r="L627" s="252"/>
      <c r="M627" s="252"/>
      <c r="N627" s="252"/>
      <c r="O627" s="252"/>
      <c r="P627" s="252"/>
      <c r="Q627" s="252"/>
      <c r="R627" s="252"/>
      <c r="Y627" s="255"/>
      <c r="Z627" s="255"/>
    </row>
    <row r="628" spans="1:26" ht="15.75" customHeight="1">
      <c r="A628" s="252"/>
      <c r="B628" s="252"/>
      <c r="C628" s="252"/>
      <c r="D628" s="252"/>
      <c r="E628" s="252"/>
      <c r="F628" s="252"/>
      <c r="G628" s="252"/>
      <c r="H628" s="252"/>
      <c r="I628" s="252"/>
      <c r="J628" s="252"/>
      <c r="K628" s="252"/>
      <c r="L628" s="252"/>
      <c r="M628" s="252"/>
      <c r="N628" s="252"/>
      <c r="O628" s="252"/>
      <c r="P628" s="252"/>
      <c r="Q628" s="252"/>
      <c r="R628" s="252"/>
      <c r="Y628" s="255"/>
      <c r="Z628" s="255"/>
    </row>
    <row r="629" spans="1:26" ht="15.75" customHeight="1">
      <c r="A629" s="252"/>
      <c r="B629" s="252"/>
      <c r="C629" s="252"/>
      <c r="D629" s="252"/>
      <c r="E629" s="252"/>
      <c r="F629" s="252"/>
      <c r="G629" s="252"/>
      <c r="H629" s="252"/>
      <c r="I629" s="252"/>
      <c r="J629" s="252"/>
      <c r="K629" s="252"/>
      <c r="L629" s="252"/>
      <c r="M629" s="252"/>
      <c r="N629" s="252"/>
      <c r="O629" s="252"/>
      <c r="P629" s="252"/>
      <c r="Q629" s="252"/>
      <c r="R629" s="252"/>
      <c r="Y629" s="255"/>
      <c r="Z629" s="255"/>
    </row>
    <row r="630" spans="1:26" ht="15.75" customHeight="1">
      <c r="A630" s="252"/>
      <c r="B630" s="252"/>
      <c r="C630" s="252"/>
      <c r="D630" s="252"/>
      <c r="E630" s="252"/>
      <c r="F630" s="252"/>
      <c r="G630" s="252"/>
      <c r="H630" s="252"/>
      <c r="I630" s="252"/>
      <c r="J630" s="252"/>
      <c r="K630" s="252"/>
      <c r="L630" s="252"/>
      <c r="M630" s="252"/>
      <c r="N630" s="252"/>
      <c r="O630" s="252"/>
      <c r="P630" s="252"/>
      <c r="Q630" s="252"/>
      <c r="R630" s="252"/>
      <c r="Y630" s="255"/>
      <c r="Z630" s="255"/>
    </row>
    <row r="631" spans="1:26" ht="15.75" customHeight="1">
      <c r="A631" s="252"/>
      <c r="B631" s="252"/>
      <c r="C631" s="252"/>
      <c r="D631" s="252"/>
      <c r="E631" s="252"/>
      <c r="F631" s="252"/>
      <c r="G631" s="252"/>
      <c r="H631" s="252"/>
      <c r="I631" s="252"/>
      <c r="J631" s="252"/>
      <c r="K631" s="252"/>
      <c r="L631" s="252"/>
      <c r="M631" s="252"/>
      <c r="N631" s="252"/>
      <c r="O631" s="252"/>
      <c r="P631" s="252"/>
      <c r="Q631" s="252"/>
      <c r="R631" s="252"/>
      <c r="Y631" s="255"/>
      <c r="Z631" s="255"/>
    </row>
    <row r="632" spans="1:26" ht="15.75" customHeight="1">
      <c r="A632" s="252"/>
      <c r="B632" s="252"/>
      <c r="C632" s="252"/>
      <c r="D632" s="252"/>
      <c r="E632" s="252"/>
      <c r="F632" s="252"/>
      <c r="G632" s="252"/>
      <c r="H632" s="252"/>
      <c r="I632" s="252"/>
      <c r="J632" s="252"/>
      <c r="K632" s="252"/>
      <c r="L632" s="252"/>
      <c r="M632" s="252"/>
      <c r="N632" s="252"/>
      <c r="O632" s="252"/>
      <c r="P632" s="252"/>
      <c r="Q632" s="252"/>
      <c r="R632" s="252"/>
      <c r="Y632" s="255"/>
      <c r="Z632" s="255"/>
    </row>
    <row r="633" spans="1:26" ht="15.75" customHeight="1">
      <c r="A633" s="252"/>
      <c r="B633" s="252"/>
      <c r="C633" s="252"/>
      <c r="D633" s="252"/>
      <c r="E633" s="252"/>
      <c r="F633" s="252"/>
      <c r="G633" s="252"/>
      <c r="H633" s="252"/>
      <c r="I633" s="252"/>
      <c r="J633" s="252"/>
      <c r="K633" s="252"/>
      <c r="L633" s="252"/>
      <c r="M633" s="252"/>
      <c r="N633" s="252"/>
      <c r="O633" s="252"/>
      <c r="P633" s="252"/>
      <c r="Q633" s="252"/>
      <c r="R633" s="252"/>
      <c r="Y633" s="255"/>
      <c r="Z633" s="255"/>
    </row>
    <row r="634" spans="1:26" ht="15.75" customHeight="1">
      <c r="A634" s="252"/>
      <c r="B634" s="252"/>
      <c r="C634" s="252"/>
      <c r="D634" s="252"/>
      <c r="E634" s="252"/>
      <c r="F634" s="252"/>
      <c r="G634" s="252"/>
      <c r="H634" s="252"/>
      <c r="I634" s="252"/>
      <c r="J634" s="252"/>
      <c r="K634" s="252"/>
      <c r="L634" s="252"/>
      <c r="M634" s="252"/>
      <c r="N634" s="252"/>
      <c r="O634" s="252"/>
      <c r="P634" s="252"/>
      <c r="Q634" s="252"/>
      <c r="R634" s="252"/>
      <c r="Y634" s="255"/>
      <c r="Z634" s="255"/>
    </row>
    <row r="635" spans="1:26" ht="15.75" customHeight="1">
      <c r="A635" s="252"/>
      <c r="B635" s="252"/>
      <c r="C635" s="252"/>
      <c r="D635" s="252"/>
      <c r="E635" s="252"/>
      <c r="F635" s="252"/>
      <c r="G635" s="252"/>
      <c r="H635" s="252"/>
      <c r="I635" s="252"/>
      <c r="J635" s="252"/>
      <c r="K635" s="252"/>
      <c r="L635" s="252"/>
      <c r="M635" s="252"/>
      <c r="N635" s="252"/>
      <c r="O635" s="252"/>
      <c r="P635" s="252"/>
      <c r="Q635" s="252"/>
      <c r="R635" s="252"/>
      <c r="Y635" s="255"/>
      <c r="Z635" s="255"/>
    </row>
    <row r="636" spans="1:26" ht="15.75" customHeight="1">
      <c r="A636" s="252"/>
      <c r="B636" s="252"/>
      <c r="C636" s="252"/>
      <c r="D636" s="252"/>
      <c r="E636" s="252"/>
      <c r="F636" s="252"/>
      <c r="G636" s="252"/>
      <c r="H636" s="252"/>
      <c r="I636" s="252"/>
      <c r="J636" s="252"/>
      <c r="K636" s="252"/>
      <c r="L636" s="252"/>
      <c r="M636" s="252"/>
      <c r="N636" s="252"/>
      <c r="O636" s="252"/>
      <c r="P636" s="252"/>
      <c r="Q636" s="252"/>
      <c r="R636" s="252"/>
      <c r="Y636" s="255"/>
      <c r="Z636" s="255"/>
    </row>
    <row r="637" spans="1:26" ht="15.75" customHeight="1">
      <c r="A637" s="252"/>
      <c r="B637" s="252"/>
      <c r="C637" s="252"/>
      <c r="D637" s="252"/>
      <c r="E637" s="252"/>
      <c r="F637" s="252"/>
      <c r="G637" s="252"/>
      <c r="H637" s="252"/>
      <c r="I637" s="252"/>
      <c r="J637" s="252"/>
      <c r="K637" s="252"/>
      <c r="L637" s="252"/>
      <c r="M637" s="252"/>
      <c r="N637" s="252"/>
      <c r="O637" s="252"/>
      <c r="P637" s="252"/>
      <c r="Q637" s="252"/>
      <c r="R637" s="252"/>
      <c r="Y637" s="255"/>
      <c r="Z637" s="255"/>
    </row>
    <row r="638" spans="1:26" ht="15.75" customHeight="1">
      <c r="A638" s="252"/>
      <c r="B638" s="252"/>
      <c r="C638" s="252"/>
      <c r="D638" s="252"/>
      <c r="E638" s="252"/>
      <c r="F638" s="252"/>
      <c r="G638" s="252"/>
      <c r="H638" s="252"/>
      <c r="I638" s="252"/>
      <c r="J638" s="252"/>
      <c r="K638" s="252"/>
      <c r="L638" s="252"/>
      <c r="M638" s="252"/>
      <c r="N638" s="252"/>
      <c r="O638" s="252"/>
      <c r="P638" s="252"/>
      <c r="Q638" s="252"/>
      <c r="R638" s="252"/>
      <c r="Y638" s="255"/>
      <c r="Z638" s="255"/>
    </row>
    <row r="639" spans="1:26" ht="15.75" customHeight="1">
      <c r="A639" s="252"/>
      <c r="B639" s="252"/>
      <c r="C639" s="252"/>
      <c r="D639" s="252"/>
      <c r="E639" s="252"/>
      <c r="F639" s="252"/>
      <c r="G639" s="252"/>
      <c r="H639" s="252"/>
      <c r="I639" s="252"/>
      <c r="J639" s="252"/>
      <c r="K639" s="252"/>
      <c r="L639" s="252"/>
      <c r="M639" s="252"/>
      <c r="N639" s="252"/>
      <c r="O639" s="252"/>
      <c r="P639" s="252"/>
      <c r="Q639" s="252"/>
      <c r="R639" s="252"/>
      <c r="Y639" s="255"/>
      <c r="Z639" s="255"/>
    </row>
    <row r="640" spans="1:26" ht="15.75" customHeight="1">
      <c r="A640" s="252"/>
      <c r="B640" s="252"/>
      <c r="C640" s="252"/>
      <c r="D640" s="252"/>
      <c r="E640" s="252"/>
      <c r="F640" s="252"/>
      <c r="G640" s="252"/>
      <c r="H640" s="252"/>
      <c r="I640" s="252"/>
      <c r="J640" s="252"/>
      <c r="K640" s="252"/>
      <c r="L640" s="252"/>
      <c r="M640" s="252"/>
      <c r="N640" s="252"/>
      <c r="O640" s="252"/>
      <c r="P640" s="252"/>
      <c r="Q640" s="252"/>
      <c r="R640" s="252"/>
      <c r="Y640" s="255"/>
      <c r="Z640" s="255"/>
    </row>
    <row r="641" spans="1:26" ht="15.75" customHeight="1">
      <c r="A641" s="252"/>
      <c r="B641" s="252"/>
      <c r="C641" s="252"/>
      <c r="D641" s="252"/>
      <c r="E641" s="252"/>
      <c r="F641" s="252"/>
      <c r="G641" s="252"/>
      <c r="H641" s="252"/>
      <c r="I641" s="252"/>
      <c r="J641" s="252"/>
      <c r="K641" s="252"/>
      <c r="L641" s="252"/>
      <c r="M641" s="252"/>
      <c r="N641" s="252"/>
      <c r="O641" s="252"/>
      <c r="P641" s="252"/>
      <c r="Q641" s="252"/>
      <c r="R641" s="252"/>
      <c r="Y641" s="255"/>
      <c r="Z641" s="255"/>
    </row>
    <row r="642" spans="1:26" ht="15.75" customHeight="1">
      <c r="A642" s="252"/>
      <c r="B642" s="252"/>
      <c r="C642" s="252"/>
      <c r="D642" s="252"/>
      <c r="E642" s="252"/>
      <c r="F642" s="252"/>
      <c r="G642" s="252"/>
      <c r="H642" s="252"/>
      <c r="I642" s="252"/>
      <c r="J642" s="252"/>
      <c r="K642" s="252"/>
      <c r="L642" s="252"/>
      <c r="M642" s="252"/>
      <c r="N642" s="252"/>
      <c r="O642" s="252"/>
      <c r="P642" s="252"/>
      <c r="Q642" s="252"/>
      <c r="R642" s="252"/>
      <c r="Y642" s="255"/>
      <c r="Z642" s="255"/>
    </row>
    <row r="643" spans="1:26" ht="15.75" customHeight="1">
      <c r="A643" s="252"/>
      <c r="B643" s="252"/>
      <c r="C643" s="252"/>
      <c r="D643" s="252"/>
      <c r="E643" s="252"/>
      <c r="F643" s="252"/>
      <c r="G643" s="252"/>
      <c r="H643" s="252"/>
      <c r="I643" s="252"/>
      <c r="J643" s="252"/>
      <c r="K643" s="252"/>
      <c r="L643" s="252"/>
      <c r="M643" s="252"/>
      <c r="N643" s="252"/>
      <c r="O643" s="252"/>
      <c r="P643" s="252"/>
      <c r="Q643" s="252"/>
      <c r="R643" s="252"/>
      <c r="Y643" s="255"/>
      <c r="Z643" s="255"/>
    </row>
    <row r="644" spans="1:26" ht="15.75" customHeight="1">
      <c r="A644" s="252"/>
      <c r="B644" s="252"/>
      <c r="C644" s="252"/>
      <c r="D644" s="252"/>
      <c r="E644" s="252"/>
      <c r="F644" s="252"/>
      <c r="G644" s="252"/>
      <c r="H644" s="252"/>
      <c r="I644" s="252"/>
      <c r="J644" s="252"/>
      <c r="K644" s="252"/>
      <c r="L644" s="252"/>
      <c r="M644" s="252"/>
      <c r="N644" s="252"/>
      <c r="O644" s="252"/>
      <c r="P644" s="252"/>
      <c r="Q644" s="252"/>
      <c r="R644" s="252"/>
      <c r="Y644" s="255"/>
      <c r="Z644" s="255"/>
    </row>
    <row r="645" spans="1:26" ht="15.75" customHeight="1">
      <c r="A645" s="252"/>
      <c r="B645" s="252"/>
      <c r="C645" s="252"/>
      <c r="D645" s="252"/>
      <c r="E645" s="252"/>
      <c r="F645" s="252"/>
      <c r="G645" s="252"/>
      <c r="H645" s="252"/>
      <c r="I645" s="252"/>
      <c r="J645" s="252"/>
      <c r="K645" s="252"/>
      <c r="L645" s="252"/>
      <c r="M645" s="252"/>
      <c r="N645" s="252"/>
      <c r="O645" s="252"/>
      <c r="P645" s="252"/>
      <c r="Q645" s="252"/>
      <c r="R645" s="252"/>
      <c r="Y645" s="255"/>
      <c r="Z645" s="255"/>
    </row>
    <row r="646" spans="1:26" ht="15.75" customHeight="1">
      <c r="A646" s="252"/>
      <c r="B646" s="252"/>
      <c r="C646" s="252"/>
      <c r="D646" s="252"/>
      <c r="E646" s="252"/>
      <c r="F646" s="252"/>
      <c r="G646" s="252"/>
      <c r="H646" s="252"/>
      <c r="I646" s="252"/>
      <c r="J646" s="252"/>
      <c r="K646" s="252"/>
      <c r="L646" s="252"/>
      <c r="M646" s="252"/>
      <c r="N646" s="252"/>
      <c r="O646" s="252"/>
      <c r="P646" s="252"/>
      <c r="Q646" s="252"/>
      <c r="R646" s="252"/>
      <c r="Y646" s="255"/>
      <c r="Z646" s="255"/>
    </row>
    <row r="647" spans="1:26" ht="15.75" customHeight="1">
      <c r="A647" s="252"/>
      <c r="B647" s="252"/>
      <c r="C647" s="252"/>
      <c r="D647" s="252"/>
      <c r="E647" s="252"/>
      <c r="F647" s="252"/>
      <c r="G647" s="252"/>
      <c r="H647" s="252"/>
      <c r="I647" s="252"/>
      <c r="J647" s="252"/>
      <c r="K647" s="252"/>
      <c r="L647" s="252"/>
      <c r="M647" s="252"/>
      <c r="N647" s="252"/>
      <c r="O647" s="252"/>
      <c r="P647" s="252"/>
      <c r="Q647" s="252"/>
      <c r="R647" s="252"/>
      <c r="Y647" s="255"/>
      <c r="Z647" s="255"/>
    </row>
    <row r="648" spans="1:26" ht="15.75" customHeight="1">
      <c r="A648" s="252"/>
      <c r="B648" s="252"/>
      <c r="C648" s="252"/>
      <c r="D648" s="252"/>
      <c r="E648" s="252"/>
      <c r="F648" s="252"/>
      <c r="G648" s="252"/>
      <c r="H648" s="252"/>
      <c r="I648" s="252"/>
      <c r="J648" s="252"/>
      <c r="K648" s="252"/>
      <c r="L648" s="252"/>
      <c r="M648" s="252"/>
      <c r="N648" s="252"/>
      <c r="O648" s="252"/>
      <c r="P648" s="252"/>
      <c r="Q648" s="252"/>
      <c r="R648" s="252"/>
      <c r="Y648" s="255"/>
      <c r="Z648" s="255"/>
    </row>
    <row r="649" spans="1:26" ht="15.75" customHeight="1">
      <c r="A649" s="252"/>
      <c r="B649" s="252"/>
      <c r="C649" s="252"/>
      <c r="D649" s="252"/>
      <c r="E649" s="252"/>
      <c r="F649" s="252"/>
      <c r="G649" s="252"/>
      <c r="H649" s="252"/>
      <c r="I649" s="252"/>
      <c r="J649" s="252"/>
      <c r="K649" s="252"/>
      <c r="L649" s="252"/>
      <c r="M649" s="252"/>
      <c r="N649" s="252"/>
      <c r="O649" s="252"/>
      <c r="P649" s="252"/>
      <c r="Q649" s="252"/>
      <c r="R649" s="252"/>
      <c r="Y649" s="255"/>
      <c r="Z649" s="255"/>
    </row>
    <row r="650" spans="1:26" ht="15.75" customHeight="1">
      <c r="A650" s="252"/>
      <c r="B650" s="252"/>
      <c r="C650" s="252"/>
      <c r="D650" s="252"/>
      <c r="E650" s="252"/>
      <c r="F650" s="252"/>
      <c r="G650" s="252"/>
      <c r="H650" s="252"/>
      <c r="I650" s="252"/>
      <c r="J650" s="252"/>
      <c r="K650" s="252"/>
      <c r="L650" s="252"/>
      <c r="M650" s="252"/>
      <c r="N650" s="252"/>
      <c r="O650" s="252"/>
      <c r="P650" s="252"/>
      <c r="Q650" s="252"/>
      <c r="R650" s="252"/>
      <c r="Y650" s="255"/>
      <c r="Z650" s="255"/>
    </row>
    <row r="651" spans="1:26" ht="15.75" customHeight="1">
      <c r="A651" s="252"/>
      <c r="B651" s="252"/>
      <c r="C651" s="252"/>
      <c r="D651" s="252"/>
      <c r="E651" s="252"/>
      <c r="F651" s="252"/>
      <c r="G651" s="252"/>
      <c r="H651" s="252"/>
      <c r="I651" s="252"/>
      <c r="J651" s="252"/>
      <c r="K651" s="252"/>
      <c r="L651" s="252"/>
      <c r="M651" s="252"/>
      <c r="N651" s="252"/>
      <c r="O651" s="252"/>
      <c r="P651" s="252"/>
      <c r="Q651" s="252"/>
      <c r="R651" s="252"/>
      <c r="Y651" s="255"/>
      <c r="Z651" s="255"/>
    </row>
    <row r="652" spans="1:26" ht="15.75" customHeight="1">
      <c r="A652" s="252"/>
      <c r="B652" s="252"/>
      <c r="C652" s="252"/>
      <c r="D652" s="252"/>
      <c r="E652" s="252"/>
      <c r="F652" s="252"/>
      <c r="G652" s="252"/>
      <c r="H652" s="252"/>
      <c r="I652" s="252"/>
      <c r="J652" s="252"/>
      <c r="K652" s="252"/>
      <c r="L652" s="252"/>
      <c r="M652" s="252"/>
      <c r="N652" s="252"/>
      <c r="O652" s="252"/>
      <c r="P652" s="252"/>
      <c r="Q652" s="252"/>
      <c r="R652" s="252"/>
      <c r="Y652" s="255"/>
      <c r="Z652" s="255"/>
    </row>
    <row r="653" spans="1:26" ht="15.75" customHeight="1">
      <c r="A653" s="252"/>
      <c r="B653" s="252"/>
      <c r="C653" s="252"/>
      <c r="D653" s="252"/>
      <c r="E653" s="252"/>
      <c r="F653" s="252"/>
      <c r="G653" s="252"/>
      <c r="H653" s="252"/>
      <c r="I653" s="252"/>
      <c r="J653" s="252"/>
      <c r="K653" s="252"/>
      <c r="L653" s="252"/>
      <c r="M653" s="252"/>
      <c r="N653" s="252"/>
      <c r="O653" s="252"/>
      <c r="P653" s="252"/>
      <c r="Q653" s="252"/>
      <c r="R653" s="252"/>
      <c r="Y653" s="255"/>
      <c r="Z653" s="255"/>
    </row>
    <row r="654" spans="1:26" ht="15.75" customHeight="1">
      <c r="A654" s="252"/>
      <c r="B654" s="252"/>
      <c r="C654" s="252"/>
      <c r="D654" s="252"/>
      <c r="E654" s="252"/>
      <c r="F654" s="252"/>
      <c r="G654" s="252"/>
      <c r="H654" s="252"/>
      <c r="I654" s="252"/>
      <c r="J654" s="252"/>
      <c r="K654" s="252"/>
      <c r="L654" s="252"/>
      <c r="M654" s="252"/>
      <c r="N654" s="252"/>
      <c r="O654" s="252"/>
      <c r="P654" s="252"/>
      <c r="Q654" s="252"/>
      <c r="R654" s="252"/>
      <c r="Y654" s="255"/>
      <c r="Z654" s="255"/>
    </row>
    <row r="655" spans="1:26" ht="15.75" customHeight="1">
      <c r="A655" s="252"/>
      <c r="B655" s="252"/>
      <c r="C655" s="252"/>
      <c r="D655" s="252"/>
      <c r="E655" s="252"/>
      <c r="F655" s="252"/>
      <c r="G655" s="252"/>
      <c r="H655" s="252"/>
      <c r="I655" s="252"/>
      <c r="J655" s="252"/>
      <c r="K655" s="252"/>
      <c r="L655" s="252"/>
      <c r="M655" s="252"/>
      <c r="N655" s="252"/>
      <c r="O655" s="252"/>
      <c r="P655" s="252"/>
      <c r="Q655" s="252"/>
      <c r="R655" s="252"/>
      <c r="Y655" s="255"/>
      <c r="Z655" s="255"/>
    </row>
    <row r="656" spans="1:26" ht="15.75" customHeight="1">
      <c r="A656" s="252"/>
      <c r="B656" s="252"/>
      <c r="C656" s="252"/>
      <c r="D656" s="252"/>
      <c r="E656" s="252"/>
      <c r="F656" s="252"/>
      <c r="G656" s="252"/>
      <c r="H656" s="252"/>
      <c r="I656" s="252"/>
      <c r="J656" s="252"/>
      <c r="K656" s="252"/>
      <c r="L656" s="252"/>
      <c r="M656" s="252"/>
      <c r="N656" s="252"/>
      <c r="O656" s="252"/>
      <c r="P656" s="252"/>
      <c r="Q656" s="252"/>
      <c r="R656" s="252"/>
      <c r="Y656" s="255"/>
      <c r="Z656" s="255"/>
    </row>
    <row r="657" spans="1:26" ht="15.75" customHeight="1">
      <c r="A657" s="252"/>
      <c r="B657" s="252"/>
      <c r="C657" s="252"/>
      <c r="D657" s="252"/>
      <c r="E657" s="252"/>
      <c r="F657" s="252"/>
      <c r="G657" s="252"/>
      <c r="H657" s="252"/>
      <c r="I657" s="252"/>
      <c r="J657" s="252"/>
      <c r="K657" s="252"/>
      <c r="L657" s="252"/>
      <c r="M657" s="252"/>
      <c r="N657" s="252"/>
      <c r="O657" s="252"/>
      <c r="P657" s="252"/>
      <c r="Q657" s="252"/>
      <c r="R657" s="252"/>
      <c r="Y657" s="255"/>
      <c r="Z657" s="255"/>
    </row>
    <row r="658" spans="1:26" ht="15.75" customHeight="1">
      <c r="A658" s="252"/>
      <c r="B658" s="252"/>
      <c r="C658" s="252"/>
      <c r="D658" s="252"/>
      <c r="E658" s="252"/>
      <c r="F658" s="252"/>
      <c r="G658" s="252"/>
      <c r="H658" s="252"/>
      <c r="I658" s="252"/>
      <c r="J658" s="252"/>
      <c r="K658" s="252"/>
      <c r="L658" s="252"/>
      <c r="M658" s="252"/>
      <c r="N658" s="252"/>
      <c r="O658" s="252"/>
      <c r="P658" s="252"/>
      <c r="Q658" s="252"/>
      <c r="R658" s="252"/>
      <c r="Y658" s="255"/>
      <c r="Z658" s="255"/>
    </row>
    <row r="659" spans="1:26" ht="15.75" customHeight="1">
      <c r="A659" s="252"/>
      <c r="B659" s="252"/>
      <c r="C659" s="252"/>
      <c r="D659" s="252"/>
      <c r="E659" s="252"/>
      <c r="F659" s="252"/>
      <c r="G659" s="252"/>
      <c r="H659" s="252"/>
      <c r="I659" s="252"/>
      <c r="J659" s="252"/>
      <c r="K659" s="252"/>
      <c r="L659" s="252"/>
      <c r="M659" s="252"/>
      <c r="N659" s="252"/>
      <c r="O659" s="252"/>
      <c r="P659" s="252"/>
      <c r="Q659" s="252"/>
      <c r="R659" s="252"/>
      <c r="Y659" s="255"/>
      <c r="Z659" s="255"/>
    </row>
    <row r="660" spans="1:26" ht="15.75" customHeight="1">
      <c r="A660" s="252"/>
      <c r="B660" s="252"/>
      <c r="C660" s="252"/>
      <c r="D660" s="252"/>
      <c r="E660" s="252"/>
      <c r="F660" s="252"/>
      <c r="G660" s="252"/>
      <c r="H660" s="252"/>
      <c r="I660" s="252"/>
      <c r="J660" s="252"/>
      <c r="K660" s="252"/>
      <c r="L660" s="252"/>
      <c r="M660" s="252"/>
      <c r="N660" s="252"/>
      <c r="O660" s="252"/>
      <c r="P660" s="252"/>
      <c r="Q660" s="252"/>
      <c r="R660" s="252"/>
      <c r="Y660" s="255"/>
      <c r="Z660" s="255"/>
    </row>
    <row r="661" spans="1:26" ht="15.75" customHeight="1">
      <c r="A661" s="252"/>
      <c r="B661" s="252"/>
      <c r="C661" s="252"/>
      <c r="D661" s="252"/>
      <c r="E661" s="252"/>
      <c r="F661" s="252"/>
      <c r="G661" s="252"/>
      <c r="H661" s="252"/>
      <c r="I661" s="252"/>
      <c r="J661" s="252"/>
      <c r="K661" s="252"/>
      <c r="L661" s="252"/>
      <c r="M661" s="252"/>
      <c r="N661" s="252"/>
      <c r="O661" s="252"/>
      <c r="P661" s="252"/>
      <c r="Q661" s="252"/>
      <c r="R661" s="252"/>
      <c r="Y661" s="255"/>
      <c r="Z661" s="255"/>
    </row>
    <row r="662" spans="1:26" ht="15.75" customHeight="1">
      <c r="A662" s="252"/>
      <c r="B662" s="252"/>
      <c r="C662" s="252"/>
      <c r="D662" s="252"/>
      <c r="E662" s="252"/>
      <c r="F662" s="252"/>
      <c r="G662" s="252"/>
      <c r="H662" s="252"/>
      <c r="I662" s="252"/>
      <c r="J662" s="252"/>
      <c r="K662" s="252"/>
      <c r="L662" s="252"/>
      <c r="M662" s="252"/>
      <c r="N662" s="252"/>
      <c r="O662" s="252"/>
      <c r="P662" s="252"/>
      <c r="Q662" s="252"/>
      <c r="R662" s="252"/>
      <c r="Y662" s="255"/>
      <c r="Z662" s="255"/>
    </row>
    <row r="663" spans="1:26" ht="15.75" customHeight="1">
      <c r="A663" s="252"/>
      <c r="B663" s="252"/>
      <c r="C663" s="252"/>
      <c r="D663" s="252"/>
      <c r="E663" s="252"/>
      <c r="F663" s="252"/>
      <c r="G663" s="252"/>
      <c r="H663" s="252"/>
      <c r="I663" s="252"/>
      <c r="J663" s="252"/>
      <c r="K663" s="252"/>
      <c r="L663" s="252"/>
      <c r="M663" s="252"/>
      <c r="N663" s="252"/>
      <c r="O663" s="252"/>
      <c r="P663" s="252"/>
      <c r="Q663" s="252"/>
      <c r="R663" s="252"/>
      <c r="Y663" s="255"/>
      <c r="Z663" s="255"/>
    </row>
    <row r="664" spans="1:26" ht="15.75" customHeight="1">
      <c r="A664" s="252"/>
      <c r="B664" s="252"/>
      <c r="C664" s="252"/>
      <c r="D664" s="252"/>
      <c r="E664" s="252"/>
      <c r="F664" s="252"/>
      <c r="G664" s="252"/>
      <c r="H664" s="252"/>
      <c r="I664" s="252"/>
      <c r="J664" s="252"/>
      <c r="K664" s="252"/>
      <c r="L664" s="252"/>
      <c r="M664" s="252"/>
      <c r="N664" s="252"/>
      <c r="O664" s="252"/>
      <c r="P664" s="252"/>
      <c r="Q664" s="252"/>
      <c r="R664" s="252"/>
      <c r="Y664" s="255"/>
      <c r="Z664" s="255"/>
    </row>
    <row r="665" spans="1:26" ht="15.75" customHeight="1">
      <c r="A665" s="252"/>
      <c r="B665" s="252"/>
      <c r="C665" s="252"/>
      <c r="D665" s="252"/>
      <c r="E665" s="252"/>
      <c r="F665" s="252"/>
      <c r="G665" s="252"/>
      <c r="H665" s="252"/>
      <c r="I665" s="252"/>
      <c r="J665" s="252"/>
      <c r="K665" s="252"/>
      <c r="L665" s="252"/>
      <c r="M665" s="252"/>
      <c r="N665" s="252"/>
      <c r="O665" s="252"/>
      <c r="P665" s="252"/>
      <c r="Q665" s="252"/>
      <c r="R665" s="252"/>
      <c r="Y665" s="255"/>
      <c r="Z665" s="255"/>
    </row>
    <row r="666" spans="1:26" ht="15.75" customHeight="1">
      <c r="A666" s="252"/>
      <c r="B666" s="252"/>
      <c r="C666" s="252"/>
      <c r="D666" s="252"/>
      <c r="E666" s="252"/>
      <c r="F666" s="252"/>
      <c r="G666" s="252"/>
      <c r="H666" s="252"/>
      <c r="I666" s="252"/>
      <c r="J666" s="252"/>
      <c r="K666" s="252"/>
      <c r="L666" s="252"/>
      <c r="M666" s="252"/>
      <c r="N666" s="252"/>
      <c r="O666" s="252"/>
      <c r="P666" s="252"/>
      <c r="Q666" s="252"/>
      <c r="R666" s="252"/>
      <c r="Y666" s="255"/>
      <c r="Z666" s="255"/>
    </row>
    <row r="667" spans="1:26" ht="15.75" customHeight="1">
      <c r="A667" s="252"/>
      <c r="B667" s="252"/>
      <c r="C667" s="252"/>
      <c r="D667" s="252"/>
      <c r="E667" s="252"/>
      <c r="F667" s="252"/>
      <c r="G667" s="252"/>
      <c r="H667" s="252"/>
      <c r="I667" s="252"/>
      <c r="J667" s="252"/>
      <c r="K667" s="252"/>
      <c r="L667" s="252"/>
      <c r="M667" s="252"/>
      <c r="N667" s="252"/>
      <c r="O667" s="252"/>
      <c r="P667" s="252"/>
      <c r="Q667" s="252"/>
      <c r="R667" s="252"/>
      <c r="Y667" s="255"/>
      <c r="Z667" s="255"/>
    </row>
    <row r="668" spans="1:26" ht="15.75" customHeight="1">
      <c r="A668" s="252"/>
      <c r="B668" s="252"/>
      <c r="C668" s="252"/>
      <c r="D668" s="252"/>
      <c r="E668" s="252"/>
      <c r="F668" s="252"/>
      <c r="G668" s="252"/>
      <c r="H668" s="252"/>
      <c r="I668" s="252"/>
      <c r="J668" s="252"/>
      <c r="K668" s="252"/>
      <c r="L668" s="252"/>
      <c r="M668" s="252"/>
      <c r="N668" s="252"/>
      <c r="O668" s="252"/>
      <c r="P668" s="252"/>
      <c r="Q668" s="252"/>
      <c r="R668" s="252"/>
      <c r="Y668" s="255"/>
      <c r="Z668" s="255"/>
    </row>
    <row r="669" spans="1:26" ht="15.75" customHeight="1">
      <c r="A669" s="252"/>
      <c r="B669" s="252"/>
      <c r="C669" s="252"/>
      <c r="D669" s="252"/>
      <c r="E669" s="252"/>
      <c r="F669" s="252"/>
      <c r="G669" s="252"/>
      <c r="H669" s="252"/>
      <c r="I669" s="252"/>
      <c r="J669" s="252"/>
      <c r="K669" s="252"/>
      <c r="L669" s="252"/>
      <c r="M669" s="252"/>
      <c r="N669" s="252"/>
      <c r="O669" s="252"/>
      <c r="P669" s="252"/>
      <c r="Q669" s="252"/>
      <c r="R669" s="252"/>
      <c r="Y669" s="255"/>
      <c r="Z669" s="255"/>
    </row>
    <row r="670" spans="1:26" ht="15.75" customHeight="1">
      <c r="A670" s="252"/>
      <c r="B670" s="252"/>
      <c r="C670" s="252"/>
      <c r="D670" s="252"/>
      <c r="E670" s="252"/>
      <c r="F670" s="252"/>
      <c r="G670" s="252"/>
      <c r="H670" s="252"/>
      <c r="I670" s="252"/>
      <c r="J670" s="252"/>
      <c r="K670" s="252"/>
      <c r="L670" s="252"/>
      <c r="M670" s="252"/>
      <c r="N670" s="252"/>
      <c r="O670" s="252"/>
      <c r="P670" s="252"/>
      <c r="Q670" s="252"/>
      <c r="R670" s="252"/>
      <c r="Y670" s="255"/>
      <c r="Z670" s="255"/>
    </row>
    <row r="671" spans="1:26" ht="15.75" customHeight="1">
      <c r="A671" s="252"/>
      <c r="B671" s="252"/>
      <c r="C671" s="252"/>
      <c r="D671" s="252"/>
      <c r="E671" s="252"/>
      <c r="F671" s="252"/>
      <c r="G671" s="252"/>
      <c r="H671" s="252"/>
      <c r="I671" s="252"/>
      <c r="J671" s="252"/>
      <c r="K671" s="252"/>
      <c r="L671" s="252"/>
      <c r="M671" s="252"/>
      <c r="N671" s="252"/>
      <c r="O671" s="252"/>
      <c r="P671" s="252"/>
      <c r="Q671" s="252"/>
      <c r="R671" s="252"/>
      <c r="Y671" s="255"/>
      <c r="Z671" s="255"/>
    </row>
    <row r="672" spans="1:26" ht="15.75" customHeight="1">
      <c r="A672" s="252"/>
      <c r="B672" s="252"/>
      <c r="C672" s="252"/>
      <c r="D672" s="252"/>
      <c r="E672" s="252"/>
      <c r="F672" s="252"/>
      <c r="G672" s="252"/>
      <c r="H672" s="252"/>
      <c r="I672" s="252"/>
      <c r="J672" s="252"/>
      <c r="K672" s="252"/>
      <c r="L672" s="252"/>
      <c r="M672" s="252"/>
      <c r="N672" s="252"/>
      <c r="O672" s="252"/>
      <c r="P672" s="252"/>
      <c r="Q672" s="252"/>
      <c r="R672" s="252"/>
      <c r="Y672" s="255"/>
      <c r="Z672" s="255"/>
    </row>
    <row r="673" spans="1:26" ht="15.75" customHeight="1">
      <c r="A673" s="252"/>
      <c r="B673" s="252"/>
      <c r="C673" s="252"/>
      <c r="D673" s="252"/>
      <c r="E673" s="252"/>
      <c r="F673" s="252"/>
      <c r="G673" s="252"/>
      <c r="H673" s="252"/>
      <c r="I673" s="252"/>
      <c r="J673" s="252"/>
      <c r="K673" s="252"/>
      <c r="L673" s="252"/>
      <c r="M673" s="252"/>
      <c r="N673" s="252"/>
      <c r="O673" s="252"/>
      <c r="P673" s="252"/>
      <c r="Q673" s="252"/>
      <c r="R673" s="252"/>
      <c r="Y673" s="255"/>
      <c r="Z673" s="255"/>
    </row>
    <row r="674" spans="1:26" ht="15.75" customHeight="1">
      <c r="A674" s="252"/>
      <c r="B674" s="252"/>
      <c r="C674" s="252"/>
      <c r="D674" s="252"/>
      <c r="E674" s="252"/>
      <c r="F674" s="252"/>
      <c r="G674" s="252"/>
      <c r="H674" s="252"/>
      <c r="I674" s="252"/>
      <c r="J674" s="252"/>
      <c r="K674" s="252"/>
      <c r="L674" s="252"/>
      <c r="M674" s="252"/>
      <c r="N674" s="252"/>
      <c r="O674" s="252"/>
      <c r="P674" s="252"/>
      <c r="Q674" s="252"/>
      <c r="R674" s="252"/>
      <c r="Y674" s="255"/>
      <c r="Z674" s="255"/>
    </row>
    <row r="675" spans="1:26" ht="15.75" customHeight="1">
      <c r="A675" s="252"/>
      <c r="B675" s="252"/>
      <c r="C675" s="252"/>
      <c r="D675" s="252"/>
      <c r="E675" s="252"/>
      <c r="F675" s="252"/>
      <c r="G675" s="252"/>
      <c r="H675" s="252"/>
      <c r="I675" s="252"/>
      <c r="J675" s="252"/>
      <c r="K675" s="252"/>
      <c r="L675" s="252"/>
      <c r="M675" s="252"/>
      <c r="N675" s="252"/>
      <c r="O675" s="252"/>
      <c r="P675" s="252"/>
      <c r="Q675" s="252"/>
      <c r="R675" s="252"/>
      <c r="Y675" s="255"/>
      <c r="Z675" s="255"/>
    </row>
    <row r="676" spans="1:26" ht="15.75" customHeight="1">
      <c r="A676" s="252"/>
      <c r="B676" s="252"/>
      <c r="C676" s="252"/>
      <c r="D676" s="252"/>
      <c r="E676" s="252"/>
      <c r="F676" s="252"/>
      <c r="G676" s="252"/>
      <c r="H676" s="252"/>
      <c r="I676" s="252"/>
      <c r="J676" s="252"/>
      <c r="K676" s="252"/>
      <c r="L676" s="252"/>
      <c r="M676" s="252"/>
      <c r="N676" s="252"/>
      <c r="O676" s="252"/>
      <c r="P676" s="252"/>
      <c r="Q676" s="252"/>
      <c r="R676" s="252"/>
      <c r="Y676" s="255"/>
      <c r="Z676" s="255"/>
    </row>
    <row r="677" spans="1:26" ht="15.75" customHeight="1">
      <c r="A677" s="252"/>
      <c r="B677" s="252"/>
      <c r="C677" s="252"/>
      <c r="D677" s="252"/>
      <c r="E677" s="252"/>
      <c r="F677" s="252"/>
      <c r="G677" s="252"/>
      <c r="H677" s="252"/>
      <c r="I677" s="252"/>
      <c r="J677" s="252"/>
      <c r="K677" s="252"/>
      <c r="L677" s="252"/>
      <c r="M677" s="252"/>
      <c r="N677" s="252"/>
      <c r="O677" s="252"/>
      <c r="P677" s="252"/>
      <c r="Q677" s="252"/>
      <c r="R677" s="252"/>
      <c r="Y677" s="255"/>
      <c r="Z677" s="255"/>
    </row>
    <row r="678" spans="1:26" ht="15.75" customHeight="1">
      <c r="A678" s="252"/>
      <c r="B678" s="252"/>
      <c r="C678" s="252"/>
      <c r="D678" s="252"/>
      <c r="E678" s="252"/>
      <c r="F678" s="252"/>
      <c r="G678" s="252"/>
      <c r="H678" s="252"/>
      <c r="I678" s="252"/>
      <c r="J678" s="252"/>
      <c r="K678" s="252"/>
      <c r="L678" s="252"/>
      <c r="M678" s="252"/>
      <c r="N678" s="252"/>
      <c r="O678" s="252"/>
      <c r="P678" s="252"/>
      <c r="Q678" s="252"/>
      <c r="R678" s="252"/>
      <c r="Y678" s="255"/>
      <c r="Z678" s="255"/>
    </row>
    <row r="679" spans="1:26" ht="15.75" customHeight="1">
      <c r="A679" s="252"/>
      <c r="B679" s="252"/>
      <c r="C679" s="252"/>
      <c r="D679" s="252"/>
      <c r="E679" s="252"/>
      <c r="F679" s="252"/>
      <c r="G679" s="252"/>
      <c r="H679" s="252"/>
      <c r="I679" s="252"/>
      <c r="J679" s="252"/>
      <c r="K679" s="252"/>
      <c r="L679" s="252"/>
      <c r="M679" s="252"/>
      <c r="N679" s="252"/>
      <c r="O679" s="252"/>
      <c r="P679" s="252"/>
      <c r="Q679" s="252"/>
      <c r="R679" s="252"/>
      <c r="Y679" s="255"/>
      <c r="Z679" s="255"/>
    </row>
    <row r="680" spans="1:26" ht="15.75" customHeight="1">
      <c r="A680" s="252"/>
      <c r="B680" s="252"/>
      <c r="C680" s="252"/>
      <c r="D680" s="252"/>
      <c r="E680" s="252"/>
      <c r="F680" s="252"/>
      <c r="G680" s="252"/>
      <c r="H680" s="252"/>
      <c r="I680" s="252"/>
      <c r="J680" s="252"/>
      <c r="K680" s="252"/>
      <c r="L680" s="252"/>
      <c r="M680" s="252"/>
      <c r="N680" s="252"/>
      <c r="O680" s="252"/>
      <c r="P680" s="252"/>
      <c r="Q680" s="252"/>
      <c r="R680" s="252"/>
      <c r="Y680" s="255"/>
      <c r="Z680" s="255"/>
    </row>
    <row r="681" spans="1:26" ht="15.75" customHeight="1">
      <c r="A681" s="252"/>
      <c r="B681" s="252"/>
      <c r="C681" s="252"/>
      <c r="D681" s="252"/>
      <c r="E681" s="252"/>
      <c r="F681" s="252"/>
      <c r="G681" s="252"/>
      <c r="H681" s="252"/>
      <c r="I681" s="252"/>
      <c r="J681" s="252"/>
      <c r="K681" s="252"/>
      <c r="L681" s="252"/>
      <c r="M681" s="252"/>
      <c r="N681" s="252"/>
      <c r="O681" s="252"/>
      <c r="P681" s="252"/>
      <c r="Q681" s="252"/>
      <c r="R681" s="252"/>
      <c r="Y681" s="255"/>
      <c r="Z681" s="255"/>
    </row>
    <row r="682" spans="1:26" ht="15.75" customHeight="1">
      <c r="A682" s="252"/>
      <c r="B682" s="252"/>
      <c r="C682" s="252"/>
      <c r="D682" s="252"/>
      <c r="E682" s="252"/>
      <c r="F682" s="252"/>
      <c r="G682" s="252"/>
      <c r="H682" s="252"/>
      <c r="I682" s="252"/>
      <c r="J682" s="252"/>
      <c r="K682" s="252"/>
      <c r="L682" s="252"/>
      <c r="M682" s="252"/>
      <c r="N682" s="252"/>
      <c r="O682" s="252"/>
      <c r="P682" s="252"/>
      <c r="Q682" s="252"/>
      <c r="R682" s="252"/>
      <c r="Y682" s="255"/>
      <c r="Z682" s="255"/>
    </row>
    <row r="683" spans="1:26" ht="15.75" customHeight="1">
      <c r="A683" s="252"/>
      <c r="B683" s="252"/>
      <c r="C683" s="252"/>
      <c r="D683" s="252"/>
      <c r="E683" s="252"/>
      <c r="F683" s="252"/>
      <c r="G683" s="252"/>
      <c r="H683" s="252"/>
      <c r="I683" s="252"/>
      <c r="J683" s="252"/>
      <c r="K683" s="252"/>
      <c r="L683" s="252"/>
      <c r="M683" s="252"/>
      <c r="N683" s="252"/>
      <c r="O683" s="252"/>
      <c r="P683" s="252"/>
      <c r="Q683" s="252"/>
      <c r="R683" s="252"/>
      <c r="Y683" s="255"/>
      <c r="Z683" s="255"/>
    </row>
    <row r="684" spans="1:26" ht="15.75" customHeight="1">
      <c r="A684" s="252"/>
      <c r="B684" s="252"/>
      <c r="C684" s="252"/>
      <c r="D684" s="252"/>
      <c r="E684" s="252"/>
      <c r="F684" s="252"/>
      <c r="G684" s="252"/>
      <c r="H684" s="252"/>
      <c r="I684" s="252"/>
      <c r="J684" s="252"/>
      <c r="K684" s="252"/>
      <c r="L684" s="252"/>
      <c r="M684" s="252"/>
      <c r="N684" s="252"/>
      <c r="O684" s="252"/>
      <c r="P684" s="252"/>
      <c r="Q684" s="252"/>
      <c r="R684" s="252"/>
      <c r="Y684" s="255"/>
      <c r="Z684" s="255"/>
    </row>
    <row r="685" spans="1:26" ht="15.75" customHeight="1">
      <c r="A685" s="252"/>
      <c r="B685" s="252"/>
      <c r="C685" s="252"/>
      <c r="D685" s="252"/>
      <c r="E685" s="252"/>
      <c r="F685" s="252"/>
      <c r="G685" s="252"/>
      <c r="H685" s="252"/>
      <c r="I685" s="252"/>
      <c r="J685" s="252"/>
      <c r="K685" s="252"/>
      <c r="L685" s="252"/>
      <c r="M685" s="252"/>
      <c r="N685" s="252"/>
      <c r="O685" s="252"/>
      <c r="P685" s="252"/>
      <c r="Q685" s="252"/>
      <c r="R685" s="252"/>
      <c r="Y685" s="255"/>
      <c r="Z685" s="255"/>
    </row>
    <row r="686" spans="1:26" ht="15.75" customHeight="1">
      <c r="A686" s="252"/>
      <c r="B686" s="252"/>
      <c r="C686" s="252"/>
      <c r="D686" s="252"/>
      <c r="E686" s="252"/>
      <c r="F686" s="252"/>
      <c r="G686" s="252"/>
      <c r="H686" s="252"/>
      <c r="I686" s="252"/>
      <c r="J686" s="252"/>
      <c r="K686" s="252"/>
      <c r="L686" s="252"/>
      <c r="M686" s="252"/>
      <c r="N686" s="252"/>
      <c r="O686" s="252"/>
      <c r="P686" s="252"/>
      <c r="Q686" s="252"/>
      <c r="R686" s="252"/>
      <c r="Y686" s="255"/>
      <c r="Z686" s="255"/>
    </row>
    <row r="687" spans="1:26" ht="15.75" customHeight="1">
      <c r="A687" s="252"/>
      <c r="B687" s="252"/>
      <c r="C687" s="252"/>
      <c r="D687" s="252"/>
      <c r="E687" s="252"/>
      <c r="F687" s="252"/>
      <c r="G687" s="252"/>
      <c r="H687" s="252"/>
      <c r="I687" s="252"/>
      <c r="J687" s="252"/>
      <c r="K687" s="252"/>
      <c r="L687" s="252"/>
      <c r="M687" s="252"/>
      <c r="N687" s="252"/>
      <c r="O687" s="252"/>
      <c r="P687" s="252"/>
      <c r="Q687" s="252"/>
      <c r="R687" s="252"/>
      <c r="Y687" s="255"/>
      <c r="Z687" s="255"/>
    </row>
    <row r="688" spans="1:26" ht="15.75" customHeight="1">
      <c r="A688" s="252"/>
      <c r="B688" s="252"/>
      <c r="C688" s="252"/>
      <c r="D688" s="252"/>
      <c r="E688" s="252"/>
      <c r="F688" s="252"/>
      <c r="G688" s="252"/>
      <c r="H688" s="252"/>
      <c r="I688" s="252"/>
      <c r="J688" s="252"/>
      <c r="K688" s="252"/>
      <c r="L688" s="252"/>
      <c r="M688" s="252"/>
      <c r="N688" s="252"/>
      <c r="O688" s="252"/>
      <c r="P688" s="252"/>
      <c r="Q688" s="252"/>
      <c r="R688" s="252"/>
      <c r="Y688" s="255"/>
      <c r="Z688" s="255"/>
    </row>
    <row r="689" spans="1:26" ht="15.75" customHeight="1">
      <c r="A689" s="252"/>
      <c r="B689" s="252"/>
      <c r="C689" s="252"/>
      <c r="D689" s="252"/>
      <c r="E689" s="252"/>
      <c r="F689" s="252"/>
      <c r="G689" s="252"/>
      <c r="H689" s="252"/>
      <c r="I689" s="252"/>
      <c r="J689" s="252"/>
      <c r="K689" s="252"/>
      <c r="L689" s="252"/>
      <c r="M689" s="252"/>
      <c r="N689" s="252"/>
      <c r="O689" s="252"/>
      <c r="P689" s="252"/>
      <c r="Q689" s="252"/>
      <c r="R689" s="252"/>
      <c r="Y689" s="255"/>
      <c r="Z689" s="255"/>
    </row>
    <row r="690" spans="1:26" ht="15.75" customHeight="1">
      <c r="A690" s="252"/>
      <c r="B690" s="252"/>
      <c r="C690" s="252"/>
      <c r="D690" s="252"/>
      <c r="E690" s="252"/>
      <c r="F690" s="252"/>
      <c r="G690" s="252"/>
      <c r="H690" s="252"/>
      <c r="I690" s="252"/>
      <c r="J690" s="252"/>
      <c r="K690" s="252"/>
      <c r="L690" s="252"/>
      <c r="M690" s="252"/>
      <c r="N690" s="252"/>
      <c r="O690" s="252"/>
      <c r="P690" s="252"/>
      <c r="Q690" s="252"/>
      <c r="R690" s="252"/>
      <c r="Y690" s="255"/>
      <c r="Z690" s="255"/>
    </row>
    <row r="691" spans="1:26" ht="15.75" customHeight="1">
      <c r="A691" s="252"/>
      <c r="B691" s="252"/>
      <c r="C691" s="252"/>
      <c r="D691" s="252"/>
      <c r="E691" s="252"/>
      <c r="F691" s="252"/>
      <c r="G691" s="252"/>
      <c r="H691" s="252"/>
      <c r="I691" s="252"/>
      <c r="J691" s="252"/>
      <c r="K691" s="252"/>
      <c r="L691" s="252"/>
      <c r="M691" s="252"/>
      <c r="N691" s="252"/>
      <c r="O691" s="252"/>
      <c r="P691" s="252"/>
      <c r="Q691" s="252"/>
      <c r="R691" s="252"/>
      <c r="Y691" s="255"/>
      <c r="Z691" s="255"/>
    </row>
    <row r="692" spans="1:26" ht="15.75" customHeight="1">
      <c r="A692" s="252"/>
      <c r="B692" s="252"/>
      <c r="C692" s="252"/>
      <c r="D692" s="252"/>
      <c r="E692" s="252"/>
      <c r="F692" s="252"/>
      <c r="G692" s="252"/>
      <c r="H692" s="252"/>
      <c r="I692" s="252"/>
      <c r="J692" s="252"/>
      <c r="K692" s="252"/>
      <c r="L692" s="252"/>
      <c r="M692" s="252"/>
      <c r="N692" s="252"/>
      <c r="O692" s="252"/>
      <c r="P692" s="252"/>
      <c r="Q692" s="252"/>
      <c r="R692" s="252"/>
      <c r="Y692" s="255"/>
      <c r="Z692" s="255"/>
    </row>
    <row r="693" spans="1:26" ht="15.75" customHeight="1">
      <c r="A693" s="252"/>
      <c r="B693" s="252"/>
      <c r="C693" s="252"/>
      <c r="D693" s="252"/>
      <c r="E693" s="252"/>
      <c r="F693" s="252"/>
      <c r="G693" s="252"/>
      <c r="H693" s="252"/>
      <c r="I693" s="252"/>
      <c r="J693" s="252"/>
      <c r="K693" s="252"/>
      <c r="L693" s="252"/>
      <c r="M693" s="252"/>
      <c r="N693" s="252"/>
      <c r="O693" s="252"/>
      <c r="P693" s="252"/>
      <c r="Q693" s="252"/>
      <c r="R693" s="252"/>
      <c r="Y693" s="255"/>
      <c r="Z693" s="255"/>
    </row>
    <row r="694" spans="1:26" ht="15.75" customHeight="1">
      <c r="A694" s="252"/>
      <c r="B694" s="252"/>
      <c r="C694" s="252"/>
      <c r="D694" s="252"/>
      <c r="E694" s="252"/>
      <c r="F694" s="252"/>
      <c r="G694" s="252"/>
      <c r="H694" s="252"/>
      <c r="I694" s="252"/>
      <c r="J694" s="252"/>
      <c r="K694" s="252"/>
      <c r="L694" s="252"/>
      <c r="M694" s="252"/>
      <c r="N694" s="252"/>
      <c r="O694" s="252"/>
      <c r="P694" s="252"/>
      <c r="Q694" s="252"/>
      <c r="R694" s="252"/>
      <c r="Y694" s="255"/>
      <c r="Z694" s="255"/>
    </row>
    <row r="695" spans="1:26" ht="15.75" customHeight="1">
      <c r="A695" s="252"/>
      <c r="B695" s="252"/>
      <c r="C695" s="252"/>
      <c r="D695" s="252"/>
      <c r="E695" s="252"/>
      <c r="F695" s="252"/>
      <c r="G695" s="252"/>
      <c r="H695" s="252"/>
      <c r="I695" s="252"/>
      <c r="J695" s="252"/>
      <c r="K695" s="252"/>
      <c r="L695" s="252"/>
      <c r="M695" s="252"/>
      <c r="N695" s="252"/>
      <c r="O695" s="252"/>
      <c r="P695" s="252"/>
      <c r="Q695" s="252"/>
      <c r="R695" s="252"/>
      <c r="Y695" s="255"/>
      <c r="Z695" s="255"/>
    </row>
    <row r="696" spans="1:26" ht="15.75" customHeight="1">
      <c r="A696" s="252"/>
      <c r="B696" s="252"/>
      <c r="C696" s="252"/>
      <c r="D696" s="252"/>
      <c r="E696" s="252"/>
      <c r="F696" s="252"/>
      <c r="G696" s="252"/>
      <c r="H696" s="252"/>
      <c r="I696" s="252"/>
      <c r="J696" s="252"/>
      <c r="K696" s="252"/>
      <c r="L696" s="252"/>
      <c r="M696" s="252"/>
      <c r="N696" s="252"/>
      <c r="O696" s="252"/>
      <c r="P696" s="252"/>
      <c r="Q696" s="252"/>
      <c r="R696" s="252"/>
      <c r="Y696" s="255"/>
      <c r="Z696" s="255"/>
    </row>
    <row r="697" spans="1:26" ht="15.75" customHeight="1">
      <c r="A697" s="252"/>
      <c r="B697" s="252"/>
      <c r="C697" s="252"/>
      <c r="D697" s="252"/>
      <c r="E697" s="252"/>
      <c r="F697" s="252"/>
      <c r="G697" s="252"/>
      <c r="H697" s="252"/>
      <c r="I697" s="252"/>
      <c r="J697" s="252"/>
      <c r="K697" s="252"/>
      <c r="L697" s="252"/>
      <c r="M697" s="252"/>
      <c r="N697" s="252"/>
      <c r="O697" s="252"/>
      <c r="P697" s="252"/>
      <c r="Q697" s="252"/>
      <c r="R697" s="252"/>
      <c r="Y697" s="255"/>
      <c r="Z697" s="255"/>
    </row>
    <row r="698" spans="1:26" ht="15.75" customHeight="1">
      <c r="A698" s="252"/>
      <c r="B698" s="252"/>
      <c r="C698" s="252"/>
      <c r="D698" s="252"/>
      <c r="E698" s="252"/>
      <c r="F698" s="252"/>
      <c r="G698" s="252"/>
      <c r="H698" s="252"/>
      <c r="I698" s="252"/>
      <c r="J698" s="252"/>
      <c r="K698" s="252"/>
      <c r="L698" s="252"/>
      <c r="M698" s="252"/>
      <c r="N698" s="252"/>
      <c r="O698" s="252"/>
      <c r="P698" s="252"/>
      <c r="Q698" s="252"/>
      <c r="R698" s="252"/>
      <c r="Y698" s="255"/>
      <c r="Z698" s="255"/>
    </row>
    <row r="699" spans="1:26" ht="15.75" customHeight="1">
      <c r="A699" s="252"/>
      <c r="B699" s="252"/>
      <c r="C699" s="252"/>
      <c r="D699" s="252"/>
      <c r="E699" s="252"/>
      <c r="F699" s="252"/>
      <c r="G699" s="252"/>
      <c r="H699" s="252"/>
      <c r="I699" s="252"/>
      <c r="J699" s="252"/>
      <c r="K699" s="252"/>
      <c r="L699" s="252"/>
      <c r="M699" s="252"/>
      <c r="N699" s="252"/>
      <c r="O699" s="252"/>
      <c r="P699" s="252"/>
      <c r="Q699" s="252"/>
      <c r="R699" s="252"/>
      <c r="Y699" s="255"/>
      <c r="Z699" s="255"/>
    </row>
    <row r="700" spans="1:26" ht="15.75" customHeight="1">
      <c r="A700" s="252"/>
      <c r="B700" s="252"/>
      <c r="C700" s="252"/>
      <c r="D700" s="252"/>
      <c r="E700" s="252"/>
      <c r="F700" s="252"/>
      <c r="G700" s="252"/>
      <c r="H700" s="252"/>
      <c r="I700" s="252"/>
      <c r="J700" s="252"/>
      <c r="K700" s="252"/>
      <c r="L700" s="252"/>
      <c r="M700" s="252"/>
      <c r="N700" s="252"/>
      <c r="O700" s="252"/>
      <c r="P700" s="252"/>
      <c r="Q700" s="252"/>
      <c r="R700" s="252"/>
      <c r="Y700" s="255"/>
      <c r="Z700" s="255"/>
    </row>
    <row r="701" spans="1:26" ht="15.75" customHeight="1">
      <c r="A701" s="252"/>
      <c r="B701" s="252"/>
      <c r="C701" s="252"/>
      <c r="D701" s="252"/>
      <c r="E701" s="252"/>
      <c r="F701" s="252"/>
      <c r="G701" s="252"/>
      <c r="H701" s="252"/>
      <c r="I701" s="252"/>
      <c r="J701" s="252"/>
      <c r="K701" s="252"/>
      <c r="L701" s="252"/>
      <c r="M701" s="252"/>
      <c r="N701" s="252"/>
      <c r="O701" s="252"/>
      <c r="P701" s="252"/>
      <c r="Q701" s="252"/>
      <c r="R701" s="252"/>
      <c r="Y701" s="255"/>
      <c r="Z701" s="255"/>
    </row>
    <row r="702" spans="1:26" ht="15.75" customHeight="1">
      <c r="A702" s="252"/>
      <c r="B702" s="252"/>
      <c r="C702" s="252"/>
      <c r="D702" s="252"/>
      <c r="E702" s="252"/>
      <c r="F702" s="252"/>
      <c r="G702" s="252"/>
      <c r="H702" s="252"/>
      <c r="I702" s="252"/>
      <c r="J702" s="252"/>
      <c r="K702" s="252"/>
      <c r="L702" s="252"/>
      <c r="M702" s="252"/>
      <c r="N702" s="252"/>
      <c r="O702" s="252"/>
      <c r="P702" s="252"/>
      <c r="Q702" s="252"/>
      <c r="R702" s="252"/>
      <c r="Y702" s="255"/>
      <c r="Z702" s="255"/>
    </row>
    <row r="703" spans="1:26" ht="15.75" customHeight="1">
      <c r="A703" s="252"/>
      <c r="B703" s="252"/>
      <c r="C703" s="252"/>
      <c r="D703" s="252"/>
      <c r="E703" s="252"/>
      <c r="F703" s="252"/>
      <c r="G703" s="252"/>
      <c r="H703" s="252"/>
      <c r="I703" s="252"/>
      <c r="J703" s="252"/>
      <c r="K703" s="252"/>
      <c r="L703" s="252"/>
      <c r="M703" s="252"/>
      <c r="N703" s="252"/>
      <c r="O703" s="252"/>
      <c r="P703" s="252"/>
      <c r="Q703" s="252"/>
      <c r="R703" s="252"/>
      <c r="Y703" s="255"/>
      <c r="Z703" s="255"/>
    </row>
    <row r="704" spans="1:26" ht="15.75" customHeight="1">
      <c r="A704" s="252"/>
      <c r="B704" s="252"/>
      <c r="C704" s="252"/>
      <c r="D704" s="252"/>
      <c r="E704" s="252"/>
      <c r="F704" s="252"/>
      <c r="G704" s="252"/>
      <c r="H704" s="252"/>
      <c r="I704" s="252"/>
      <c r="J704" s="252"/>
      <c r="K704" s="252"/>
      <c r="L704" s="252"/>
      <c r="M704" s="252"/>
      <c r="N704" s="252"/>
      <c r="O704" s="252"/>
      <c r="P704" s="252"/>
      <c r="Q704" s="252"/>
      <c r="R704" s="252"/>
      <c r="Y704" s="255"/>
      <c r="Z704" s="255"/>
    </row>
    <row r="705" spans="1:26" ht="15.75" customHeight="1">
      <c r="A705" s="252"/>
      <c r="B705" s="252"/>
      <c r="C705" s="252"/>
      <c r="D705" s="252"/>
      <c r="E705" s="252"/>
      <c r="F705" s="252"/>
      <c r="G705" s="252"/>
      <c r="H705" s="252"/>
      <c r="I705" s="252"/>
      <c r="J705" s="252"/>
      <c r="K705" s="252"/>
      <c r="L705" s="252"/>
      <c r="M705" s="252"/>
      <c r="N705" s="252"/>
      <c r="O705" s="252"/>
      <c r="P705" s="252"/>
      <c r="Q705" s="252"/>
      <c r="R705" s="252"/>
      <c r="Y705" s="255"/>
      <c r="Z705" s="255"/>
    </row>
    <row r="706" spans="1:26" ht="15.75" customHeight="1">
      <c r="A706" s="252"/>
      <c r="B706" s="252"/>
      <c r="C706" s="252"/>
      <c r="D706" s="252"/>
      <c r="E706" s="252"/>
      <c r="F706" s="252"/>
      <c r="G706" s="252"/>
      <c r="H706" s="252"/>
      <c r="I706" s="252"/>
      <c r="J706" s="252"/>
      <c r="K706" s="252"/>
      <c r="L706" s="252"/>
      <c r="M706" s="252"/>
      <c r="N706" s="252"/>
      <c r="O706" s="252"/>
      <c r="P706" s="252"/>
      <c r="Q706" s="252"/>
      <c r="R706" s="252"/>
      <c r="Y706" s="255"/>
      <c r="Z706" s="255"/>
    </row>
    <row r="707" spans="1:26" ht="15.75" customHeight="1">
      <c r="A707" s="252"/>
      <c r="B707" s="252"/>
      <c r="C707" s="252"/>
      <c r="D707" s="252"/>
      <c r="E707" s="252"/>
      <c r="F707" s="252"/>
      <c r="G707" s="252"/>
      <c r="H707" s="252"/>
      <c r="I707" s="252"/>
      <c r="J707" s="252"/>
      <c r="K707" s="252"/>
      <c r="L707" s="252"/>
      <c r="M707" s="252"/>
      <c r="N707" s="252"/>
      <c r="O707" s="252"/>
      <c r="P707" s="252"/>
      <c r="Q707" s="252"/>
      <c r="R707" s="252"/>
      <c r="Y707" s="255"/>
      <c r="Z707" s="255"/>
    </row>
    <row r="708" spans="1:26" ht="15.75" customHeight="1">
      <c r="A708" s="252"/>
      <c r="B708" s="252"/>
      <c r="C708" s="252"/>
      <c r="D708" s="252"/>
      <c r="E708" s="252"/>
      <c r="F708" s="252"/>
      <c r="G708" s="252"/>
      <c r="H708" s="252"/>
      <c r="I708" s="252"/>
      <c r="J708" s="252"/>
      <c r="K708" s="252"/>
      <c r="L708" s="252"/>
      <c r="M708" s="252"/>
      <c r="N708" s="252"/>
      <c r="O708" s="252"/>
      <c r="P708" s="252"/>
      <c r="Q708" s="252"/>
      <c r="R708" s="252"/>
      <c r="Y708" s="255"/>
      <c r="Z708" s="255"/>
    </row>
    <row r="709" spans="1:26" ht="15.75" customHeight="1">
      <c r="A709" s="252"/>
      <c r="B709" s="252"/>
      <c r="C709" s="252"/>
      <c r="D709" s="252"/>
      <c r="E709" s="252"/>
      <c r="F709" s="252"/>
      <c r="G709" s="252"/>
      <c r="H709" s="252"/>
      <c r="I709" s="252"/>
      <c r="J709" s="252"/>
      <c r="K709" s="252"/>
      <c r="L709" s="252"/>
      <c r="M709" s="252"/>
      <c r="N709" s="252"/>
      <c r="O709" s="252"/>
      <c r="P709" s="252"/>
      <c r="Q709" s="252"/>
      <c r="R709" s="252"/>
      <c r="Y709" s="255"/>
      <c r="Z709" s="255"/>
    </row>
    <row r="710" spans="1:26" ht="15.75" customHeight="1">
      <c r="A710" s="252"/>
      <c r="B710" s="252"/>
      <c r="C710" s="252"/>
      <c r="D710" s="252"/>
      <c r="E710" s="252"/>
      <c r="F710" s="252"/>
      <c r="G710" s="252"/>
      <c r="H710" s="252"/>
      <c r="I710" s="252"/>
      <c r="J710" s="252"/>
      <c r="K710" s="252"/>
      <c r="L710" s="252"/>
      <c r="M710" s="252"/>
      <c r="N710" s="252"/>
      <c r="O710" s="252"/>
      <c r="P710" s="252"/>
      <c r="Q710" s="252"/>
      <c r="R710" s="252"/>
      <c r="Y710" s="255"/>
      <c r="Z710" s="255"/>
    </row>
    <row r="711" spans="1:26" ht="15.75" customHeight="1">
      <c r="A711" s="252"/>
      <c r="B711" s="252"/>
      <c r="C711" s="252"/>
      <c r="D711" s="252"/>
      <c r="E711" s="252"/>
      <c r="F711" s="252"/>
      <c r="G711" s="252"/>
      <c r="H711" s="252"/>
      <c r="I711" s="252"/>
      <c r="J711" s="252"/>
      <c r="K711" s="252"/>
      <c r="L711" s="252"/>
      <c r="M711" s="252"/>
      <c r="N711" s="252"/>
      <c r="O711" s="252"/>
      <c r="P711" s="252"/>
      <c r="Q711" s="252"/>
      <c r="R711" s="252"/>
      <c r="Y711" s="255"/>
      <c r="Z711" s="255"/>
    </row>
    <row r="712" spans="1:26" ht="15.75" customHeight="1">
      <c r="A712" s="252"/>
      <c r="B712" s="252"/>
      <c r="C712" s="252"/>
      <c r="D712" s="252"/>
      <c r="E712" s="252"/>
      <c r="F712" s="252"/>
      <c r="G712" s="252"/>
      <c r="H712" s="252"/>
      <c r="I712" s="252"/>
      <c r="J712" s="252"/>
      <c r="K712" s="252"/>
      <c r="L712" s="252"/>
      <c r="M712" s="252"/>
      <c r="N712" s="252"/>
      <c r="O712" s="252"/>
      <c r="P712" s="252"/>
      <c r="Q712" s="252"/>
      <c r="R712" s="252"/>
      <c r="Y712" s="255"/>
      <c r="Z712" s="255"/>
    </row>
    <row r="713" spans="1:26" ht="15.75" customHeight="1">
      <c r="A713" s="252"/>
      <c r="B713" s="252"/>
      <c r="C713" s="252"/>
      <c r="D713" s="252"/>
      <c r="E713" s="252"/>
      <c r="F713" s="252"/>
      <c r="G713" s="252"/>
      <c r="H713" s="252"/>
      <c r="I713" s="252"/>
      <c r="J713" s="252"/>
      <c r="K713" s="252"/>
      <c r="L713" s="252"/>
      <c r="M713" s="252"/>
      <c r="N713" s="252"/>
      <c r="O713" s="252"/>
      <c r="P713" s="252"/>
      <c r="Q713" s="252"/>
      <c r="R713" s="252"/>
      <c r="Y713" s="255"/>
      <c r="Z713" s="255"/>
    </row>
    <row r="714" spans="1:26" ht="15.75" customHeight="1">
      <c r="A714" s="252"/>
      <c r="B714" s="252"/>
      <c r="C714" s="252"/>
      <c r="D714" s="252"/>
      <c r="E714" s="252"/>
      <c r="F714" s="252"/>
      <c r="G714" s="252"/>
      <c r="H714" s="252"/>
      <c r="I714" s="252"/>
      <c r="J714" s="252"/>
      <c r="K714" s="252"/>
      <c r="L714" s="252"/>
      <c r="M714" s="252"/>
      <c r="N714" s="252"/>
      <c r="O714" s="252"/>
      <c r="P714" s="252"/>
      <c r="Q714" s="252"/>
      <c r="R714" s="252"/>
      <c r="Y714" s="255"/>
      <c r="Z714" s="255"/>
    </row>
    <row r="715" spans="1:26" ht="15.75" customHeight="1">
      <c r="A715" s="252"/>
      <c r="B715" s="252"/>
      <c r="C715" s="252"/>
      <c r="D715" s="252"/>
      <c r="E715" s="252"/>
      <c r="F715" s="252"/>
      <c r="G715" s="252"/>
      <c r="H715" s="252"/>
      <c r="I715" s="252"/>
      <c r="J715" s="252"/>
      <c r="K715" s="252"/>
      <c r="L715" s="252"/>
      <c r="M715" s="252"/>
      <c r="N715" s="252"/>
      <c r="O715" s="252"/>
      <c r="P715" s="252"/>
      <c r="Q715" s="252"/>
      <c r="R715" s="252"/>
      <c r="Y715" s="255"/>
      <c r="Z715" s="255"/>
    </row>
    <row r="716" spans="1:26" ht="15.75" customHeight="1">
      <c r="A716" s="252"/>
      <c r="B716" s="252"/>
      <c r="C716" s="252"/>
      <c r="D716" s="252"/>
      <c r="E716" s="252"/>
      <c r="F716" s="252"/>
      <c r="G716" s="252"/>
      <c r="H716" s="252"/>
      <c r="I716" s="252"/>
      <c r="J716" s="252"/>
      <c r="K716" s="252"/>
      <c r="L716" s="252"/>
      <c r="M716" s="252"/>
      <c r="N716" s="252"/>
      <c r="O716" s="252"/>
      <c r="P716" s="252"/>
      <c r="Q716" s="252"/>
      <c r="R716" s="252"/>
      <c r="Y716" s="255"/>
      <c r="Z716" s="255"/>
    </row>
    <row r="717" spans="1:26" ht="15.75" customHeight="1">
      <c r="A717" s="252"/>
      <c r="B717" s="252"/>
      <c r="C717" s="252"/>
      <c r="D717" s="252"/>
      <c r="E717" s="252"/>
      <c r="F717" s="252"/>
      <c r="G717" s="252"/>
      <c r="H717" s="252"/>
      <c r="I717" s="252"/>
      <c r="J717" s="252"/>
      <c r="K717" s="252"/>
      <c r="L717" s="252"/>
      <c r="M717" s="252"/>
      <c r="N717" s="252"/>
      <c r="O717" s="252"/>
      <c r="P717" s="252"/>
      <c r="Q717" s="252"/>
      <c r="R717" s="252"/>
      <c r="Y717" s="255"/>
      <c r="Z717" s="255"/>
    </row>
    <row r="718" spans="1:26" ht="15.75" customHeight="1">
      <c r="A718" s="252"/>
      <c r="B718" s="252"/>
      <c r="C718" s="252"/>
      <c r="D718" s="252"/>
      <c r="E718" s="252"/>
      <c r="F718" s="252"/>
      <c r="G718" s="252"/>
      <c r="H718" s="252"/>
      <c r="I718" s="252"/>
      <c r="J718" s="252"/>
      <c r="K718" s="252"/>
      <c r="L718" s="252"/>
      <c r="M718" s="252"/>
      <c r="N718" s="252"/>
      <c r="O718" s="252"/>
      <c r="P718" s="252"/>
      <c r="Q718" s="252"/>
      <c r="R718" s="252"/>
      <c r="Y718" s="255"/>
      <c r="Z718" s="255"/>
    </row>
    <row r="719" spans="1:26" ht="15.75" customHeight="1">
      <c r="A719" s="252"/>
      <c r="B719" s="252"/>
      <c r="C719" s="252"/>
      <c r="D719" s="252"/>
      <c r="E719" s="252"/>
      <c r="F719" s="252"/>
      <c r="G719" s="252"/>
      <c r="H719" s="252"/>
      <c r="I719" s="252"/>
      <c r="J719" s="252"/>
      <c r="K719" s="252"/>
      <c r="L719" s="252"/>
      <c r="M719" s="252"/>
      <c r="N719" s="252"/>
      <c r="O719" s="252"/>
      <c r="P719" s="252"/>
      <c r="Q719" s="252"/>
      <c r="R719" s="252"/>
      <c r="Y719" s="255"/>
      <c r="Z719" s="255"/>
    </row>
    <row r="720" spans="1:26" ht="15.75" customHeight="1">
      <c r="A720" s="252"/>
      <c r="B720" s="252"/>
      <c r="C720" s="252"/>
      <c r="D720" s="252"/>
      <c r="E720" s="252"/>
      <c r="F720" s="252"/>
      <c r="G720" s="252"/>
      <c r="H720" s="252"/>
      <c r="I720" s="252"/>
      <c r="J720" s="252"/>
      <c r="K720" s="252"/>
      <c r="L720" s="252"/>
      <c r="M720" s="252"/>
      <c r="N720" s="252"/>
      <c r="O720" s="252"/>
      <c r="P720" s="252"/>
      <c r="Q720" s="252"/>
      <c r="R720" s="252"/>
      <c r="Y720" s="255"/>
      <c r="Z720" s="255"/>
    </row>
    <row r="721" spans="1:26" ht="15.75" customHeight="1">
      <c r="A721" s="252"/>
      <c r="B721" s="252"/>
      <c r="C721" s="252"/>
      <c r="D721" s="252"/>
      <c r="E721" s="252"/>
      <c r="F721" s="252"/>
      <c r="G721" s="252"/>
      <c r="H721" s="252"/>
      <c r="I721" s="252"/>
      <c r="J721" s="252"/>
      <c r="K721" s="252"/>
      <c r="L721" s="252"/>
      <c r="M721" s="252"/>
      <c r="N721" s="252"/>
      <c r="O721" s="252"/>
      <c r="P721" s="252"/>
      <c r="Q721" s="252"/>
      <c r="R721" s="252"/>
      <c r="Y721" s="255"/>
      <c r="Z721" s="255"/>
    </row>
    <row r="722" spans="1:26" ht="15.75" customHeight="1">
      <c r="A722" s="252"/>
      <c r="B722" s="252"/>
      <c r="C722" s="252"/>
      <c r="D722" s="252"/>
      <c r="E722" s="252"/>
      <c r="F722" s="252"/>
      <c r="G722" s="252"/>
      <c r="H722" s="252"/>
      <c r="I722" s="252"/>
      <c r="J722" s="252"/>
      <c r="K722" s="252"/>
      <c r="L722" s="252"/>
      <c r="M722" s="252"/>
      <c r="N722" s="252"/>
      <c r="O722" s="252"/>
      <c r="P722" s="252"/>
      <c r="Q722" s="252"/>
      <c r="R722" s="252"/>
      <c r="Y722" s="255"/>
      <c r="Z722" s="255"/>
    </row>
    <row r="723" spans="1:26" ht="15.75" customHeight="1">
      <c r="A723" s="252"/>
      <c r="B723" s="252"/>
      <c r="C723" s="252"/>
      <c r="D723" s="252"/>
      <c r="E723" s="252"/>
      <c r="F723" s="252"/>
      <c r="G723" s="252"/>
      <c r="H723" s="252"/>
      <c r="I723" s="252"/>
      <c r="J723" s="252"/>
      <c r="K723" s="252"/>
      <c r="L723" s="252"/>
      <c r="M723" s="252"/>
      <c r="N723" s="252"/>
      <c r="O723" s="252"/>
      <c r="P723" s="252"/>
      <c r="Q723" s="252"/>
      <c r="R723" s="252"/>
      <c r="Y723" s="255"/>
      <c r="Z723" s="255"/>
    </row>
    <row r="724" spans="1:26" ht="15.75" customHeight="1">
      <c r="A724" s="252"/>
      <c r="B724" s="252"/>
      <c r="C724" s="252"/>
      <c r="D724" s="252"/>
      <c r="E724" s="252"/>
      <c r="F724" s="252"/>
      <c r="G724" s="252"/>
      <c r="H724" s="252"/>
      <c r="I724" s="252"/>
      <c r="J724" s="252"/>
      <c r="K724" s="252"/>
      <c r="L724" s="252"/>
      <c r="M724" s="252"/>
      <c r="N724" s="252"/>
      <c r="O724" s="252"/>
      <c r="P724" s="252"/>
      <c r="Q724" s="252"/>
      <c r="R724" s="252"/>
      <c r="Y724" s="255"/>
      <c r="Z724" s="255"/>
    </row>
    <row r="725" spans="1:26" ht="15.75" customHeight="1">
      <c r="A725" s="252"/>
      <c r="B725" s="252"/>
      <c r="C725" s="252"/>
      <c r="D725" s="252"/>
      <c r="E725" s="252"/>
      <c r="F725" s="252"/>
      <c r="G725" s="252"/>
      <c r="H725" s="252"/>
      <c r="I725" s="252"/>
      <c r="J725" s="252"/>
      <c r="K725" s="252"/>
      <c r="L725" s="252"/>
      <c r="M725" s="252"/>
      <c r="N725" s="252"/>
      <c r="O725" s="252"/>
      <c r="P725" s="252"/>
      <c r="Q725" s="252"/>
      <c r="R725" s="252"/>
      <c r="Y725" s="255"/>
      <c r="Z725" s="255"/>
    </row>
    <row r="726" spans="1:26" ht="15.75" customHeight="1">
      <c r="A726" s="252"/>
      <c r="B726" s="252"/>
      <c r="C726" s="252"/>
      <c r="D726" s="252"/>
      <c r="E726" s="252"/>
      <c r="F726" s="252"/>
      <c r="G726" s="252"/>
      <c r="H726" s="252"/>
      <c r="I726" s="252"/>
      <c r="J726" s="252"/>
      <c r="K726" s="252"/>
      <c r="L726" s="252"/>
      <c r="M726" s="252"/>
      <c r="N726" s="252"/>
      <c r="O726" s="252"/>
      <c r="P726" s="252"/>
      <c r="Q726" s="252"/>
      <c r="R726" s="252"/>
      <c r="Y726" s="255"/>
      <c r="Z726" s="255"/>
    </row>
    <row r="727" spans="1:26" ht="15.75" customHeight="1">
      <c r="A727" s="252"/>
      <c r="B727" s="252"/>
      <c r="C727" s="252"/>
      <c r="D727" s="252"/>
      <c r="E727" s="252"/>
      <c r="F727" s="252"/>
      <c r="G727" s="252"/>
      <c r="H727" s="252"/>
      <c r="I727" s="252"/>
      <c r="J727" s="252"/>
      <c r="K727" s="252"/>
      <c r="L727" s="252"/>
      <c r="M727" s="252"/>
      <c r="N727" s="252"/>
      <c r="O727" s="252"/>
      <c r="P727" s="252"/>
      <c r="Q727" s="252"/>
      <c r="R727" s="252"/>
      <c r="Y727" s="255"/>
      <c r="Z727" s="255"/>
    </row>
    <row r="728" spans="1:26" ht="15.75" customHeight="1">
      <c r="A728" s="252"/>
      <c r="B728" s="252"/>
      <c r="C728" s="252"/>
      <c r="D728" s="252"/>
      <c r="E728" s="252"/>
      <c r="F728" s="252"/>
      <c r="G728" s="252"/>
      <c r="H728" s="252"/>
      <c r="I728" s="252"/>
      <c r="J728" s="252"/>
      <c r="K728" s="252"/>
      <c r="L728" s="252"/>
      <c r="M728" s="252"/>
      <c r="N728" s="252"/>
      <c r="O728" s="252"/>
      <c r="P728" s="252"/>
      <c r="Q728" s="252"/>
      <c r="R728" s="252"/>
      <c r="Y728" s="255"/>
      <c r="Z728" s="255"/>
    </row>
    <row r="729" spans="1:26" ht="15.75" customHeight="1">
      <c r="A729" s="252"/>
      <c r="B729" s="252"/>
      <c r="C729" s="252"/>
      <c r="D729" s="252"/>
      <c r="E729" s="252"/>
      <c r="F729" s="252"/>
      <c r="G729" s="252"/>
      <c r="H729" s="252"/>
      <c r="I729" s="252"/>
      <c r="J729" s="252"/>
      <c r="K729" s="252"/>
      <c r="L729" s="252"/>
      <c r="M729" s="252"/>
      <c r="N729" s="252"/>
      <c r="O729" s="252"/>
      <c r="P729" s="252"/>
      <c r="Q729" s="252"/>
      <c r="R729" s="252"/>
      <c r="Y729" s="255"/>
      <c r="Z729" s="255"/>
    </row>
    <row r="730" spans="1:26" ht="15.75" customHeight="1">
      <c r="A730" s="252"/>
      <c r="B730" s="252"/>
      <c r="C730" s="252"/>
      <c r="D730" s="252"/>
      <c r="E730" s="252"/>
      <c r="F730" s="252"/>
      <c r="G730" s="252"/>
      <c r="H730" s="252"/>
      <c r="I730" s="252"/>
      <c r="J730" s="252"/>
      <c r="K730" s="252"/>
      <c r="L730" s="252"/>
      <c r="M730" s="252"/>
      <c r="N730" s="252"/>
      <c r="O730" s="252"/>
      <c r="P730" s="252"/>
      <c r="Q730" s="252"/>
      <c r="R730" s="252"/>
      <c r="Y730" s="255"/>
      <c r="Z730" s="255"/>
    </row>
    <row r="731" spans="1:26" ht="15.75" customHeight="1">
      <c r="A731" s="252"/>
      <c r="B731" s="252"/>
      <c r="C731" s="252"/>
      <c r="D731" s="252"/>
      <c r="E731" s="252"/>
      <c r="F731" s="252"/>
      <c r="G731" s="252"/>
      <c r="H731" s="252"/>
      <c r="I731" s="252"/>
      <c r="J731" s="252"/>
      <c r="K731" s="252"/>
      <c r="L731" s="252"/>
      <c r="M731" s="252"/>
      <c r="N731" s="252"/>
      <c r="O731" s="252"/>
      <c r="P731" s="252"/>
      <c r="Q731" s="252"/>
      <c r="R731" s="252"/>
      <c r="Y731" s="255"/>
      <c r="Z731" s="255"/>
    </row>
    <row r="732" spans="1:26" ht="15.75" customHeight="1">
      <c r="A732" s="252"/>
      <c r="B732" s="252"/>
      <c r="C732" s="252"/>
      <c r="D732" s="252"/>
      <c r="E732" s="252"/>
      <c r="F732" s="252"/>
      <c r="G732" s="252"/>
      <c r="H732" s="252"/>
      <c r="I732" s="252"/>
      <c r="J732" s="252"/>
      <c r="K732" s="252"/>
      <c r="L732" s="252"/>
      <c r="M732" s="252"/>
      <c r="N732" s="252"/>
      <c r="O732" s="252"/>
      <c r="P732" s="252"/>
      <c r="Q732" s="252"/>
      <c r="R732" s="252"/>
      <c r="Y732" s="255"/>
      <c r="Z732" s="255"/>
    </row>
    <row r="733" spans="1:26" ht="15.75" customHeight="1">
      <c r="A733" s="252"/>
      <c r="B733" s="252"/>
      <c r="C733" s="252"/>
      <c r="D733" s="252"/>
      <c r="E733" s="252"/>
      <c r="F733" s="252"/>
      <c r="G733" s="252"/>
      <c r="H733" s="252"/>
      <c r="I733" s="252"/>
      <c r="J733" s="252"/>
      <c r="K733" s="252"/>
      <c r="L733" s="252"/>
      <c r="M733" s="252"/>
      <c r="N733" s="252"/>
      <c r="O733" s="252"/>
      <c r="P733" s="252"/>
      <c r="Q733" s="252"/>
      <c r="R733" s="252"/>
      <c r="Y733" s="255"/>
      <c r="Z733" s="255"/>
    </row>
    <row r="734" spans="1:26" ht="15.75" customHeight="1">
      <c r="A734" s="252"/>
      <c r="B734" s="252"/>
      <c r="C734" s="252"/>
      <c r="D734" s="252"/>
      <c r="E734" s="252"/>
      <c r="F734" s="252"/>
      <c r="G734" s="252"/>
      <c r="H734" s="252"/>
      <c r="I734" s="252"/>
      <c r="J734" s="252"/>
      <c r="K734" s="252"/>
      <c r="L734" s="252"/>
      <c r="M734" s="252"/>
      <c r="N734" s="252"/>
      <c r="O734" s="252"/>
      <c r="P734" s="252"/>
      <c r="Q734" s="252"/>
      <c r="R734" s="252"/>
      <c r="Y734" s="255"/>
      <c r="Z734" s="255"/>
    </row>
    <row r="735" spans="1:26" ht="15.75" customHeight="1">
      <c r="A735" s="252"/>
      <c r="B735" s="252"/>
      <c r="C735" s="252"/>
      <c r="D735" s="252"/>
      <c r="E735" s="252"/>
      <c r="F735" s="252"/>
      <c r="G735" s="252"/>
      <c r="H735" s="252"/>
      <c r="I735" s="252"/>
      <c r="J735" s="252"/>
      <c r="K735" s="252"/>
      <c r="L735" s="252"/>
      <c r="M735" s="252"/>
      <c r="N735" s="252"/>
      <c r="O735" s="252"/>
      <c r="P735" s="252"/>
      <c r="Q735" s="252"/>
      <c r="R735" s="252"/>
      <c r="Y735" s="255"/>
      <c r="Z735" s="255"/>
    </row>
    <row r="736" spans="1:26" ht="15.75" customHeight="1">
      <c r="A736" s="252"/>
      <c r="B736" s="252"/>
      <c r="C736" s="252"/>
      <c r="D736" s="252"/>
      <c r="E736" s="252"/>
      <c r="F736" s="252"/>
      <c r="G736" s="252"/>
      <c r="H736" s="252"/>
      <c r="I736" s="252"/>
      <c r="J736" s="252"/>
      <c r="K736" s="252"/>
      <c r="L736" s="252"/>
      <c r="M736" s="252"/>
      <c r="N736" s="252"/>
      <c r="O736" s="252"/>
      <c r="P736" s="252"/>
      <c r="Q736" s="252"/>
      <c r="R736" s="252"/>
      <c r="Y736" s="255"/>
      <c r="Z736" s="255"/>
    </row>
    <row r="737" spans="1:26" ht="15.75" customHeight="1">
      <c r="A737" s="252"/>
      <c r="B737" s="252"/>
      <c r="C737" s="252"/>
      <c r="D737" s="252"/>
      <c r="E737" s="252"/>
      <c r="F737" s="252"/>
      <c r="G737" s="252"/>
      <c r="H737" s="252"/>
      <c r="I737" s="252"/>
      <c r="J737" s="252"/>
      <c r="K737" s="252"/>
      <c r="L737" s="252"/>
      <c r="M737" s="252"/>
      <c r="N737" s="252"/>
      <c r="O737" s="252"/>
      <c r="P737" s="252"/>
      <c r="Q737" s="252"/>
      <c r="R737" s="252"/>
      <c r="Y737" s="255"/>
      <c r="Z737" s="255"/>
    </row>
    <row r="738" spans="1:26" ht="15.75" customHeight="1">
      <c r="A738" s="252"/>
      <c r="B738" s="252"/>
      <c r="C738" s="252"/>
      <c r="D738" s="252"/>
      <c r="E738" s="252"/>
      <c r="F738" s="252"/>
      <c r="G738" s="252"/>
      <c r="H738" s="252"/>
      <c r="I738" s="252"/>
      <c r="J738" s="252"/>
      <c r="K738" s="252"/>
      <c r="L738" s="252"/>
      <c r="M738" s="252"/>
      <c r="N738" s="252"/>
      <c r="O738" s="252"/>
      <c r="P738" s="252"/>
      <c r="Q738" s="252"/>
      <c r="R738" s="252"/>
      <c r="Y738" s="255"/>
      <c r="Z738" s="255"/>
    </row>
    <row r="739" spans="1:26" ht="15.75" customHeight="1">
      <c r="A739" s="252"/>
      <c r="B739" s="252"/>
      <c r="C739" s="252"/>
      <c r="D739" s="252"/>
      <c r="E739" s="252"/>
      <c r="F739" s="252"/>
      <c r="G739" s="252"/>
      <c r="H739" s="252"/>
      <c r="I739" s="252"/>
      <c r="J739" s="252"/>
      <c r="K739" s="252"/>
      <c r="L739" s="252"/>
      <c r="M739" s="252"/>
      <c r="N739" s="252"/>
      <c r="O739" s="252"/>
      <c r="P739" s="252"/>
      <c r="Q739" s="252"/>
      <c r="R739" s="252"/>
      <c r="Y739" s="255"/>
      <c r="Z739" s="255"/>
    </row>
    <row r="740" spans="1:26" ht="15.75" customHeight="1">
      <c r="A740" s="252"/>
      <c r="B740" s="252"/>
      <c r="C740" s="252"/>
      <c r="D740" s="252"/>
      <c r="E740" s="252"/>
      <c r="F740" s="252"/>
      <c r="G740" s="252"/>
      <c r="H740" s="252"/>
      <c r="I740" s="252"/>
      <c r="J740" s="252"/>
      <c r="K740" s="252"/>
      <c r="L740" s="252"/>
      <c r="M740" s="252"/>
      <c r="N740" s="252"/>
      <c r="O740" s="252"/>
      <c r="P740" s="252"/>
      <c r="Q740" s="252"/>
      <c r="R740" s="252"/>
      <c r="Y740" s="255"/>
      <c r="Z740" s="255"/>
    </row>
    <row r="741" spans="1:26" ht="15.75" customHeight="1">
      <c r="A741" s="252"/>
      <c r="B741" s="252"/>
      <c r="C741" s="252"/>
      <c r="D741" s="252"/>
      <c r="E741" s="252"/>
      <c r="F741" s="252"/>
      <c r="G741" s="252"/>
      <c r="H741" s="252"/>
      <c r="I741" s="252"/>
      <c r="J741" s="252"/>
      <c r="K741" s="252"/>
      <c r="L741" s="252"/>
      <c r="M741" s="252"/>
      <c r="N741" s="252"/>
      <c r="O741" s="252"/>
      <c r="P741" s="252"/>
      <c r="Q741" s="252"/>
      <c r="R741" s="252"/>
      <c r="Y741" s="255"/>
      <c r="Z741" s="255"/>
    </row>
    <row r="742" spans="1:26" ht="15.75" customHeight="1">
      <c r="A742" s="252"/>
      <c r="B742" s="252"/>
      <c r="C742" s="252"/>
      <c r="D742" s="252"/>
      <c r="E742" s="252"/>
      <c r="F742" s="252"/>
      <c r="G742" s="252"/>
      <c r="H742" s="252"/>
      <c r="I742" s="252"/>
      <c r="J742" s="252"/>
      <c r="K742" s="252"/>
      <c r="L742" s="252"/>
      <c r="M742" s="252"/>
      <c r="N742" s="252"/>
      <c r="O742" s="252"/>
      <c r="P742" s="252"/>
      <c r="Q742" s="252"/>
      <c r="R742" s="252"/>
      <c r="Y742" s="255"/>
      <c r="Z742" s="255"/>
    </row>
    <row r="743" spans="1:26" ht="15.75" customHeight="1">
      <c r="A743" s="252"/>
      <c r="B743" s="252"/>
      <c r="C743" s="252"/>
      <c r="D743" s="252"/>
      <c r="E743" s="252"/>
      <c r="F743" s="252"/>
      <c r="G743" s="252"/>
      <c r="H743" s="252"/>
      <c r="I743" s="252"/>
      <c r="J743" s="252"/>
      <c r="K743" s="252"/>
      <c r="L743" s="252"/>
      <c r="M743" s="252"/>
      <c r="N743" s="252"/>
      <c r="O743" s="252"/>
      <c r="P743" s="252"/>
      <c r="Q743" s="252"/>
      <c r="R743" s="252"/>
      <c r="Y743" s="255"/>
      <c r="Z743" s="255"/>
    </row>
    <row r="744" spans="1:26" ht="15.75" customHeight="1">
      <c r="A744" s="252"/>
      <c r="B744" s="252"/>
      <c r="C744" s="252"/>
      <c r="D744" s="252"/>
      <c r="E744" s="252"/>
      <c r="F744" s="252"/>
      <c r="G744" s="252"/>
      <c r="H744" s="252"/>
      <c r="I744" s="252"/>
      <c r="J744" s="252"/>
      <c r="K744" s="252"/>
      <c r="L744" s="252"/>
      <c r="M744" s="252"/>
      <c r="N744" s="252"/>
      <c r="O744" s="252"/>
      <c r="P744" s="252"/>
      <c r="Q744" s="252"/>
      <c r="R744" s="252"/>
      <c r="Y744" s="255"/>
      <c r="Z744" s="255"/>
    </row>
    <row r="745" spans="1:26" ht="15.75" customHeight="1">
      <c r="A745" s="252"/>
      <c r="B745" s="252"/>
      <c r="C745" s="252"/>
      <c r="D745" s="252"/>
      <c r="E745" s="252"/>
      <c r="F745" s="252"/>
      <c r="G745" s="252"/>
      <c r="H745" s="252"/>
      <c r="I745" s="252"/>
      <c r="J745" s="252"/>
      <c r="K745" s="252"/>
      <c r="L745" s="252"/>
      <c r="M745" s="252"/>
      <c r="N745" s="252"/>
      <c r="O745" s="252"/>
      <c r="P745" s="252"/>
      <c r="Q745" s="252"/>
      <c r="R745" s="252"/>
      <c r="Y745" s="255"/>
      <c r="Z745" s="255"/>
    </row>
    <row r="746" spans="1:26" ht="15.75" customHeight="1">
      <c r="A746" s="252"/>
      <c r="B746" s="252"/>
      <c r="C746" s="252"/>
      <c r="D746" s="252"/>
      <c r="E746" s="252"/>
      <c r="F746" s="252"/>
      <c r="G746" s="252"/>
      <c r="H746" s="252"/>
      <c r="I746" s="252"/>
      <c r="J746" s="252"/>
      <c r="K746" s="252"/>
      <c r="L746" s="252"/>
      <c r="M746" s="252"/>
      <c r="N746" s="252"/>
      <c r="O746" s="252"/>
      <c r="P746" s="252"/>
      <c r="Q746" s="252"/>
      <c r="R746" s="252"/>
      <c r="Y746" s="255"/>
      <c r="Z746" s="255"/>
    </row>
    <row r="747" spans="1:26" ht="15.75" customHeight="1">
      <c r="A747" s="252"/>
      <c r="B747" s="252"/>
      <c r="C747" s="252"/>
      <c r="D747" s="252"/>
      <c r="E747" s="252"/>
      <c r="F747" s="252"/>
      <c r="G747" s="252"/>
      <c r="H747" s="252"/>
      <c r="I747" s="252"/>
      <c r="J747" s="252"/>
      <c r="K747" s="252"/>
      <c r="L747" s="252"/>
      <c r="M747" s="252"/>
      <c r="N747" s="252"/>
      <c r="O747" s="252"/>
      <c r="P747" s="252"/>
      <c r="Q747" s="252"/>
      <c r="R747" s="252"/>
      <c r="Y747" s="255"/>
      <c r="Z747" s="255"/>
    </row>
    <row r="748" spans="1:26" ht="15.75" customHeight="1">
      <c r="A748" s="252"/>
      <c r="B748" s="252"/>
      <c r="C748" s="252"/>
      <c r="D748" s="252"/>
      <c r="E748" s="252"/>
      <c r="F748" s="252"/>
      <c r="G748" s="252"/>
      <c r="H748" s="252"/>
      <c r="I748" s="252"/>
      <c r="J748" s="252"/>
      <c r="K748" s="252"/>
      <c r="L748" s="252"/>
      <c r="M748" s="252"/>
      <c r="N748" s="252"/>
      <c r="O748" s="252"/>
      <c r="P748" s="252"/>
      <c r="Q748" s="252"/>
      <c r="R748" s="252"/>
      <c r="Y748" s="255"/>
      <c r="Z748" s="255"/>
    </row>
    <row r="749" spans="1:26" ht="15.75" customHeight="1">
      <c r="A749" s="252"/>
      <c r="B749" s="252"/>
      <c r="C749" s="252"/>
      <c r="D749" s="252"/>
      <c r="E749" s="252"/>
      <c r="F749" s="252"/>
      <c r="G749" s="252"/>
      <c r="H749" s="252"/>
      <c r="I749" s="252"/>
      <c r="J749" s="252"/>
      <c r="K749" s="252"/>
      <c r="L749" s="252"/>
      <c r="M749" s="252"/>
      <c r="N749" s="252"/>
      <c r="O749" s="252"/>
      <c r="P749" s="252"/>
      <c r="Q749" s="252"/>
      <c r="R749" s="252"/>
      <c r="Y749" s="255"/>
      <c r="Z749" s="255"/>
    </row>
    <row r="750" spans="1:26" ht="15.75" customHeight="1">
      <c r="A750" s="252"/>
      <c r="B750" s="252"/>
      <c r="C750" s="252"/>
      <c r="D750" s="252"/>
      <c r="E750" s="252"/>
      <c r="F750" s="252"/>
      <c r="G750" s="252"/>
      <c r="H750" s="252"/>
      <c r="I750" s="252"/>
      <c r="J750" s="252"/>
      <c r="K750" s="252"/>
      <c r="L750" s="252"/>
      <c r="M750" s="252"/>
      <c r="N750" s="252"/>
      <c r="O750" s="252"/>
      <c r="P750" s="252"/>
      <c r="Q750" s="252"/>
      <c r="R750" s="252"/>
      <c r="Y750" s="255"/>
      <c r="Z750" s="255"/>
    </row>
    <row r="751" spans="1:26" ht="15.75" customHeight="1">
      <c r="A751" s="252"/>
      <c r="B751" s="252"/>
      <c r="C751" s="252"/>
      <c r="D751" s="252"/>
      <c r="E751" s="252"/>
      <c r="F751" s="252"/>
      <c r="G751" s="252"/>
      <c r="H751" s="252"/>
      <c r="I751" s="252"/>
      <c r="J751" s="252"/>
      <c r="K751" s="252"/>
      <c r="L751" s="252"/>
      <c r="M751" s="252"/>
      <c r="N751" s="252"/>
      <c r="O751" s="252"/>
      <c r="P751" s="252"/>
      <c r="Q751" s="252"/>
      <c r="R751" s="252"/>
      <c r="Y751" s="255"/>
      <c r="Z751" s="255"/>
    </row>
    <row r="752" spans="1:26" ht="15.75" customHeight="1">
      <c r="A752" s="252"/>
      <c r="B752" s="252"/>
      <c r="C752" s="252"/>
      <c r="D752" s="252"/>
      <c r="E752" s="252"/>
      <c r="F752" s="252"/>
      <c r="G752" s="252"/>
      <c r="H752" s="252"/>
      <c r="I752" s="252"/>
      <c r="J752" s="252"/>
      <c r="K752" s="252"/>
      <c r="L752" s="252"/>
      <c r="M752" s="252"/>
      <c r="N752" s="252"/>
      <c r="O752" s="252"/>
      <c r="P752" s="252"/>
      <c r="Q752" s="252"/>
      <c r="R752" s="252"/>
      <c r="Y752" s="255"/>
      <c r="Z752" s="255"/>
    </row>
    <row r="753" spans="1:26" ht="15.75" customHeight="1">
      <c r="A753" s="252"/>
      <c r="B753" s="252"/>
      <c r="C753" s="252"/>
      <c r="D753" s="252"/>
      <c r="E753" s="252"/>
      <c r="F753" s="252"/>
      <c r="G753" s="252"/>
      <c r="H753" s="252"/>
      <c r="I753" s="252"/>
      <c r="J753" s="252"/>
      <c r="K753" s="252"/>
      <c r="L753" s="252"/>
      <c r="M753" s="252"/>
      <c r="N753" s="252"/>
      <c r="O753" s="252"/>
      <c r="P753" s="252"/>
      <c r="Q753" s="252"/>
      <c r="R753" s="252"/>
      <c r="Y753" s="255"/>
      <c r="Z753" s="255"/>
    </row>
    <row r="754" spans="1:26" ht="15.75" customHeight="1">
      <c r="A754" s="252"/>
      <c r="B754" s="252"/>
      <c r="C754" s="252"/>
      <c r="D754" s="252"/>
      <c r="E754" s="252"/>
      <c r="F754" s="252"/>
      <c r="G754" s="252"/>
      <c r="H754" s="252"/>
      <c r="I754" s="252"/>
      <c r="J754" s="252"/>
      <c r="K754" s="252"/>
      <c r="L754" s="252"/>
      <c r="M754" s="252"/>
      <c r="N754" s="252"/>
      <c r="O754" s="252"/>
      <c r="P754" s="252"/>
      <c r="Q754" s="252"/>
      <c r="R754" s="252"/>
      <c r="Y754" s="255"/>
      <c r="Z754" s="255"/>
    </row>
    <row r="755" spans="1:26" ht="15.75" customHeight="1">
      <c r="A755" s="252"/>
      <c r="B755" s="252"/>
      <c r="C755" s="252"/>
      <c r="D755" s="252"/>
      <c r="E755" s="252"/>
      <c r="F755" s="252"/>
      <c r="G755" s="252"/>
      <c r="H755" s="252"/>
      <c r="I755" s="252"/>
      <c r="J755" s="252"/>
      <c r="K755" s="252"/>
      <c r="L755" s="252"/>
      <c r="M755" s="252"/>
      <c r="N755" s="252"/>
      <c r="O755" s="252"/>
      <c r="P755" s="252"/>
      <c r="Q755" s="252"/>
      <c r="R755" s="252"/>
      <c r="Y755" s="255"/>
      <c r="Z755" s="255"/>
    </row>
    <row r="756" spans="1:26" ht="15.75" customHeight="1">
      <c r="A756" s="252"/>
      <c r="B756" s="252"/>
      <c r="C756" s="252"/>
      <c r="D756" s="252"/>
      <c r="E756" s="252"/>
      <c r="F756" s="252"/>
      <c r="G756" s="252"/>
      <c r="H756" s="252"/>
      <c r="I756" s="252"/>
      <c r="J756" s="252"/>
      <c r="K756" s="252"/>
      <c r="L756" s="252"/>
      <c r="M756" s="252"/>
      <c r="N756" s="252"/>
      <c r="O756" s="252"/>
      <c r="P756" s="252"/>
      <c r="Q756" s="252"/>
      <c r="R756" s="252"/>
      <c r="Y756" s="255"/>
      <c r="Z756" s="255"/>
    </row>
    <row r="757" spans="1:26" ht="15.75" customHeight="1">
      <c r="A757" s="252"/>
      <c r="B757" s="252"/>
      <c r="C757" s="252"/>
      <c r="D757" s="252"/>
      <c r="E757" s="252"/>
      <c r="F757" s="252"/>
      <c r="G757" s="252"/>
      <c r="H757" s="252"/>
      <c r="I757" s="252"/>
      <c r="J757" s="252"/>
      <c r="K757" s="252"/>
      <c r="L757" s="252"/>
      <c r="M757" s="252"/>
      <c r="N757" s="252"/>
      <c r="O757" s="252"/>
      <c r="P757" s="252"/>
      <c r="Q757" s="252"/>
      <c r="R757" s="252"/>
      <c r="Y757" s="255"/>
      <c r="Z757" s="255"/>
    </row>
    <row r="758" spans="1:26" ht="15.75" customHeight="1">
      <c r="A758" s="252"/>
      <c r="B758" s="252"/>
      <c r="C758" s="252"/>
      <c r="D758" s="252"/>
      <c r="E758" s="252"/>
      <c r="F758" s="252"/>
      <c r="G758" s="252"/>
      <c r="H758" s="252"/>
      <c r="I758" s="252"/>
      <c r="J758" s="252"/>
      <c r="K758" s="252"/>
      <c r="L758" s="252"/>
      <c r="M758" s="252"/>
      <c r="N758" s="252"/>
      <c r="O758" s="252"/>
      <c r="P758" s="252"/>
      <c r="Q758" s="252"/>
      <c r="R758" s="252"/>
      <c r="Y758" s="255"/>
      <c r="Z758" s="255"/>
    </row>
    <row r="759" spans="1:26" ht="15.75" customHeight="1">
      <c r="A759" s="252"/>
      <c r="B759" s="252"/>
      <c r="C759" s="252"/>
      <c r="D759" s="252"/>
      <c r="E759" s="252"/>
      <c r="F759" s="252"/>
      <c r="G759" s="252"/>
      <c r="H759" s="252"/>
      <c r="I759" s="252"/>
      <c r="J759" s="252"/>
      <c r="K759" s="252"/>
      <c r="L759" s="252"/>
      <c r="M759" s="252"/>
      <c r="N759" s="252"/>
      <c r="O759" s="252"/>
      <c r="P759" s="252"/>
      <c r="Q759" s="252"/>
      <c r="R759" s="252"/>
      <c r="Y759" s="255"/>
      <c r="Z759" s="255"/>
    </row>
    <row r="760" spans="1:26" ht="15.75" customHeight="1">
      <c r="A760" s="252"/>
      <c r="B760" s="252"/>
      <c r="C760" s="252"/>
      <c r="D760" s="252"/>
      <c r="E760" s="252"/>
      <c r="F760" s="252"/>
      <c r="G760" s="252"/>
      <c r="H760" s="252"/>
      <c r="I760" s="252"/>
      <c r="J760" s="252"/>
      <c r="K760" s="252"/>
      <c r="L760" s="252"/>
      <c r="M760" s="252"/>
      <c r="N760" s="252"/>
      <c r="O760" s="252"/>
      <c r="P760" s="252"/>
      <c r="Q760" s="252"/>
      <c r="R760" s="252"/>
      <c r="Y760" s="255"/>
      <c r="Z760" s="255"/>
    </row>
    <row r="761" spans="1:26" ht="15.75" customHeight="1">
      <c r="A761" s="252"/>
      <c r="B761" s="252"/>
      <c r="C761" s="252"/>
      <c r="D761" s="252"/>
      <c r="E761" s="252"/>
      <c r="F761" s="252"/>
      <c r="G761" s="252"/>
      <c r="H761" s="252"/>
      <c r="I761" s="252"/>
      <c r="J761" s="252"/>
      <c r="K761" s="252"/>
      <c r="L761" s="252"/>
      <c r="M761" s="252"/>
      <c r="N761" s="252"/>
      <c r="O761" s="252"/>
      <c r="P761" s="252"/>
      <c r="Q761" s="252"/>
      <c r="R761" s="252"/>
      <c r="Y761" s="255"/>
      <c r="Z761" s="255"/>
    </row>
    <row r="762" spans="1:26" ht="15.75" customHeight="1">
      <c r="A762" s="252"/>
      <c r="B762" s="252"/>
      <c r="C762" s="252"/>
      <c r="D762" s="252"/>
      <c r="E762" s="252"/>
      <c r="F762" s="252"/>
      <c r="G762" s="252"/>
      <c r="H762" s="252"/>
      <c r="I762" s="252"/>
      <c r="J762" s="252"/>
      <c r="K762" s="252"/>
      <c r="L762" s="252"/>
      <c r="M762" s="252"/>
      <c r="N762" s="252"/>
      <c r="O762" s="252"/>
      <c r="P762" s="252"/>
      <c r="Q762" s="252"/>
      <c r="R762" s="252"/>
      <c r="Y762" s="255"/>
      <c r="Z762" s="255"/>
    </row>
    <row r="763" spans="1:26" ht="15.75" customHeight="1">
      <c r="A763" s="252"/>
      <c r="B763" s="252"/>
      <c r="C763" s="252"/>
      <c r="D763" s="252"/>
      <c r="E763" s="252"/>
      <c r="F763" s="252"/>
      <c r="G763" s="252"/>
      <c r="H763" s="252"/>
      <c r="I763" s="252"/>
      <c r="J763" s="252"/>
      <c r="K763" s="252"/>
      <c r="L763" s="252"/>
      <c r="M763" s="252"/>
      <c r="N763" s="252"/>
      <c r="O763" s="252"/>
      <c r="P763" s="252"/>
      <c r="Q763" s="252"/>
      <c r="R763" s="252"/>
      <c r="Y763" s="255"/>
      <c r="Z763" s="255"/>
    </row>
    <row r="764" spans="1:26" ht="15.75" customHeight="1">
      <c r="A764" s="252"/>
      <c r="B764" s="252"/>
      <c r="C764" s="252"/>
      <c r="D764" s="252"/>
      <c r="E764" s="252"/>
      <c r="F764" s="252"/>
      <c r="G764" s="252"/>
      <c r="H764" s="252"/>
      <c r="I764" s="252"/>
      <c r="J764" s="252"/>
      <c r="K764" s="252"/>
      <c r="L764" s="252"/>
      <c r="M764" s="252"/>
      <c r="N764" s="252"/>
      <c r="O764" s="252"/>
      <c r="P764" s="252"/>
      <c r="Q764" s="252"/>
      <c r="R764" s="252"/>
      <c r="Y764" s="255"/>
      <c r="Z764" s="255"/>
    </row>
    <row r="765" spans="1:26" ht="15.75" customHeight="1">
      <c r="A765" s="252"/>
      <c r="B765" s="252"/>
      <c r="C765" s="252"/>
      <c r="D765" s="252"/>
      <c r="E765" s="252"/>
      <c r="F765" s="252"/>
      <c r="G765" s="252"/>
      <c r="H765" s="252"/>
      <c r="I765" s="252"/>
      <c r="J765" s="252"/>
      <c r="K765" s="252"/>
      <c r="L765" s="252"/>
      <c r="M765" s="252"/>
      <c r="N765" s="252"/>
      <c r="O765" s="252"/>
      <c r="P765" s="252"/>
      <c r="Q765" s="252"/>
      <c r="R765" s="252"/>
      <c r="Y765" s="255"/>
      <c r="Z765" s="255"/>
    </row>
    <row r="766" spans="1:26" ht="15.75" customHeight="1">
      <c r="A766" s="252"/>
      <c r="B766" s="252"/>
      <c r="C766" s="252"/>
      <c r="D766" s="252"/>
      <c r="E766" s="252"/>
      <c r="F766" s="252"/>
      <c r="G766" s="252"/>
      <c r="H766" s="252"/>
      <c r="I766" s="252"/>
      <c r="J766" s="252"/>
      <c r="K766" s="252"/>
      <c r="L766" s="252"/>
      <c r="M766" s="252"/>
      <c r="N766" s="252"/>
      <c r="O766" s="252"/>
      <c r="P766" s="252"/>
      <c r="Q766" s="252"/>
      <c r="R766" s="252"/>
      <c r="Y766" s="255"/>
      <c r="Z766" s="255"/>
    </row>
    <row r="767" spans="1:26" ht="15.75" customHeight="1">
      <c r="A767" s="252"/>
      <c r="B767" s="252"/>
      <c r="C767" s="252"/>
      <c r="D767" s="252"/>
      <c r="E767" s="252"/>
      <c r="F767" s="252"/>
      <c r="G767" s="252"/>
      <c r="H767" s="252"/>
      <c r="I767" s="252"/>
      <c r="J767" s="252"/>
      <c r="K767" s="252"/>
      <c r="L767" s="252"/>
      <c r="M767" s="252"/>
      <c r="N767" s="252"/>
      <c r="O767" s="252"/>
      <c r="P767" s="252"/>
      <c r="Q767" s="252"/>
      <c r="R767" s="252"/>
      <c r="Y767" s="255"/>
      <c r="Z767" s="255"/>
    </row>
    <row r="768" spans="1:26" ht="15.75" customHeight="1">
      <c r="A768" s="252"/>
      <c r="B768" s="252"/>
      <c r="C768" s="252"/>
      <c r="D768" s="252"/>
      <c r="E768" s="252"/>
      <c r="F768" s="252"/>
      <c r="G768" s="252"/>
      <c r="H768" s="252"/>
      <c r="I768" s="252"/>
      <c r="J768" s="252"/>
      <c r="K768" s="252"/>
      <c r="L768" s="252"/>
      <c r="M768" s="252"/>
      <c r="N768" s="252"/>
      <c r="O768" s="252"/>
      <c r="P768" s="252"/>
      <c r="Q768" s="252"/>
      <c r="R768" s="252"/>
      <c r="Y768" s="255"/>
      <c r="Z768" s="255"/>
    </row>
    <row r="769" spans="1:26" ht="15.75" customHeight="1">
      <c r="A769" s="252"/>
      <c r="B769" s="252"/>
      <c r="C769" s="252"/>
      <c r="D769" s="252"/>
      <c r="E769" s="252"/>
      <c r="F769" s="252"/>
      <c r="G769" s="252"/>
      <c r="H769" s="252"/>
      <c r="I769" s="252"/>
      <c r="J769" s="252"/>
      <c r="K769" s="252"/>
      <c r="L769" s="252"/>
      <c r="M769" s="252"/>
      <c r="N769" s="252"/>
      <c r="O769" s="252"/>
      <c r="P769" s="252"/>
      <c r="Q769" s="252"/>
      <c r="R769" s="252"/>
      <c r="Y769" s="255"/>
      <c r="Z769" s="255"/>
    </row>
    <row r="770" spans="1:26" ht="15.75" customHeight="1">
      <c r="A770" s="252"/>
      <c r="B770" s="252"/>
      <c r="C770" s="252"/>
      <c r="D770" s="252"/>
      <c r="E770" s="252"/>
      <c r="F770" s="252"/>
      <c r="G770" s="252"/>
      <c r="H770" s="252"/>
      <c r="I770" s="252"/>
      <c r="J770" s="252"/>
      <c r="K770" s="252"/>
      <c r="L770" s="252"/>
      <c r="M770" s="252"/>
      <c r="N770" s="252"/>
      <c r="O770" s="252"/>
      <c r="P770" s="252"/>
      <c r="Q770" s="252"/>
      <c r="R770" s="252"/>
      <c r="Y770" s="255"/>
      <c r="Z770" s="255"/>
    </row>
    <row r="771" spans="1:26" ht="15.75" customHeight="1">
      <c r="A771" s="252"/>
      <c r="B771" s="252"/>
      <c r="C771" s="252"/>
      <c r="D771" s="252"/>
      <c r="E771" s="252"/>
      <c r="F771" s="252"/>
      <c r="G771" s="252"/>
      <c r="H771" s="252"/>
      <c r="I771" s="252"/>
      <c r="J771" s="252"/>
      <c r="K771" s="252"/>
      <c r="L771" s="252"/>
      <c r="M771" s="252"/>
      <c r="N771" s="252"/>
      <c r="O771" s="252"/>
      <c r="P771" s="252"/>
      <c r="Q771" s="252"/>
      <c r="R771" s="252"/>
      <c r="Y771" s="255"/>
      <c r="Z771" s="255"/>
    </row>
    <row r="772" spans="1:26" ht="15.75" customHeight="1">
      <c r="A772" s="252"/>
      <c r="B772" s="252"/>
      <c r="C772" s="252"/>
      <c r="D772" s="252"/>
      <c r="E772" s="252"/>
      <c r="F772" s="252"/>
      <c r="G772" s="252"/>
      <c r="H772" s="252"/>
      <c r="I772" s="252"/>
      <c r="J772" s="252"/>
      <c r="K772" s="252"/>
      <c r="L772" s="252"/>
      <c r="M772" s="252"/>
      <c r="N772" s="252"/>
      <c r="O772" s="252"/>
      <c r="P772" s="252"/>
      <c r="Q772" s="252"/>
      <c r="R772" s="252"/>
      <c r="Y772" s="255"/>
      <c r="Z772" s="255"/>
    </row>
    <row r="773" spans="1:26" ht="15.75" customHeight="1">
      <c r="A773" s="252"/>
      <c r="B773" s="252"/>
      <c r="C773" s="252"/>
      <c r="D773" s="252"/>
      <c r="E773" s="252"/>
      <c r="F773" s="252"/>
      <c r="G773" s="252"/>
      <c r="H773" s="252"/>
      <c r="I773" s="252"/>
      <c r="J773" s="252"/>
      <c r="K773" s="252"/>
      <c r="L773" s="252"/>
      <c r="M773" s="252"/>
      <c r="N773" s="252"/>
      <c r="O773" s="252"/>
      <c r="P773" s="252"/>
      <c r="Q773" s="252"/>
      <c r="R773" s="252"/>
      <c r="Y773" s="255"/>
      <c r="Z773" s="255"/>
    </row>
    <row r="774" spans="1:26" ht="15.75" customHeight="1">
      <c r="A774" s="252"/>
      <c r="B774" s="252"/>
      <c r="C774" s="252"/>
      <c r="D774" s="252"/>
      <c r="E774" s="252"/>
      <c r="F774" s="252"/>
      <c r="G774" s="252"/>
      <c r="H774" s="252"/>
      <c r="I774" s="252"/>
      <c r="J774" s="252"/>
      <c r="K774" s="252"/>
      <c r="L774" s="252"/>
      <c r="M774" s="252"/>
      <c r="N774" s="252"/>
      <c r="O774" s="252"/>
      <c r="P774" s="252"/>
      <c r="Q774" s="252"/>
      <c r="R774" s="252"/>
      <c r="Y774" s="255"/>
      <c r="Z774" s="255"/>
    </row>
    <row r="775" spans="1:26" ht="15.75" customHeight="1">
      <c r="A775" s="252"/>
      <c r="B775" s="252"/>
      <c r="C775" s="252"/>
      <c r="D775" s="252"/>
      <c r="E775" s="252"/>
      <c r="F775" s="252"/>
      <c r="G775" s="252"/>
      <c r="H775" s="252"/>
      <c r="I775" s="252"/>
      <c r="J775" s="252"/>
      <c r="K775" s="252"/>
      <c r="L775" s="252"/>
      <c r="M775" s="252"/>
      <c r="N775" s="252"/>
      <c r="O775" s="252"/>
      <c r="P775" s="252"/>
      <c r="Q775" s="252"/>
      <c r="R775" s="252"/>
      <c r="Y775" s="255"/>
      <c r="Z775" s="255"/>
    </row>
    <row r="776" spans="1:26" ht="15.75" customHeight="1">
      <c r="A776" s="252"/>
      <c r="B776" s="252"/>
      <c r="C776" s="252"/>
      <c r="D776" s="252"/>
      <c r="E776" s="252"/>
      <c r="F776" s="252"/>
      <c r="G776" s="252"/>
      <c r="H776" s="252"/>
      <c r="I776" s="252"/>
      <c r="J776" s="252"/>
      <c r="K776" s="252"/>
      <c r="L776" s="252"/>
      <c r="M776" s="252"/>
      <c r="N776" s="252"/>
      <c r="O776" s="252"/>
      <c r="P776" s="252"/>
      <c r="Q776" s="252"/>
      <c r="R776" s="252"/>
      <c r="Y776" s="255"/>
      <c r="Z776" s="255"/>
    </row>
    <row r="777" spans="1:26" ht="15.75" customHeight="1">
      <c r="A777" s="252"/>
      <c r="B777" s="252"/>
      <c r="C777" s="252"/>
      <c r="D777" s="252"/>
      <c r="E777" s="252"/>
      <c r="F777" s="252"/>
      <c r="G777" s="252"/>
      <c r="H777" s="252"/>
      <c r="I777" s="252"/>
      <c r="J777" s="252"/>
      <c r="K777" s="252"/>
      <c r="L777" s="252"/>
      <c r="M777" s="252"/>
      <c r="N777" s="252"/>
      <c r="O777" s="252"/>
      <c r="P777" s="252"/>
      <c r="Q777" s="252"/>
      <c r="R777" s="252"/>
      <c r="Y777" s="255"/>
      <c r="Z777" s="255"/>
    </row>
    <row r="778" spans="1:26" ht="15.75" customHeight="1">
      <c r="A778" s="252"/>
      <c r="B778" s="252"/>
      <c r="C778" s="252"/>
      <c r="D778" s="252"/>
      <c r="E778" s="252"/>
      <c r="F778" s="252"/>
      <c r="G778" s="252"/>
      <c r="H778" s="252"/>
      <c r="I778" s="252"/>
      <c r="J778" s="252"/>
      <c r="K778" s="252"/>
      <c r="L778" s="252"/>
      <c r="M778" s="252"/>
      <c r="N778" s="252"/>
      <c r="O778" s="252"/>
      <c r="P778" s="252"/>
      <c r="Q778" s="252"/>
      <c r="R778" s="252"/>
      <c r="Y778" s="255"/>
      <c r="Z778" s="255"/>
    </row>
    <row r="779" spans="1:26" ht="15.75" customHeight="1">
      <c r="A779" s="252"/>
      <c r="B779" s="252"/>
      <c r="C779" s="252"/>
      <c r="D779" s="252"/>
      <c r="E779" s="252"/>
      <c r="F779" s="252"/>
      <c r="G779" s="252"/>
      <c r="H779" s="252"/>
      <c r="I779" s="252"/>
      <c r="J779" s="252"/>
      <c r="K779" s="252"/>
      <c r="L779" s="252"/>
      <c r="M779" s="252"/>
      <c r="N779" s="252"/>
      <c r="O779" s="252"/>
      <c r="P779" s="252"/>
      <c r="Q779" s="252"/>
      <c r="R779" s="252"/>
      <c r="Y779" s="255"/>
      <c r="Z779" s="255"/>
    </row>
    <row r="780" spans="1:26" ht="15.75" customHeight="1">
      <c r="A780" s="252"/>
      <c r="B780" s="252"/>
      <c r="C780" s="252"/>
      <c r="D780" s="252"/>
      <c r="E780" s="252"/>
      <c r="F780" s="252"/>
      <c r="G780" s="252"/>
      <c r="H780" s="252"/>
      <c r="I780" s="252"/>
      <c r="J780" s="252"/>
      <c r="K780" s="252"/>
      <c r="L780" s="252"/>
      <c r="M780" s="252"/>
      <c r="N780" s="252"/>
      <c r="O780" s="252"/>
      <c r="P780" s="252"/>
      <c r="Q780" s="252"/>
      <c r="R780" s="252"/>
      <c r="Y780" s="255"/>
      <c r="Z780" s="255"/>
    </row>
    <row r="781" spans="1:26" ht="15.75" customHeight="1">
      <c r="A781" s="252"/>
      <c r="B781" s="252"/>
      <c r="C781" s="252"/>
      <c r="D781" s="252"/>
      <c r="E781" s="252"/>
      <c r="F781" s="252"/>
      <c r="G781" s="252"/>
      <c r="H781" s="252"/>
      <c r="I781" s="252"/>
      <c r="J781" s="252"/>
      <c r="K781" s="252"/>
      <c r="L781" s="252"/>
      <c r="M781" s="252"/>
      <c r="N781" s="252"/>
      <c r="O781" s="252"/>
      <c r="P781" s="252"/>
      <c r="Q781" s="252"/>
      <c r="R781" s="252"/>
      <c r="Y781" s="255"/>
      <c r="Z781" s="255"/>
    </row>
    <row r="782" spans="1:26" ht="15.75" customHeight="1">
      <c r="A782" s="252"/>
      <c r="B782" s="252"/>
      <c r="C782" s="252"/>
      <c r="D782" s="252"/>
      <c r="E782" s="252"/>
      <c r="F782" s="252"/>
      <c r="G782" s="252"/>
      <c r="H782" s="252"/>
      <c r="I782" s="252"/>
      <c r="J782" s="252"/>
      <c r="K782" s="252"/>
      <c r="L782" s="252"/>
      <c r="M782" s="252"/>
      <c r="N782" s="252"/>
      <c r="O782" s="252"/>
      <c r="P782" s="252"/>
      <c r="Q782" s="252"/>
      <c r="R782" s="252"/>
      <c r="Y782" s="255"/>
      <c r="Z782" s="255"/>
    </row>
    <row r="783" spans="1:26" ht="15.75" customHeight="1">
      <c r="A783" s="252"/>
      <c r="B783" s="252"/>
      <c r="C783" s="252"/>
      <c r="D783" s="252"/>
      <c r="E783" s="252"/>
      <c r="F783" s="252"/>
      <c r="G783" s="252"/>
      <c r="H783" s="252"/>
      <c r="I783" s="252"/>
      <c r="J783" s="252"/>
      <c r="K783" s="252"/>
      <c r="L783" s="252"/>
      <c r="M783" s="252"/>
      <c r="N783" s="252"/>
      <c r="O783" s="252"/>
      <c r="P783" s="252"/>
      <c r="Q783" s="252"/>
      <c r="R783" s="252"/>
      <c r="Y783" s="255"/>
      <c r="Z783" s="255"/>
    </row>
    <row r="784" spans="1:26" ht="15.75" customHeight="1">
      <c r="A784" s="252"/>
      <c r="B784" s="252"/>
      <c r="C784" s="252"/>
      <c r="D784" s="252"/>
      <c r="E784" s="252"/>
      <c r="F784" s="252"/>
      <c r="G784" s="252"/>
      <c r="H784" s="252"/>
      <c r="I784" s="252"/>
      <c r="J784" s="252"/>
      <c r="K784" s="252"/>
      <c r="L784" s="252"/>
      <c r="M784" s="252"/>
      <c r="N784" s="252"/>
      <c r="O784" s="252"/>
      <c r="P784" s="252"/>
      <c r="Q784" s="252"/>
      <c r="R784" s="252"/>
      <c r="Y784" s="255"/>
      <c r="Z784" s="255"/>
    </row>
    <row r="785" spans="1:26" ht="15.75" customHeight="1">
      <c r="A785" s="252"/>
      <c r="B785" s="252"/>
      <c r="C785" s="252"/>
      <c r="D785" s="252"/>
      <c r="E785" s="252"/>
      <c r="F785" s="252"/>
      <c r="G785" s="252"/>
      <c r="H785" s="252"/>
      <c r="I785" s="252"/>
      <c r="J785" s="252"/>
      <c r="K785" s="252"/>
      <c r="L785" s="252"/>
      <c r="M785" s="252"/>
      <c r="N785" s="252"/>
      <c r="O785" s="252"/>
      <c r="P785" s="252"/>
      <c r="Q785" s="252"/>
      <c r="R785" s="252"/>
      <c r="Y785" s="255"/>
      <c r="Z785" s="255"/>
    </row>
    <row r="786" spans="1:26" ht="15.75" customHeight="1">
      <c r="A786" s="252"/>
      <c r="B786" s="252"/>
      <c r="C786" s="252"/>
      <c r="D786" s="252"/>
      <c r="E786" s="252"/>
      <c r="F786" s="252"/>
      <c r="G786" s="252"/>
      <c r="H786" s="252"/>
      <c r="I786" s="252"/>
      <c r="J786" s="252"/>
      <c r="K786" s="252"/>
      <c r="L786" s="252"/>
      <c r="M786" s="252"/>
      <c r="N786" s="252"/>
      <c r="O786" s="252"/>
      <c r="P786" s="252"/>
      <c r="Q786" s="252"/>
      <c r="R786" s="252"/>
      <c r="Y786" s="255"/>
      <c r="Z786" s="255"/>
    </row>
    <row r="787" spans="1:26" ht="15.75" customHeight="1">
      <c r="A787" s="252"/>
      <c r="B787" s="252"/>
      <c r="C787" s="252"/>
      <c r="D787" s="252"/>
      <c r="E787" s="252"/>
      <c r="F787" s="252"/>
      <c r="G787" s="252"/>
      <c r="H787" s="252"/>
      <c r="I787" s="252"/>
      <c r="J787" s="252"/>
      <c r="K787" s="252"/>
      <c r="L787" s="252"/>
      <c r="M787" s="252"/>
      <c r="N787" s="252"/>
      <c r="O787" s="252"/>
      <c r="P787" s="252"/>
      <c r="Q787" s="252"/>
      <c r="R787" s="252"/>
      <c r="Y787" s="255"/>
      <c r="Z787" s="255"/>
    </row>
    <row r="788" spans="1:26" ht="15.75" customHeight="1">
      <c r="A788" s="252"/>
      <c r="B788" s="252"/>
      <c r="C788" s="252"/>
      <c r="D788" s="252"/>
      <c r="E788" s="252"/>
      <c r="F788" s="252"/>
      <c r="G788" s="252"/>
      <c r="H788" s="252"/>
      <c r="I788" s="252"/>
      <c r="J788" s="252"/>
      <c r="K788" s="252"/>
      <c r="L788" s="252"/>
      <c r="M788" s="252"/>
      <c r="N788" s="252"/>
      <c r="O788" s="252"/>
      <c r="P788" s="252"/>
      <c r="Q788" s="252"/>
      <c r="R788" s="252"/>
      <c r="Y788" s="255"/>
      <c r="Z788" s="255"/>
    </row>
    <row r="789" spans="1:26" ht="15.75" customHeight="1">
      <c r="A789" s="252"/>
      <c r="B789" s="252"/>
      <c r="C789" s="252"/>
      <c r="D789" s="252"/>
      <c r="E789" s="252"/>
      <c r="F789" s="252"/>
      <c r="G789" s="252"/>
      <c r="H789" s="252"/>
      <c r="I789" s="252"/>
      <c r="J789" s="252"/>
      <c r="K789" s="252"/>
      <c r="L789" s="252"/>
      <c r="M789" s="252"/>
      <c r="N789" s="252"/>
      <c r="O789" s="252"/>
      <c r="P789" s="252"/>
      <c r="Q789" s="252"/>
      <c r="R789" s="252"/>
      <c r="Y789" s="255"/>
      <c r="Z789" s="255"/>
    </row>
    <row r="790" spans="1:26" ht="15.75" customHeight="1">
      <c r="A790" s="252"/>
      <c r="B790" s="252"/>
      <c r="C790" s="252"/>
      <c r="D790" s="252"/>
      <c r="E790" s="252"/>
      <c r="F790" s="252"/>
      <c r="G790" s="252"/>
      <c r="H790" s="252"/>
      <c r="I790" s="252"/>
      <c r="J790" s="252"/>
      <c r="K790" s="252"/>
      <c r="L790" s="252"/>
      <c r="M790" s="252"/>
      <c r="N790" s="252"/>
      <c r="O790" s="252"/>
      <c r="P790" s="252"/>
      <c r="Q790" s="252"/>
      <c r="R790" s="252"/>
      <c r="Y790" s="255"/>
      <c r="Z790" s="255"/>
    </row>
    <row r="791" spans="1:26" ht="15.75" customHeight="1">
      <c r="A791" s="252"/>
      <c r="B791" s="252"/>
      <c r="C791" s="252"/>
      <c r="D791" s="252"/>
      <c r="E791" s="252"/>
      <c r="F791" s="252"/>
      <c r="G791" s="252"/>
      <c r="H791" s="252"/>
      <c r="I791" s="252"/>
      <c r="J791" s="252"/>
      <c r="K791" s="252"/>
      <c r="L791" s="252"/>
      <c r="M791" s="252"/>
      <c r="N791" s="252"/>
      <c r="O791" s="252"/>
      <c r="P791" s="252"/>
      <c r="Q791" s="252"/>
      <c r="R791" s="252"/>
      <c r="Y791" s="255"/>
      <c r="Z791" s="255"/>
    </row>
    <row r="792" spans="1:26" ht="15.75" customHeight="1">
      <c r="A792" s="252"/>
      <c r="B792" s="252"/>
      <c r="C792" s="252"/>
      <c r="D792" s="252"/>
      <c r="E792" s="252"/>
      <c r="F792" s="252"/>
      <c r="G792" s="252"/>
      <c r="H792" s="252"/>
      <c r="I792" s="252"/>
      <c r="J792" s="252"/>
      <c r="K792" s="252"/>
      <c r="L792" s="252"/>
      <c r="M792" s="252"/>
      <c r="N792" s="252"/>
      <c r="O792" s="252"/>
      <c r="P792" s="252"/>
      <c r="Q792" s="252"/>
      <c r="R792" s="252"/>
      <c r="Y792" s="255"/>
      <c r="Z792" s="255"/>
    </row>
    <row r="793" spans="1:26" ht="15.75" customHeight="1">
      <c r="A793" s="252"/>
      <c r="B793" s="252"/>
      <c r="C793" s="252"/>
      <c r="D793" s="252"/>
      <c r="E793" s="252"/>
      <c r="F793" s="252"/>
      <c r="G793" s="252"/>
      <c r="H793" s="252"/>
      <c r="I793" s="252"/>
      <c r="J793" s="252"/>
      <c r="K793" s="252"/>
      <c r="L793" s="252"/>
      <c r="M793" s="252"/>
      <c r="N793" s="252"/>
      <c r="O793" s="252"/>
      <c r="P793" s="252"/>
      <c r="Q793" s="252"/>
      <c r="R793" s="252"/>
      <c r="Y793" s="255"/>
      <c r="Z793" s="255"/>
    </row>
    <row r="794" spans="1:26" ht="15.75" customHeight="1">
      <c r="A794" s="252"/>
      <c r="B794" s="252"/>
      <c r="C794" s="252"/>
      <c r="D794" s="252"/>
      <c r="E794" s="252"/>
      <c r="F794" s="252"/>
      <c r="G794" s="252"/>
      <c r="H794" s="252"/>
      <c r="I794" s="252"/>
      <c r="J794" s="252"/>
      <c r="K794" s="252"/>
      <c r="L794" s="252"/>
      <c r="M794" s="252"/>
      <c r="N794" s="252"/>
      <c r="O794" s="252"/>
      <c r="P794" s="252"/>
      <c r="Q794" s="252"/>
      <c r="R794" s="252"/>
      <c r="Y794" s="255"/>
      <c r="Z794" s="255"/>
    </row>
    <row r="795" spans="1:26" ht="15.75" customHeight="1">
      <c r="A795" s="252"/>
      <c r="B795" s="252"/>
      <c r="C795" s="252"/>
      <c r="D795" s="252"/>
      <c r="E795" s="252"/>
      <c r="F795" s="252"/>
      <c r="G795" s="252"/>
      <c r="H795" s="252"/>
      <c r="I795" s="252"/>
      <c r="J795" s="252"/>
      <c r="K795" s="252"/>
      <c r="L795" s="252"/>
      <c r="M795" s="252"/>
      <c r="N795" s="252"/>
      <c r="O795" s="252"/>
      <c r="P795" s="252"/>
      <c r="Q795" s="252"/>
      <c r="R795" s="252"/>
      <c r="Y795" s="255"/>
      <c r="Z795" s="255"/>
    </row>
    <row r="796" spans="1:26" ht="15.75" customHeight="1">
      <c r="A796" s="252"/>
      <c r="B796" s="252"/>
      <c r="C796" s="252"/>
      <c r="D796" s="252"/>
      <c r="E796" s="252"/>
      <c r="F796" s="252"/>
      <c r="G796" s="252"/>
      <c r="H796" s="252"/>
      <c r="I796" s="252"/>
      <c r="J796" s="252"/>
      <c r="K796" s="252"/>
      <c r="L796" s="252"/>
      <c r="M796" s="252"/>
      <c r="N796" s="252"/>
      <c r="O796" s="252"/>
      <c r="P796" s="252"/>
      <c r="Q796" s="252"/>
      <c r="R796" s="252"/>
      <c r="Y796" s="255"/>
      <c r="Z796" s="255"/>
    </row>
    <row r="797" spans="1:26" ht="15.75" customHeight="1">
      <c r="A797" s="252"/>
      <c r="B797" s="252"/>
      <c r="C797" s="252"/>
      <c r="D797" s="252"/>
      <c r="E797" s="252"/>
      <c r="F797" s="252"/>
      <c r="G797" s="252"/>
      <c r="H797" s="252"/>
      <c r="I797" s="252"/>
      <c r="J797" s="252"/>
      <c r="K797" s="252"/>
      <c r="L797" s="252"/>
      <c r="M797" s="252"/>
      <c r="N797" s="252"/>
      <c r="O797" s="252"/>
      <c r="P797" s="252"/>
      <c r="Q797" s="252"/>
      <c r="R797" s="252"/>
      <c r="Y797" s="255"/>
      <c r="Z797" s="255"/>
    </row>
    <row r="798" spans="1:26" ht="15.75" customHeight="1">
      <c r="A798" s="252"/>
      <c r="B798" s="252"/>
      <c r="C798" s="252"/>
      <c r="D798" s="252"/>
      <c r="E798" s="252"/>
      <c r="F798" s="252"/>
      <c r="G798" s="252"/>
      <c r="H798" s="252"/>
      <c r="I798" s="252"/>
      <c r="J798" s="252"/>
      <c r="K798" s="252"/>
      <c r="L798" s="252"/>
      <c r="M798" s="252"/>
      <c r="N798" s="252"/>
      <c r="O798" s="252"/>
      <c r="P798" s="252"/>
      <c r="Q798" s="252"/>
      <c r="R798" s="252"/>
      <c r="Y798" s="255"/>
      <c r="Z798" s="255"/>
    </row>
    <row r="799" spans="1:26" ht="15.75" customHeight="1">
      <c r="A799" s="252"/>
      <c r="B799" s="252"/>
      <c r="C799" s="252"/>
      <c r="D799" s="252"/>
      <c r="E799" s="252"/>
      <c r="F799" s="252"/>
      <c r="G799" s="252"/>
      <c r="H799" s="252"/>
      <c r="I799" s="252"/>
      <c r="J799" s="252"/>
      <c r="K799" s="252"/>
      <c r="L799" s="252"/>
      <c r="M799" s="252"/>
      <c r="N799" s="252"/>
      <c r="O799" s="252"/>
      <c r="P799" s="252"/>
      <c r="Q799" s="252"/>
      <c r="R799" s="252"/>
      <c r="Y799" s="255"/>
      <c r="Z799" s="255"/>
    </row>
    <row r="800" spans="1:26" ht="15.75" customHeight="1">
      <c r="A800" s="252"/>
      <c r="B800" s="252"/>
      <c r="C800" s="252"/>
      <c r="D800" s="252"/>
      <c r="E800" s="252"/>
      <c r="F800" s="252"/>
      <c r="G800" s="252"/>
      <c r="H800" s="252"/>
      <c r="I800" s="252"/>
      <c r="J800" s="252"/>
      <c r="K800" s="252"/>
      <c r="L800" s="252"/>
      <c r="M800" s="252"/>
      <c r="N800" s="252"/>
      <c r="O800" s="252"/>
      <c r="P800" s="252"/>
      <c r="Q800" s="252"/>
      <c r="R800" s="252"/>
      <c r="Y800" s="255"/>
      <c r="Z800" s="255"/>
    </row>
    <row r="801" spans="1:26" ht="15.75" customHeight="1">
      <c r="A801" s="252"/>
      <c r="B801" s="252"/>
      <c r="C801" s="252"/>
      <c r="D801" s="252"/>
      <c r="E801" s="252"/>
      <c r="F801" s="252"/>
      <c r="G801" s="252"/>
      <c r="H801" s="252"/>
      <c r="I801" s="252"/>
      <c r="J801" s="252"/>
      <c r="K801" s="252"/>
      <c r="L801" s="252"/>
      <c r="M801" s="252"/>
      <c r="N801" s="252"/>
      <c r="O801" s="252"/>
      <c r="P801" s="252"/>
      <c r="Q801" s="252"/>
      <c r="R801" s="252"/>
      <c r="Y801" s="255"/>
      <c r="Z801" s="255"/>
    </row>
    <row r="802" spans="1:26" ht="15.75" customHeight="1">
      <c r="A802" s="252"/>
      <c r="B802" s="252"/>
      <c r="C802" s="252"/>
      <c r="D802" s="252"/>
      <c r="E802" s="252"/>
      <c r="F802" s="252"/>
      <c r="G802" s="252"/>
      <c r="H802" s="252"/>
      <c r="I802" s="252"/>
      <c r="J802" s="252"/>
      <c r="K802" s="252"/>
      <c r="L802" s="252"/>
      <c r="M802" s="252"/>
      <c r="N802" s="252"/>
      <c r="O802" s="252"/>
      <c r="P802" s="252"/>
      <c r="Q802" s="252"/>
      <c r="R802" s="252"/>
      <c r="Y802" s="255"/>
      <c r="Z802" s="255"/>
    </row>
    <row r="803" spans="1:26" ht="15.75" customHeight="1">
      <c r="A803" s="252"/>
      <c r="B803" s="252"/>
      <c r="C803" s="252"/>
      <c r="D803" s="252"/>
      <c r="E803" s="252"/>
      <c r="F803" s="252"/>
      <c r="G803" s="252"/>
      <c r="H803" s="252"/>
      <c r="I803" s="252"/>
      <c r="J803" s="252"/>
      <c r="K803" s="252"/>
      <c r="L803" s="252"/>
      <c r="M803" s="252"/>
      <c r="N803" s="252"/>
      <c r="O803" s="252"/>
      <c r="P803" s="252"/>
      <c r="Q803" s="252"/>
      <c r="R803" s="252"/>
      <c r="Y803" s="255"/>
      <c r="Z803" s="255"/>
    </row>
    <row r="804" spans="1:26" ht="15.75" customHeight="1">
      <c r="A804" s="252"/>
      <c r="B804" s="252"/>
      <c r="C804" s="252"/>
      <c r="D804" s="252"/>
      <c r="E804" s="252"/>
      <c r="F804" s="252"/>
      <c r="G804" s="252"/>
      <c r="H804" s="252"/>
      <c r="I804" s="252"/>
      <c r="J804" s="252"/>
      <c r="K804" s="252"/>
      <c r="L804" s="252"/>
      <c r="M804" s="252"/>
      <c r="N804" s="252"/>
      <c r="O804" s="252"/>
      <c r="P804" s="252"/>
      <c r="Q804" s="252"/>
      <c r="R804" s="252"/>
      <c r="Y804" s="255"/>
      <c r="Z804" s="255"/>
    </row>
    <row r="805" spans="1:26" ht="15.75" customHeight="1">
      <c r="A805" s="252"/>
      <c r="B805" s="252"/>
      <c r="C805" s="252"/>
      <c r="D805" s="252"/>
      <c r="E805" s="252"/>
      <c r="F805" s="252"/>
      <c r="G805" s="252"/>
      <c r="H805" s="252"/>
      <c r="I805" s="252"/>
      <c r="J805" s="252"/>
      <c r="K805" s="252"/>
      <c r="L805" s="252"/>
      <c r="M805" s="252"/>
      <c r="N805" s="252"/>
      <c r="O805" s="252"/>
      <c r="P805" s="252"/>
      <c r="Q805" s="252"/>
      <c r="R805" s="252"/>
      <c r="Y805" s="255"/>
      <c r="Z805" s="255"/>
    </row>
    <row r="806" spans="1:26" ht="15.75" customHeight="1">
      <c r="A806" s="252"/>
      <c r="B806" s="252"/>
      <c r="C806" s="252"/>
      <c r="D806" s="252"/>
      <c r="E806" s="252"/>
      <c r="F806" s="252"/>
      <c r="G806" s="252"/>
      <c r="H806" s="252"/>
      <c r="I806" s="252"/>
      <c r="J806" s="252"/>
      <c r="K806" s="252"/>
      <c r="L806" s="252"/>
      <c r="M806" s="252"/>
      <c r="N806" s="252"/>
      <c r="O806" s="252"/>
      <c r="P806" s="252"/>
      <c r="Q806" s="252"/>
      <c r="R806" s="252"/>
      <c r="Y806" s="255"/>
      <c r="Z806" s="255"/>
    </row>
    <row r="807" spans="1:26" ht="15.75" customHeight="1">
      <c r="A807" s="252"/>
      <c r="B807" s="252"/>
      <c r="C807" s="252"/>
      <c r="D807" s="252"/>
      <c r="E807" s="252"/>
      <c r="F807" s="252"/>
      <c r="G807" s="252"/>
      <c r="H807" s="252"/>
      <c r="I807" s="252"/>
      <c r="J807" s="252"/>
      <c r="K807" s="252"/>
      <c r="L807" s="252"/>
      <c r="M807" s="252"/>
      <c r="N807" s="252"/>
      <c r="O807" s="252"/>
      <c r="P807" s="252"/>
      <c r="Q807" s="252"/>
      <c r="R807" s="252"/>
      <c r="Y807" s="255"/>
      <c r="Z807" s="255"/>
    </row>
    <row r="808" spans="1:26" ht="15.75" customHeight="1">
      <c r="A808" s="252"/>
      <c r="B808" s="252"/>
      <c r="C808" s="252"/>
      <c r="D808" s="252"/>
      <c r="E808" s="252"/>
      <c r="F808" s="252"/>
      <c r="G808" s="252"/>
      <c r="H808" s="252"/>
      <c r="I808" s="252"/>
      <c r="J808" s="252"/>
      <c r="K808" s="252"/>
      <c r="L808" s="252"/>
      <c r="M808" s="252"/>
      <c r="N808" s="252"/>
      <c r="O808" s="252"/>
      <c r="P808" s="252"/>
      <c r="Q808" s="252"/>
      <c r="R808" s="252"/>
      <c r="Y808" s="255"/>
      <c r="Z808" s="255"/>
    </row>
    <row r="809" spans="1:26" ht="15.75" customHeight="1">
      <c r="A809" s="252"/>
      <c r="B809" s="252"/>
      <c r="C809" s="252"/>
      <c r="D809" s="252"/>
      <c r="E809" s="252"/>
      <c r="F809" s="252"/>
      <c r="G809" s="252"/>
      <c r="H809" s="252"/>
      <c r="I809" s="252"/>
      <c r="J809" s="252"/>
      <c r="K809" s="252"/>
      <c r="L809" s="252"/>
      <c r="M809" s="252"/>
      <c r="N809" s="252"/>
      <c r="O809" s="252"/>
      <c r="P809" s="252"/>
      <c r="Q809" s="252"/>
      <c r="R809" s="252"/>
      <c r="Y809" s="255"/>
      <c r="Z809" s="255"/>
    </row>
    <row r="810" spans="1:26" ht="15.75" customHeight="1">
      <c r="A810" s="252"/>
      <c r="B810" s="252"/>
      <c r="C810" s="252"/>
      <c r="D810" s="252"/>
      <c r="E810" s="252"/>
      <c r="F810" s="252"/>
      <c r="G810" s="252"/>
      <c r="H810" s="252"/>
      <c r="I810" s="252"/>
      <c r="J810" s="252"/>
      <c r="K810" s="252"/>
      <c r="L810" s="252"/>
      <c r="M810" s="252"/>
      <c r="N810" s="252"/>
      <c r="O810" s="252"/>
      <c r="P810" s="252"/>
      <c r="Q810" s="252"/>
      <c r="R810" s="252"/>
      <c r="Y810" s="255"/>
      <c r="Z810" s="255"/>
    </row>
    <row r="811" spans="1:26" ht="15.75" customHeight="1">
      <c r="A811" s="252"/>
      <c r="B811" s="252"/>
      <c r="C811" s="252"/>
      <c r="D811" s="252"/>
      <c r="E811" s="252"/>
      <c r="F811" s="252"/>
      <c r="G811" s="252"/>
      <c r="H811" s="252"/>
      <c r="I811" s="252"/>
      <c r="J811" s="252"/>
      <c r="K811" s="252"/>
      <c r="L811" s="252"/>
      <c r="M811" s="252"/>
      <c r="N811" s="252"/>
      <c r="O811" s="252"/>
      <c r="P811" s="252"/>
      <c r="Q811" s="252"/>
      <c r="R811" s="252"/>
      <c r="Y811" s="255"/>
      <c r="Z811" s="255"/>
    </row>
    <row r="812" spans="1:26" ht="15.75" customHeight="1">
      <c r="A812" s="252"/>
      <c r="B812" s="252"/>
      <c r="C812" s="252"/>
      <c r="D812" s="252"/>
      <c r="E812" s="252"/>
      <c r="F812" s="252"/>
      <c r="G812" s="252"/>
      <c r="H812" s="252"/>
      <c r="I812" s="252"/>
      <c r="J812" s="252"/>
      <c r="K812" s="252"/>
      <c r="L812" s="252"/>
      <c r="M812" s="252"/>
      <c r="N812" s="252"/>
      <c r="O812" s="252"/>
      <c r="P812" s="252"/>
      <c r="Q812" s="252"/>
      <c r="R812" s="252"/>
      <c r="Y812" s="255"/>
      <c r="Z812" s="255"/>
    </row>
    <row r="813" spans="1:26" ht="15.75" customHeight="1">
      <c r="A813" s="252"/>
      <c r="B813" s="252"/>
      <c r="C813" s="252"/>
      <c r="D813" s="252"/>
      <c r="E813" s="252"/>
      <c r="F813" s="252"/>
      <c r="G813" s="252"/>
      <c r="H813" s="252"/>
      <c r="I813" s="252"/>
      <c r="J813" s="252"/>
      <c r="K813" s="252"/>
      <c r="L813" s="252"/>
      <c r="M813" s="252"/>
      <c r="N813" s="252"/>
      <c r="O813" s="252"/>
      <c r="P813" s="252"/>
      <c r="Q813" s="252"/>
      <c r="R813" s="252"/>
      <c r="Y813" s="255"/>
      <c r="Z813" s="255"/>
    </row>
    <row r="814" spans="1:26" ht="15.75" customHeight="1">
      <c r="A814" s="252"/>
      <c r="B814" s="252"/>
      <c r="C814" s="252"/>
      <c r="D814" s="252"/>
      <c r="E814" s="252"/>
      <c r="F814" s="252"/>
      <c r="G814" s="252"/>
      <c r="H814" s="252"/>
      <c r="I814" s="252"/>
      <c r="J814" s="252"/>
      <c r="K814" s="252"/>
      <c r="L814" s="252"/>
      <c r="M814" s="252"/>
      <c r="N814" s="252"/>
      <c r="O814" s="252"/>
      <c r="P814" s="252"/>
      <c r="Q814" s="252"/>
      <c r="R814" s="252"/>
      <c r="Y814" s="255"/>
      <c r="Z814" s="255"/>
    </row>
    <row r="815" spans="1:26" ht="15.75" customHeight="1">
      <c r="A815" s="252"/>
      <c r="B815" s="252"/>
      <c r="C815" s="252"/>
      <c r="D815" s="252"/>
      <c r="E815" s="252"/>
      <c r="F815" s="252"/>
      <c r="G815" s="252"/>
      <c r="H815" s="252"/>
      <c r="I815" s="252"/>
      <c r="J815" s="252"/>
      <c r="K815" s="252"/>
      <c r="L815" s="252"/>
      <c r="M815" s="252"/>
      <c r="N815" s="252"/>
      <c r="O815" s="252"/>
      <c r="P815" s="252"/>
      <c r="Q815" s="252"/>
      <c r="R815" s="252"/>
      <c r="Y815" s="255"/>
      <c r="Z815" s="255"/>
    </row>
    <row r="816" spans="1:26" ht="15.75" customHeight="1">
      <c r="A816" s="252"/>
      <c r="B816" s="252"/>
      <c r="C816" s="252"/>
      <c r="D816" s="252"/>
      <c r="E816" s="252"/>
      <c r="F816" s="252"/>
      <c r="G816" s="252"/>
      <c r="H816" s="252"/>
      <c r="I816" s="252"/>
      <c r="J816" s="252"/>
      <c r="K816" s="252"/>
      <c r="L816" s="252"/>
      <c r="M816" s="252"/>
      <c r="N816" s="252"/>
      <c r="O816" s="252"/>
      <c r="P816" s="252"/>
      <c r="Q816" s="252"/>
      <c r="R816" s="252"/>
      <c r="Y816" s="255"/>
      <c r="Z816" s="255"/>
    </row>
    <row r="817" spans="1:26" ht="15.75" customHeight="1">
      <c r="A817" s="252"/>
      <c r="B817" s="252"/>
      <c r="C817" s="252"/>
      <c r="D817" s="252"/>
      <c r="E817" s="252"/>
      <c r="F817" s="252"/>
      <c r="G817" s="252"/>
      <c r="H817" s="252"/>
      <c r="I817" s="252"/>
      <c r="J817" s="252"/>
      <c r="K817" s="252"/>
      <c r="L817" s="252"/>
      <c r="M817" s="252"/>
      <c r="N817" s="252"/>
      <c r="O817" s="252"/>
      <c r="P817" s="252"/>
      <c r="Q817" s="252"/>
      <c r="R817" s="252"/>
      <c r="Y817" s="255"/>
      <c r="Z817" s="255"/>
    </row>
    <row r="818" spans="1:26" ht="15.75" customHeight="1">
      <c r="A818" s="252"/>
      <c r="B818" s="252"/>
      <c r="C818" s="252"/>
      <c r="D818" s="252"/>
      <c r="E818" s="252"/>
      <c r="F818" s="252"/>
      <c r="G818" s="252"/>
      <c r="H818" s="252"/>
      <c r="I818" s="252"/>
      <c r="J818" s="252"/>
      <c r="K818" s="252"/>
      <c r="L818" s="252"/>
      <c r="M818" s="252"/>
      <c r="N818" s="252"/>
      <c r="O818" s="252"/>
      <c r="P818" s="252"/>
      <c r="Q818" s="252"/>
      <c r="R818" s="252"/>
      <c r="Y818" s="255"/>
      <c r="Z818" s="255"/>
    </row>
    <row r="819" spans="1:26" ht="15.75" customHeight="1">
      <c r="A819" s="252"/>
      <c r="B819" s="252"/>
      <c r="C819" s="252"/>
      <c r="D819" s="252"/>
      <c r="E819" s="252"/>
      <c r="F819" s="252"/>
      <c r="G819" s="252"/>
      <c r="H819" s="252"/>
      <c r="I819" s="252"/>
      <c r="J819" s="252"/>
      <c r="K819" s="252"/>
      <c r="L819" s="252"/>
      <c r="M819" s="252"/>
      <c r="N819" s="252"/>
      <c r="O819" s="252"/>
      <c r="P819" s="252"/>
      <c r="Q819" s="252"/>
      <c r="R819" s="252"/>
      <c r="Y819" s="255"/>
      <c r="Z819" s="255"/>
    </row>
    <row r="820" spans="1:26" ht="15.75" customHeight="1">
      <c r="A820" s="252"/>
      <c r="B820" s="252"/>
      <c r="C820" s="252"/>
      <c r="D820" s="252"/>
      <c r="E820" s="252"/>
      <c r="F820" s="252"/>
      <c r="G820" s="252"/>
      <c r="H820" s="252"/>
      <c r="I820" s="252"/>
      <c r="J820" s="252"/>
      <c r="K820" s="252"/>
      <c r="L820" s="252"/>
      <c r="M820" s="252"/>
      <c r="N820" s="252"/>
      <c r="O820" s="252"/>
      <c r="P820" s="252"/>
      <c r="Q820" s="252"/>
      <c r="R820" s="252"/>
      <c r="Y820" s="255"/>
      <c r="Z820" s="255"/>
    </row>
    <row r="821" spans="1:26" ht="15.75" customHeight="1">
      <c r="A821" s="252"/>
      <c r="B821" s="252"/>
      <c r="C821" s="252"/>
      <c r="D821" s="252"/>
      <c r="E821" s="252"/>
      <c r="F821" s="252"/>
      <c r="G821" s="252"/>
      <c r="H821" s="252"/>
      <c r="I821" s="252"/>
      <c r="J821" s="252"/>
      <c r="K821" s="252"/>
      <c r="L821" s="252"/>
      <c r="M821" s="252"/>
      <c r="N821" s="252"/>
      <c r="O821" s="252"/>
      <c r="P821" s="252"/>
      <c r="Q821" s="252"/>
      <c r="R821" s="252"/>
      <c r="Y821" s="255"/>
      <c r="Z821" s="255"/>
    </row>
    <row r="822" spans="1:26" ht="15.75" customHeight="1">
      <c r="A822" s="252"/>
      <c r="B822" s="252"/>
      <c r="C822" s="252"/>
      <c r="D822" s="252"/>
      <c r="E822" s="252"/>
      <c r="F822" s="252"/>
      <c r="G822" s="252"/>
      <c r="H822" s="252"/>
      <c r="I822" s="252"/>
      <c r="J822" s="252"/>
      <c r="K822" s="252"/>
      <c r="L822" s="252"/>
      <c r="M822" s="252"/>
      <c r="N822" s="252"/>
      <c r="O822" s="252"/>
      <c r="P822" s="252"/>
      <c r="Q822" s="252"/>
      <c r="R822" s="252"/>
      <c r="Y822" s="255"/>
      <c r="Z822" s="255"/>
    </row>
    <row r="823" spans="1:26" ht="15.75" customHeight="1">
      <c r="A823" s="252"/>
      <c r="B823" s="252"/>
      <c r="C823" s="252"/>
      <c r="D823" s="252"/>
      <c r="E823" s="252"/>
      <c r="F823" s="252"/>
      <c r="G823" s="252"/>
      <c r="H823" s="252"/>
      <c r="I823" s="252"/>
      <c r="J823" s="252"/>
      <c r="K823" s="252"/>
      <c r="L823" s="252"/>
      <c r="M823" s="252"/>
      <c r="N823" s="252"/>
      <c r="O823" s="252"/>
      <c r="P823" s="252"/>
      <c r="Q823" s="252"/>
      <c r="R823" s="252"/>
      <c r="Y823" s="255"/>
      <c r="Z823" s="255"/>
    </row>
    <row r="824" spans="1:26" ht="15.75" customHeight="1">
      <c r="A824" s="252"/>
      <c r="B824" s="252"/>
      <c r="C824" s="252"/>
      <c r="D824" s="252"/>
      <c r="E824" s="252"/>
      <c r="F824" s="252"/>
      <c r="G824" s="252"/>
      <c r="H824" s="252"/>
      <c r="I824" s="252"/>
      <c r="J824" s="252"/>
      <c r="K824" s="252"/>
      <c r="L824" s="252"/>
      <c r="M824" s="252"/>
      <c r="N824" s="252"/>
      <c r="O824" s="252"/>
      <c r="P824" s="252"/>
      <c r="Q824" s="252"/>
      <c r="R824" s="252"/>
      <c r="Y824" s="255"/>
      <c r="Z824" s="255"/>
    </row>
    <row r="825" spans="1:26" ht="15.75" customHeight="1">
      <c r="A825" s="252"/>
      <c r="B825" s="252"/>
      <c r="C825" s="252"/>
      <c r="D825" s="252"/>
      <c r="E825" s="252"/>
      <c r="F825" s="252"/>
      <c r="G825" s="252"/>
      <c r="H825" s="252"/>
      <c r="I825" s="252"/>
      <c r="J825" s="252"/>
      <c r="K825" s="252"/>
      <c r="L825" s="252"/>
      <c r="M825" s="252"/>
      <c r="N825" s="252"/>
      <c r="O825" s="252"/>
      <c r="P825" s="252"/>
      <c r="Q825" s="252"/>
      <c r="R825" s="252"/>
      <c r="Y825" s="255"/>
      <c r="Z825" s="255"/>
    </row>
    <row r="826" spans="1:26" ht="15.75" customHeight="1">
      <c r="A826" s="252"/>
      <c r="B826" s="252"/>
      <c r="C826" s="252"/>
      <c r="D826" s="252"/>
      <c r="E826" s="252"/>
      <c r="F826" s="252"/>
      <c r="G826" s="252"/>
      <c r="H826" s="252"/>
      <c r="I826" s="252"/>
      <c r="J826" s="252"/>
      <c r="K826" s="252"/>
      <c r="L826" s="252"/>
      <c r="M826" s="252"/>
      <c r="N826" s="252"/>
      <c r="O826" s="252"/>
      <c r="P826" s="252"/>
      <c r="Q826" s="252"/>
      <c r="R826" s="252"/>
      <c r="Y826" s="255"/>
      <c r="Z826" s="255"/>
    </row>
    <row r="827" spans="1:26" ht="15.75" customHeight="1">
      <c r="A827" s="252"/>
      <c r="B827" s="252"/>
      <c r="C827" s="252"/>
      <c r="D827" s="252"/>
      <c r="E827" s="252"/>
      <c r="F827" s="252"/>
      <c r="G827" s="252"/>
      <c r="H827" s="252"/>
      <c r="I827" s="252"/>
      <c r="J827" s="252"/>
      <c r="K827" s="252"/>
      <c r="L827" s="252"/>
      <c r="M827" s="252"/>
      <c r="N827" s="252"/>
      <c r="O827" s="252"/>
      <c r="P827" s="252"/>
      <c r="Q827" s="252"/>
      <c r="R827" s="252"/>
      <c r="Y827" s="255"/>
      <c r="Z827" s="255"/>
    </row>
    <row r="828" spans="1:26" ht="15.75" customHeight="1">
      <c r="A828" s="252"/>
      <c r="B828" s="252"/>
      <c r="C828" s="252"/>
      <c r="D828" s="252"/>
      <c r="E828" s="252"/>
      <c r="F828" s="252"/>
      <c r="G828" s="252"/>
      <c r="H828" s="252"/>
      <c r="I828" s="252"/>
      <c r="J828" s="252"/>
      <c r="K828" s="252"/>
      <c r="L828" s="252"/>
      <c r="M828" s="252"/>
      <c r="N828" s="252"/>
      <c r="O828" s="252"/>
      <c r="P828" s="252"/>
      <c r="Q828" s="252"/>
      <c r="R828" s="252"/>
      <c r="Y828" s="255"/>
      <c r="Z828" s="255"/>
    </row>
    <row r="829" spans="1:26" ht="15.75" customHeight="1">
      <c r="A829" s="252"/>
      <c r="B829" s="252"/>
      <c r="C829" s="252"/>
      <c r="D829" s="252"/>
      <c r="E829" s="252"/>
      <c r="F829" s="252"/>
      <c r="G829" s="252"/>
      <c r="H829" s="252"/>
      <c r="I829" s="252"/>
      <c r="J829" s="252"/>
      <c r="K829" s="252"/>
      <c r="L829" s="252"/>
      <c r="M829" s="252"/>
      <c r="N829" s="252"/>
      <c r="O829" s="252"/>
      <c r="P829" s="252"/>
      <c r="Q829" s="252"/>
      <c r="R829" s="252"/>
      <c r="Y829" s="255"/>
      <c r="Z829" s="255"/>
    </row>
    <row r="830" spans="1:26" ht="15.75" customHeight="1">
      <c r="A830" s="252"/>
      <c r="B830" s="252"/>
      <c r="C830" s="252"/>
      <c r="D830" s="252"/>
      <c r="E830" s="252"/>
      <c r="F830" s="252"/>
      <c r="G830" s="252"/>
      <c r="H830" s="252"/>
      <c r="I830" s="252"/>
      <c r="J830" s="252"/>
      <c r="K830" s="252"/>
      <c r="L830" s="252"/>
      <c r="M830" s="252"/>
      <c r="N830" s="252"/>
      <c r="O830" s="252"/>
      <c r="P830" s="252"/>
      <c r="Q830" s="252"/>
      <c r="R830" s="252"/>
      <c r="Y830" s="255"/>
      <c r="Z830" s="255"/>
    </row>
    <row r="831" spans="1:26" ht="15.75" customHeight="1">
      <c r="A831" s="252"/>
      <c r="B831" s="252"/>
      <c r="C831" s="252"/>
      <c r="D831" s="252"/>
      <c r="E831" s="252"/>
      <c r="F831" s="252"/>
      <c r="G831" s="252"/>
      <c r="H831" s="252"/>
      <c r="I831" s="252"/>
      <c r="J831" s="252"/>
      <c r="K831" s="252"/>
      <c r="L831" s="252"/>
      <c r="M831" s="252"/>
      <c r="N831" s="252"/>
      <c r="O831" s="252"/>
      <c r="P831" s="252"/>
      <c r="Q831" s="252"/>
      <c r="R831" s="252"/>
      <c r="Y831" s="255"/>
      <c r="Z831" s="255"/>
    </row>
    <row r="832" spans="1:26" ht="15.75" customHeight="1">
      <c r="A832" s="252"/>
      <c r="B832" s="252"/>
      <c r="C832" s="252"/>
      <c r="D832" s="252"/>
      <c r="E832" s="252"/>
      <c r="F832" s="252"/>
      <c r="G832" s="252"/>
      <c r="H832" s="252"/>
      <c r="I832" s="252"/>
      <c r="J832" s="252"/>
      <c r="K832" s="252"/>
      <c r="L832" s="252"/>
      <c r="M832" s="252"/>
      <c r="N832" s="252"/>
      <c r="O832" s="252"/>
      <c r="P832" s="252"/>
      <c r="Q832" s="252"/>
      <c r="R832" s="252"/>
      <c r="Y832" s="255"/>
      <c r="Z832" s="255"/>
    </row>
    <row r="833" spans="1:26" ht="15.75" customHeight="1">
      <c r="A833" s="252"/>
      <c r="B833" s="252"/>
      <c r="C833" s="252"/>
      <c r="D833" s="252"/>
      <c r="E833" s="252"/>
      <c r="F833" s="252"/>
      <c r="G833" s="252"/>
      <c r="H833" s="252"/>
      <c r="I833" s="252"/>
      <c r="J833" s="252"/>
      <c r="K833" s="252"/>
      <c r="L833" s="252"/>
      <c r="M833" s="252"/>
      <c r="N833" s="252"/>
      <c r="O833" s="252"/>
      <c r="P833" s="252"/>
      <c r="Q833" s="252"/>
      <c r="R833" s="252"/>
      <c r="Y833" s="255"/>
      <c r="Z833" s="255"/>
    </row>
    <row r="834" spans="1:26" ht="15.75" customHeight="1">
      <c r="A834" s="252"/>
      <c r="B834" s="252"/>
      <c r="C834" s="252"/>
      <c r="D834" s="252"/>
      <c r="E834" s="252"/>
      <c r="F834" s="252"/>
      <c r="G834" s="252"/>
      <c r="H834" s="252"/>
      <c r="I834" s="252"/>
      <c r="J834" s="252"/>
      <c r="K834" s="252"/>
      <c r="L834" s="252"/>
      <c r="M834" s="252"/>
      <c r="N834" s="252"/>
      <c r="O834" s="252"/>
      <c r="P834" s="252"/>
      <c r="Q834" s="252"/>
      <c r="R834" s="252"/>
      <c r="Y834" s="255"/>
      <c r="Z834" s="255"/>
    </row>
    <row r="835" spans="1:26" ht="15.75" customHeight="1">
      <c r="A835" s="252"/>
      <c r="B835" s="252"/>
      <c r="C835" s="252"/>
      <c r="D835" s="252"/>
      <c r="E835" s="252"/>
      <c r="F835" s="252"/>
      <c r="G835" s="252"/>
      <c r="H835" s="252"/>
      <c r="I835" s="252"/>
      <c r="J835" s="252"/>
      <c r="K835" s="252"/>
      <c r="L835" s="252"/>
      <c r="M835" s="252"/>
      <c r="N835" s="252"/>
      <c r="O835" s="252"/>
      <c r="P835" s="252"/>
      <c r="Q835" s="252"/>
      <c r="R835" s="252"/>
      <c r="Y835" s="255"/>
      <c r="Z835" s="255"/>
    </row>
    <row r="836" spans="1:26" ht="15.75" customHeight="1">
      <c r="A836" s="252"/>
      <c r="B836" s="252"/>
      <c r="C836" s="252"/>
      <c r="D836" s="252"/>
      <c r="E836" s="252"/>
      <c r="F836" s="252"/>
      <c r="G836" s="252"/>
      <c r="H836" s="252"/>
      <c r="I836" s="252"/>
      <c r="J836" s="252"/>
      <c r="K836" s="252"/>
      <c r="L836" s="252"/>
      <c r="M836" s="252"/>
      <c r="N836" s="252"/>
      <c r="O836" s="252"/>
      <c r="P836" s="252"/>
      <c r="Q836" s="252"/>
      <c r="R836" s="252"/>
      <c r="Y836" s="255"/>
      <c r="Z836" s="255"/>
    </row>
    <row r="837" spans="1:26" ht="15.75" customHeight="1">
      <c r="A837" s="252"/>
      <c r="B837" s="252"/>
      <c r="C837" s="252"/>
      <c r="D837" s="252"/>
      <c r="E837" s="252"/>
      <c r="F837" s="252"/>
      <c r="G837" s="252"/>
      <c r="H837" s="252"/>
      <c r="I837" s="252"/>
      <c r="J837" s="252"/>
      <c r="K837" s="252"/>
      <c r="L837" s="252"/>
      <c r="M837" s="252"/>
      <c r="N837" s="252"/>
      <c r="O837" s="252"/>
      <c r="P837" s="252"/>
      <c r="Q837" s="252"/>
      <c r="R837" s="252"/>
      <c r="Y837" s="255"/>
      <c r="Z837" s="255"/>
    </row>
    <row r="838" spans="1:26" ht="15.75" customHeight="1">
      <c r="A838" s="252"/>
      <c r="B838" s="252"/>
      <c r="C838" s="252"/>
      <c r="D838" s="252"/>
      <c r="E838" s="252"/>
      <c r="F838" s="252"/>
      <c r="G838" s="252"/>
      <c r="H838" s="252"/>
      <c r="I838" s="252"/>
      <c r="J838" s="252"/>
      <c r="K838" s="252"/>
      <c r="L838" s="252"/>
      <c r="M838" s="252"/>
      <c r="N838" s="252"/>
      <c r="O838" s="252"/>
      <c r="P838" s="252"/>
      <c r="Q838" s="252"/>
      <c r="R838" s="252"/>
      <c r="Y838" s="255"/>
      <c r="Z838" s="255"/>
    </row>
    <row r="839" spans="1:26" ht="15.75" customHeight="1">
      <c r="A839" s="252"/>
      <c r="B839" s="252"/>
      <c r="C839" s="252"/>
      <c r="D839" s="252"/>
      <c r="E839" s="252"/>
      <c r="F839" s="252"/>
      <c r="G839" s="252"/>
      <c r="H839" s="252"/>
      <c r="I839" s="252"/>
      <c r="J839" s="252"/>
      <c r="K839" s="252"/>
      <c r="L839" s="252"/>
      <c r="M839" s="252"/>
      <c r="N839" s="252"/>
      <c r="O839" s="252"/>
      <c r="P839" s="252"/>
      <c r="Q839" s="252"/>
      <c r="R839" s="252"/>
      <c r="Y839" s="255"/>
      <c r="Z839" s="255"/>
    </row>
    <row r="840" spans="1:26" ht="15.75" customHeight="1">
      <c r="A840" s="252"/>
      <c r="B840" s="252"/>
      <c r="C840" s="252"/>
      <c r="D840" s="252"/>
      <c r="E840" s="252"/>
      <c r="F840" s="252"/>
      <c r="G840" s="252"/>
      <c r="H840" s="252"/>
      <c r="I840" s="252"/>
      <c r="J840" s="252"/>
      <c r="K840" s="252"/>
      <c r="L840" s="252"/>
      <c r="M840" s="252"/>
      <c r="N840" s="252"/>
      <c r="O840" s="252"/>
      <c r="P840" s="252"/>
      <c r="Q840" s="252"/>
      <c r="R840" s="252"/>
      <c r="Y840" s="255"/>
      <c r="Z840" s="255"/>
    </row>
    <row r="841" spans="1:26" ht="15.75" customHeight="1">
      <c r="A841" s="252"/>
      <c r="B841" s="252"/>
      <c r="C841" s="252"/>
      <c r="D841" s="252"/>
      <c r="E841" s="252"/>
      <c r="F841" s="252"/>
      <c r="G841" s="252"/>
      <c r="H841" s="252"/>
      <c r="I841" s="252"/>
      <c r="J841" s="252"/>
      <c r="K841" s="252"/>
      <c r="L841" s="252"/>
      <c r="M841" s="252"/>
      <c r="N841" s="252"/>
      <c r="O841" s="252"/>
      <c r="P841" s="252"/>
      <c r="Q841" s="252"/>
      <c r="R841" s="252"/>
      <c r="Y841" s="255"/>
      <c r="Z841" s="255"/>
    </row>
    <row r="842" spans="1:26" ht="15.75" customHeight="1">
      <c r="A842" s="252"/>
      <c r="B842" s="252"/>
      <c r="C842" s="252"/>
      <c r="D842" s="252"/>
      <c r="E842" s="252"/>
      <c r="F842" s="252"/>
      <c r="G842" s="252"/>
      <c r="H842" s="252"/>
      <c r="I842" s="252"/>
      <c r="J842" s="252"/>
      <c r="K842" s="252"/>
      <c r="L842" s="252"/>
      <c r="M842" s="252"/>
      <c r="N842" s="252"/>
      <c r="O842" s="252"/>
      <c r="P842" s="252"/>
      <c r="Q842" s="252"/>
      <c r="R842" s="252"/>
      <c r="Y842" s="255"/>
      <c r="Z842" s="255"/>
    </row>
    <row r="843" spans="1:26" ht="15.75" customHeight="1">
      <c r="A843" s="252"/>
      <c r="B843" s="252"/>
      <c r="C843" s="252"/>
      <c r="D843" s="252"/>
      <c r="E843" s="252"/>
      <c r="F843" s="252"/>
      <c r="G843" s="252"/>
      <c r="H843" s="252"/>
      <c r="I843" s="252"/>
      <c r="J843" s="252"/>
      <c r="K843" s="252"/>
      <c r="L843" s="252"/>
      <c r="M843" s="252"/>
      <c r="N843" s="252"/>
      <c r="O843" s="252"/>
      <c r="P843" s="252"/>
      <c r="Q843" s="252"/>
      <c r="R843" s="252"/>
      <c r="Y843" s="255"/>
      <c r="Z843" s="255"/>
    </row>
    <row r="844" spans="1:26" ht="15.75" customHeight="1">
      <c r="A844" s="252"/>
      <c r="B844" s="252"/>
      <c r="C844" s="252"/>
      <c r="D844" s="252"/>
      <c r="E844" s="252"/>
      <c r="F844" s="252"/>
      <c r="G844" s="252"/>
      <c r="H844" s="252"/>
      <c r="I844" s="252"/>
      <c r="J844" s="252"/>
      <c r="K844" s="252"/>
      <c r="L844" s="252"/>
      <c r="M844" s="252"/>
      <c r="N844" s="252"/>
      <c r="O844" s="252"/>
      <c r="P844" s="252"/>
      <c r="Q844" s="252"/>
      <c r="R844" s="252"/>
      <c r="Y844" s="255"/>
      <c r="Z844" s="255"/>
    </row>
    <row r="845" spans="1:26" ht="15.75" customHeight="1">
      <c r="A845" s="252"/>
      <c r="B845" s="252"/>
      <c r="C845" s="252"/>
      <c r="D845" s="252"/>
      <c r="E845" s="252"/>
      <c r="F845" s="252"/>
      <c r="G845" s="252"/>
      <c r="H845" s="252"/>
      <c r="I845" s="252"/>
      <c r="J845" s="252"/>
      <c r="K845" s="252"/>
      <c r="L845" s="252"/>
      <c r="M845" s="252"/>
      <c r="N845" s="252"/>
      <c r="O845" s="252"/>
      <c r="P845" s="252"/>
      <c r="Q845" s="252"/>
      <c r="R845" s="252"/>
      <c r="Y845" s="255"/>
      <c r="Z845" s="255"/>
    </row>
    <row r="846" spans="1:26" ht="15.75" customHeight="1">
      <c r="A846" s="252"/>
      <c r="B846" s="252"/>
      <c r="C846" s="252"/>
      <c r="D846" s="252"/>
      <c r="E846" s="252"/>
      <c r="F846" s="252"/>
      <c r="G846" s="252"/>
      <c r="H846" s="252"/>
      <c r="I846" s="252"/>
      <c r="J846" s="252"/>
      <c r="K846" s="252"/>
      <c r="L846" s="252"/>
      <c r="M846" s="252"/>
      <c r="N846" s="252"/>
      <c r="O846" s="252"/>
      <c r="P846" s="252"/>
      <c r="Q846" s="252"/>
      <c r="R846" s="252"/>
      <c r="Y846" s="255"/>
      <c r="Z846" s="255"/>
    </row>
    <row r="847" spans="1:26" ht="15.75" customHeight="1">
      <c r="A847" s="252"/>
      <c r="B847" s="252"/>
      <c r="C847" s="252"/>
      <c r="D847" s="252"/>
      <c r="E847" s="252"/>
      <c r="F847" s="252"/>
      <c r="G847" s="252"/>
      <c r="H847" s="252"/>
      <c r="I847" s="252"/>
      <c r="J847" s="252"/>
      <c r="K847" s="252"/>
      <c r="L847" s="252"/>
      <c r="M847" s="252"/>
      <c r="N847" s="252"/>
      <c r="O847" s="252"/>
      <c r="P847" s="252"/>
      <c r="Q847" s="252"/>
      <c r="R847" s="252"/>
      <c r="Y847" s="255"/>
      <c r="Z847" s="255"/>
    </row>
    <row r="848" spans="1:26" ht="15.75" customHeight="1">
      <c r="A848" s="252"/>
      <c r="B848" s="252"/>
      <c r="C848" s="252"/>
      <c r="D848" s="252"/>
      <c r="E848" s="252"/>
      <c r="F848" s="252"/>
      <c r="G848" s="252"/>
      <c r="H848" s="252"/>
      <c r="I848" s="252"/>
      <c r="J848" s="252"/>
      <c r="K848" s="252"/>
      <c r="L848" s="252"/>
      <c r="M848" s="252"/>
      <c r="N848" s="252"/>
      <c r="O848" s="252"/>
      <c r="P848" s="252"/>
      <c r="Q848" s="252"/>
      <c r="R848" s="252"/>
      <c r="Y848" s="255"/>
      <c r="Z848" s="255"/>
    </row>
    <row r="849" spans="1:26" ht="15.75" customHeight="1">
      <c r="A849" s="252"/>
      <c r="B849" s="252"/>
      <c r="C849" s="252"/>
      <c r="D849" s="252"/>
      <c r="E849" s="252"/>
      <c r="F849" s="252"/>
      <c r="G849" s="252"/>
      <c r="H849" s="252"/>
      <c r="I849" s="252"/>
      <c r="J849" s="252"/>
      <c r="K849" s="252"/>
      <c r="L849" s="252"/>
      <c r="M849" s="252"/>
      <c r="N849" s="252"/>
      <c r="O849" s="252"/>
      <c r="P849" s="252"/>
      <c r="Q849" s="252"/>
      <c r="R849" s="252"/>
      <c r="Y849" s="255"/>
      <c r="Z849" s="255"/>
    </row>
    <row r="850" spans="1:26" ht="15.75" customHeight="1">
      <c r="A850" s="252"/>
      <c r="B850" s="252"/>
      <c r="C850" s="252"/>
      <c r="D850" s="252"/>
      <c r="E850" s="252"/>
      <c r="F850" s="252"/>
      <c r="G850" s="252"/>
      <c r="H850" s="252"/>
      <c r="I850" s="252"/>
      <c r="J850" s="252"/>
      <c r="K850" s="252"/>
      <c r="L850" s="252"/>
      <c r="M850" s="252"/>
      <c r="N850" s="252"/>
      <c r="O850" s="252"/>
      <c r="P850" s="252"/>
      <c r="Q850" s="252"/>
      <c r="R850" s="252"/>
      <c r="Y850" s="255"/>
      <c r="Z850" s="255"/>
    </row>
    <row r="851" spans="1:26" ht="15.75" customHeight="1">
      <c r="A851" s="252"/>
      <c r="B851" s="252"/>
      <c r="C851" s="252"/>
      <c r="D851" s="252"/>
      <c r="E851" s="252"/>
      <c r="F851" s="252"/>
      <c r="G851" s="252"/>
      <c r="H851" s="252"/>
      <c r="I851" s="252"/>
      <c r="J851" s="252"/>
      <c r="K851" s="252"/>
      <c r="L851" s="252"/>
      <c r="M851" s="252"/>
      <c r="N851" s="252"/>
      <c r="O851" s="252"/>
      <c r="P851" s="252"/>
      <c r="Q851" s="252"/>
      <c r="R851" s="252"/>
      <c r="Y851" s="255"/>
      <c r="Z851" s="255"/>
    </row>
    <row r="852" spans="1:26" ht="15.75" customHeight="1">
      <c r="A852" s="252"/>
      <c r="B852" s="252"/>
      <c r="C852" s="252"/>
      <c r="D852" s="252"/>
      <c r="E852" s="252"/>
      <c r="F852" s="252"/>
      <c r="G852" s="252"/>
      <c r="H852" s="252"/>
      <c r="I852" s="252"/>
      <c r="J852" s="252"/>
      <c r="K852" s="252"/>
      <c r="L852" s="252"/>
      <c r="M852" s="252"/>
      <c r="N852" s="252"/>
      <c r="O852" s="252"/>
      <c r="P852" s="252"/>
      <c r="Q852" s="252"/>
      <c r="R852" s="252"/>
      <c r="Y852" s="255"/>
      <c r="Z852" s="255"/>
    </row>
    <row r="853" spans="1:26" ht="15.75" customHeight="1">
      <c r="A853" s="252"/>
      <c r="B853" s="252"/>
      <c r="C853" s="252"/>
      <c r="D853" s="252"/>
      <c r="E853" s="252"/>
      <c r="F853" s="252"/>
      <c r="G853" s="252"/>
      <c r="H853" s="252"/>
      <c r="I853" s="252"/>
      <c r="J853" s="252"/>
      <c r="K853" s="252"/>
      <c r="L853" s="252"/>
      <c r="M853" s="252"/>
      <c r="N853" s="252"/>
      <c r="O853" s="252"/>
      <c r="P853" s="252"/>
      <c r="Q853" s="252"/>
      <c r="R853" s="252"/>
      <c r="Y853" s="255"/>
      <c r="Z853" s="255"/>
    </row>
    <row r="854" spans="1:26" ht="15.75" customHeight="1">
      <c r="A854" s="252"/>
      <c r="B854" s="252"/>
      <c r="C854" s="252"/>
      <c r="D854" s="252"/>
      <c r="E854" s="252"/>
      <c r="F854" s="252"/>
      <c r="G854" s="252"/>
      <c r="H854" s="252"/>
      <c r="I854" s="252"/>
      <c r="J854" s="252"/>
      <c r="K854" s="252"/>
      <c r="L854" s="252"/>
      <c r="M854" s="252"/>
      <c r="N854" s="252"/>
      <c r="O854" s="252"/>
      <c r="P854" s="252"/>
      <c r="Q854" s="252"/>
      <c r="R854" s="252"/>
      <c r="Y854" s="255"/>
      <c r="Z854" s="255"/>
    </row>
    <row r="855" spans="1:26" ht="15.75" customHeight="1">
      <c r="A855" s="252"/>
      <c r="B855" s="252"/>
      <c r="C855" s="252"/>
      <c r="D855" s="252"/>
      <c r="E855" s="252"/>
      <c r="F855" s="252"/>
      <c r="G855" s="252"/>
      <c r="H855" s="252"/>
      <c r="I855" s="252"/>
      <c r="J855" s="252"/>
      <c r="K855" s="252"/>
      <c r="L855" s="252"/>
      <c r="M855" s="252"/>
      <c r="N855" s="252"/>
      <c r="O855" s="252"/>
      <c r="P855" s="252"/>
      <c r="Q855" s="252"/>
      <c r="R855" s="252"/>
      <c r="Y855" s="255"/>
      <c r="Z855" s="255"/>
    </row>
    <row r="856" spans="1:26" ht="15.75" customHeight="1">
      <c r="A856" s="252"/>
      <c r="B856" s="252"/>
      <c r="C856" s="252"/>
      <c r="D856" s="252"/>
      <c r="E856" s="252"/>
      <c r="F856" s="252"/>
      <c r="G856" s="252"/>
      <c r="H856" s="252"/>
      <c r="I856" s="252"/>
      <c r="J856" s="252"/>
      <c r="K856" s="252"/>
      <c r="L856" s="252"/>
      <c r="M856" s="252"/>
      <c r="N856" s="252"/>
      <c r="O856" s="252"/>
      <c r="P856" s="252"/>
      <c r="Q856" s="252"/>
      <c r="R856" s="252"/>
      <c r="Y856" s="255"/>
      <c r="Z856" s="255"/>
    </row>
    <row r="857" spans="1:26" ht="15.75" customHeight="1">
      <c r="A857" s="252"/>
      <c r="B857" s="252"/>
      <c r="C857" s="252"/>
      <c r="D857" s="252"/>
      <c r="E857" s="252"/>
      <c r="F857" s="252"/>
      <c r="G857" s="252"/>
      <c r="H857" s="252"/>
      <c r="I857" s="252"/>
      <c r="J857" s="252"/>
      <c r="K857" s="252"/>
      <c r="L857" s="252"/>
      <c r="M857" s="252"/>
      <c r="N857" s="252"/>
      <c r="O857" s="252"/>
      <c r="P857" s="252"/>
      <c r="Q857" s="252"/>
      <c r="R857" s="252"/>
      <c r="Y857" s="255"/>
      <c r="Z857" s="255"/>
    </row>
    <row r="858" spans="1:26" ht="15.75" customHeight="1">
      <c r="A858" s="252"/>
      <c r="B858" s="252"/>
      <c r="C858" s="252"/>
      <c r="D858" s="252"/>
      <c r="E858" s="252"/>
      <c r="F858" s="252"/>
      <c r="G858" s="252"/>
      <c r="H858" s="252"/>
      <c r="I858" s="252"/>
      <c r="J858" s="252"/>
      <c r="K858" s="252"/>
      <c r="L858" s="252"/>
      <c r="M858" s="252"/>
      <c r="N858" s="252"/>
      <c r="O858" s="252"/>
      <c r="P858" s="252"/>
      <c r="Q858" s="252"/>
      <c r="R858" s="252"/>
      <c r="Y858" s="255"/>
      <c r="Z858" s="255"/>
    </row>
    <row r="859" spans="1:26" ht="15.75" customHeight="1">
      <c r="A859" s="252"/>
      <c r="B859" s="252"/>
      <c r="C859" s="252"/>
      <c r="D859" s="252"/>
      <c r="E859" s="252"/>
      <c r="F859" s="252"/>
      <c r="G859" s="252"/>
      <c r="H859" s="252"/>
      <c r="I859" s="252"/>
      <c r="J859" s="252"/>
      <c r="K859" s="252"/>
      <c r="L859" s="252"/>
      <c r="M859" s="252"/>
      <c r="N859" s="252"/>
      <c r="O859" s="252"/>
      <c r="P859" s="252"/>
      <c r="Q859" s="252"/>
      <c r="R859" s="252"/>
      <c r="Y859" s="255"/>
      <c r="Z859" s="255"/>
    </row>
    <row r="860" spans="1:26" ht="15.75" customHeight="1">
      <c r="A860" s="252"/>
      <c r="B860" s="252"/>
      <c r="C860" s="252"/>
      <c r="D860" s="252"/>
      <c r="E860" s="252"/>
      <c r="F860" s="252"/>
      <c r="G860" s="252"/>
      <c r="H860" s="252"/>
      <c r="I860" s="252"/>
      <c r="J860" s="252"/>
      <c r="K860" s="252"/>
      <c r="L860" s="252"/>
      <c r="M860" s="252"/>
      <c r="N860" s="252"/>
      <c r="O860" s="252"/>
      <c r="P860" s="252"/>
      <c r="Q860" s="252"/>
      <c r="R860" s="252"/>
      <c r="Y860" s="255"/>
      <c r="Z860" s="255"/>
    </row>
    <row r="861" spans="1:26" ht="15.75" customHeight="1">
      <c r="A861" s="252"/>
      <c r="B861" s="252"/>
      <c r="C861" s="252"/>
      <c r="D861" s="252"/>
      <c r="E861" s="252"/>
      <c r="F861" s="252"/>
      <c r="G861" s="252"/>
      <c r="H861" s="252"/>
      <c r="I861" s="252"/>
      <c r="J861" s="252"/>
      <c r="K861" s="252"/>
      <c r="L861" s="252"/>
      <c r="M861" s="252"/>
      <c r="N861" s="252"/>
      <c r="O861" s="252"/>
      <c r="P861" s="252"/>
      <c r="Q861" s="252"/>
      <c r="R861" s="252"/>
      <c r="Y861" s="255"/>
      <c r="Z861" s="255"/>
    </row>
    <row r="862" spans="1:26" ht="15.75" customHeight="1">
      <c r="A862" s="252"/>
      <c r="B862" s="252"/>
      <c r="C862" s="252"/>
      <c r="D862" s="252"/>
      <c r="E862" s="252"/>
      <c r="F862" s="252"/>
      <c r="G862" s="252"/>
      <c r="H862" s="252"/>
      <c r="I862" s="252"/>
      <c r="J862" s="252"/>
      <c r="K862" s="252"/>
      <c r="L862" s="252"/>
      <c r="M862" s="252"/>
      <c r="N862" s="252"/>
      <c r="O862" s="252"/>
      <c r="P862" s="252"/>
      <c r="Q862" s="252"/>
      <c r="R862" s="252"/>
      <c r="Y862" s="255"/>
      <c r="Z862" s="255"/>
    </row>
    <row r="863" spans="1:26" ht="15.75" customHeight="1">
      <c r="A863" s="252"/>
      <c r="B863" s="252"/>
      <c r="C863" s="252"/>
      <c r="D863" s="252"/>
      <c r="E863" s="252"/>
      <c r="F863" s="252"/>
      <c r="G863" s="252"/>
      <c r="H863" s="252"/>
      <c r="I863" s="252"/>
      <c r="J863" s="252"/>
      <c r="K863" s="252"/>
      <c r="L863" s="252"/>
      <c r="M863" s="252"/>
      <c r="N863" s="252"/>
      <c r="O863" s="252"/>
      <c r="P863" s="252"/>
      <c r="Q863" s="252"/>
      <c r="R863" s="252"/>
      <c r="Y863" s="255"/>
      <c r="Z863" s="255"/>
    </row>
    <row r="864" spans="1:26" ht="15.75" customHeight="1">
      <c r="A864" s="252"/>
      <c r="B864" s="252"/>
      <c r="C864" s="252"/>
      <c r="D864" s="252"/>
      <c r="E864" s="252"/>
      <c r="F864" s="252"/>
      <c r="G864" s="252"/>
      <c r="H864" s="252"/>
      <c r="I864" s="252"/>
      <c r="J864" s="252"/>
      <c r="K864" s="252"/>
      <c r="L864" s="252"/>
      <c r="M864" s="252"/>
      <c r="N864" s="252"/>
      <c r="O864" s="252"/>
      <c r="P864" s="252"/>
      <c r="Q864" s="252"/>
      <c r="R864" s="252"/>
      <c r="Y864" s="255"/>
      <c r="Z864" s="255"/>
    </row>
    <row r="865" spans="1:26" ht="15.75" customHeight="1">
      <c r="A865" s="252"/>
      <c r="B865" s="252"/>
      <c r="C865" s="252"/>
      <c r="D865" s="252"/>
      <c r="E865" s="252"/>
      <c r="F865" s="252"/>
      <c r="G865" s="252"/>
      <c r="H865" s="252"/>
      <c r="I865" s="252"/>
      <c r="J865" s="252"/>
      <c r="K865" s="252"/>
      <c r="L865" s="252"/>
      <c r="M865" s="252"/>
      <c r="N865" s="252"/>
      <c r="O865" s="252"/>
      <c r="P865" s="252"/>
      <c r="Q865" s="252"/>
      <c r="R865" s="252"/>
      <c r="Y865" s="255"/>
      <c r="Z865" s="255"/>
    </row>
    <row r="866" spans="1:26" ht="15.75" customHeight="1">
      <c r="A866" s="252"/>
      <c r="B866" s="252"/>
      <c r="C866" s="252"/>
      <c r="D866" s="252"/>
      <c r="E866" s="252"/>
      <c r="F866" s="252"/>
      <c r="G866" s="252"/>
      <c r="H866" s="252"/>
      <c r="I866" s="252"/>
      <c r="J866" s="252"/>
      <c r="K866" s="252"/>
      <c r="L866" s="252"/>
      <c r="M866" s="252"/>
      <c r="N866" s="252"/>
      <c r="O866" s="252"/>
      <c r="P866" s="252"/>
      <c r="Q866" s="252"/>
      <c r="R866" s="252"/>
      <c r="Y866" s="255"/>
      <c r="Z866" s="255"/>
    </row>
    <row r="867" spans="1:26" ht="15.75" customHeight="1">
      <c r="A867" s="252"/>
      <c r="B867" s="252"/>
      <c r="C867" s="252"/>
      <c r="D867" s="252"/>
      <c r="E867" s="252"/>
      <c r="F867" s="252"/>
      <c r="G867" s="252"/>
      <c r="H867" s="252"/>
      <c r="I867" s="252"/>
      <c r="J867" s="252"/>
      <c r="K867" s="252"/>
      <c r="L867" s="252"/>
      <c r="M867" s="252"/>
      <c r="N867" s="252"/>
      <c r="O867" s="252"/>
      <c r="P867" s="252"/>
      <c r="Q867" s="252"/>
      <c r="R867" s="252"/>
      <c r="Y867" s="255"/>
      <c r="Z867" s="255"/>
    </row>
    <row r="868" spans="1:26" ht="15.75" customHeight="1">
      <c r="A868" s="252"/>
      <c r="B868" s="252"/>
      <c r="C868" s="252"/>
      <c r="D868" s="252"/>
      <c r="E868" s="252"/>
      <c r="F868" s="252"/>
      <c r="G868" s="252"/>
      <c r="H868" s="252"/>
      <c r="I868" s="252"/>
      <c r="J868" s="252"/>
      <c r="K868" s="252"/>
      <c r="L868" s="252"/>
      <c r="M868" s="252"/>
      <c r="N868" s="252"/>
      <c r="O868" s="252"/>
      <c r="P868" s="252"/>
      <c r="Q868" s="252"/>
      <c r="R868" s="252"/>
      <c r="Y868" s="255"/>
      <c r="Z868" s="255"/>
    </row>
    <row r="869" spans="1:26" ht="15.75" customHeight="1">
      <c r="A869" s="252"/>
      <c r="B869" s="252"/>
      <c r="C869" s="252"/>
      <c r="D869" s="252"/>
      <c r="E869" s="252"/>
      <c r="F869" s="252"/>
      <c r="G869" s="252"/>
      <c r="H869" s="252"/>
      <c r="I869" s="252"/>
      <c r="J869" s="252"/>
      <c r="K869" s="252"/>
      <c r="L869" s="252"/>
      <c r="M869" s="252"/>
      <c r="N869" s="252"/>
      <c r="O869" s="252"/>
      <c r="P869" s="252"/>
      <c r="Q869" s="252"/>
      <c r="R869" s="252"/>
      <c r="Y869" s="255"/>
      <c r="Z869" s="255"/>
    </row>
    <row r="870" spans="1:26" ht="15.75" customHeight="1">
      <c r="A870" s="252"/>
      <c r="B870" s="252"/>
      <c r="C870" s="252"/>
      <c r="D870" s="252"/>
      <c r="E870" s="252"/>
      <c r="F870" s="252"/>
      <c r="G870" s="252"/>
      <c r="H870" s="252"/>
      <c r="I870" s="252"/>
      <c r="J870" s="252"/>
      <c r="K870" s="252"/>
      <c r="L870" s="252"/>
      <c r="M870" s="252"/>
      <c r="N870" s="252"/>
      <c r="O870" s="252"/>
      <c r="P870" s="252"/>
      <c r="Q870" s="252"/>
      <c r="R870" s="252"/>
      <c r="Y870" s="255"/>
      <c r="Z870" s="255"/>
    </row>
    <row r="871" spans="1:26" ht="15.75" customHeight="1">
      <c r="A871" s="252"/>
      <c r="B871" s="252"/>
      <c r="C871" s="252"/>
      <c r="D871" s="252"/>
      <c r="E871" s="252"/>
      <c r="F871" s="252"/>
      <c r="G871" s="252"/>
      <c r="H871" s="252"/>
      <c r="I871" s="252"/>
      <c r="J871" s="252"/>
      <c r="K871" s="252"/>
      <c r="L871" s="252"/>
      <c r="M871" s="252"/>
      <c r="N871" s="252"/>
      <c r="O871" s="252"/>
      <c r="P871" s="252"/>
      <c r="Q871" s="252"/>
      <c r="R871" s="252"/>
      <c r="Y871" s="255"/>
      <c r="Z871" s="255"/>
    </row>
    <row r="872" spans="1:26" ht="15.75" customHeight="1">
      <c r="A872" s="252"/>
      <c r="B872" s="252"/>
      <c r="C872" s="252"/>
      <c r="D872" s="252"/>
      <c r="E872" s="252"/>
      <c r="F872" s="252"/>
      <c r="G872" s="252"/>
      <c r="H872" s="252"/>
      <c r="I872" s="252"/>
      <c r="J872" s="252"/>
      <c r="K872" s="252"/>
      <c r="L872" s="252"/>
      <c r="M872" s="252"/>
      <c r="N872" s="252"/>
      <c r="O872" s="252"/>
      <c r="P872" s="252"/>
      <c r="Q872" s="252"/>
      <c r="R872" s="252"/>
      <c r="Y872" s="255"/>
      <c r="Z872" s="255"/>
    </row>
    <row r="873" spans="1:26" ht="15.75" customHeight="1">
      <c r="A873" s="252"/>
      <c r="B873" s="252"/>
      <c r="C873" s="252"/>
      <c r="D873" s="252"/>
      <c r="E873" s="252"/>
      <c r="F873" s="252"/>
      <c r="G873" s="252"/>
      <c r="H873" s="252"/>
      <c r="I873" s="252"/>
      <c r="J873" s="252"/>
      <c r="K873" s="252"/>
      <c r="L873" s="252"/>
      <c r="M873" s="252"/>
      <c r="N873" s="252"/>
      <c r="O873" s="252"/>
      <c r="P873" s="252"/>
      <c r="Q873" s="252"/>
      <c r="R873" s="252"/>
      <c r="Y873" s="255"/>
      <c r="Z873" s="255"/>
    </row>
    <row r="874" spans="1:26" ht="15.75" customHeight="1">
      <c r="A874" s="252"/>
      <c r="B874" s="252"/>
      <c r="C874" s="252"/>
      <c r="D874" s="252"/>
      <c r="E874" s="252"/>
      <c r="F874" s="252"/>
      <c r="G874" s="252"/>
      <c r="H874" s="252"/>
      <c r="I874" s="252"/>
      <c r="J874" s="252"/>
      <c r="K874" s="252"/>
      <c r="L874" s="252"/>
      <c r="M874" s="252"/>
      <c r="N874" s="252"/>
      <c r="O874" s="252"/>
      <c r="P874" s="252"/>
      <c r="Q874" s="252"/>
      <c r="R874" s="252"/>
      <c r="Y874" s="255"/>
      <c r="Z874" s="255"/>
    </row>
    <row r="875" spans="1:26" ht="15.75" customHeight="1">
      <c r="A875" s="252"/>
      <c r="B875" s="252"/>
      <c r="C875" s="252"/>
      <c r="D875" s="252"/>
      <c r="E875" s="252"/>
      <c r="F875" s="252"/>
      <c r="G875" s="252"/>
      <c r="H875" s="252"/>
      <c r="I875" s="252"/>
      <c r="J875" s="252"/>
      <c r="K875" s="252"/>
      <c r="L875" s="252"/>
      <c r="M875" s="252"/>
      <c r="N875" s="252"/>
      <c r="O875" s="252"/>
      <c r="P875" s="252"/>
      <c r="Q875" s="252"/>
      <c r="R875" s="252"/>
      <c r="Y875" s="255"/>
      <c r="Z875" s="255"/>
    </row>
    <row r="876" spans="1:26" ht="15.75" customHeight="1">
      <c r="A876" s="252"/>
      <c r="B876" s="252"/>
      <c r="C876" s="252"/>
      <c r="D876" s="252"/>
      <c r="E876" s="252"/>
      <c r="F876" s="252"/>
      <c r="G876" s="252"/>
      <c r="H876" s="252"/>
      <c r="I876" s="252"/>
      <c r="J876" s="252"/>
      <c r="K876" s="252"/>
      <c r="L876" s="252"/>
      <c r="M876" s="252"/>
      <c r="N876" s="252"/>
      <c r="O876" s="252"/>
      <c r="P876" s="252"/>
      <c r="Q876" s="252"/>
      <c r="R876" s="252"/>
      <c r="Y876" s="255"/>
      <c r="Z876" s="255"/>
    </row>
    <row r="877" spans="1:26" ht="15.75" customHeight="1">
      <c r="A877" s="252"/>
      <c r="B877" s="252"/>
      <c r="C877" s="252"/>
      <c r="D877" s="252"/>
      <c r="E877" s="252"/>
      <c r="F877" s="252"/>
      <c r="G877" s="252"/>
      <c r="H877" s="252"/>
      <c r="I877" s="252"/>
      <c r="J877" s="252"/>
      <c r="K877" s="252"/>
      <c r="L877" s="252"/>
      <c r="M877" s="252"/>
      <c r="N877" s="252"/>
      <c r="O877" s="252"/>
      <c r="P877" s="252"/>
      <c r="Q877" s="252"/>
      <c r="R877" s="252"/>
      <c r="Y877" s="255"/>
      <c r="Z877" s="255"/>
    </row>
    <row r="878" spans="1:26" ht="15.75" customHeight="1">
      <c r="A878" s="252"/>
      <c r="B878" s="252"/>
      <c r="C878" s="252"/>
      <c r="D878" s="252"/>
      <c r="E878" s="252"/>
      <c r="F878" s="252"/>
      <c r="G878" s="252"/>
      <c r="H878" s="252"/>
      <c r="I878" s="252"/>
      <c r="J878" s="252"/>
      <c r="K878" s="252"/>
      <c r="L878" s="252"/>
      <c r="M878" s="252"/>
      <c r="N878" s="252"/>
      <c r="O878" s="252"/>
      <c r="P878" s="252"/>
      <c r="Q878" s="252"/>
      <c r="R878" s="252"/>
      <c r="Y878" s="255"/>
      <c r="Z878" s="255"/>
    </row>
    <row r="879" spans="1:26" ht="15.75" customHeight="1">
      <c r="A879" s="252"/>
      <c r="B879" s="252"/>
      <c r="C879" s="252"/>
      <c r="D879" s="252"/>
      <c r="E879" s="252"/>
      <c r="F879" s="252"/>
      <c r="G879" s="252"/>
      <c r="H879" s="252"/>
      <c r="I879" s="252"/>
      <c r="J879" s="252"/>
      <c r="K879" s="252"/>
      <c r="L879" s="252"/>
      <c r="M879" s="252"/>
      <c r="N879" s="252"/>
      <c r="O879" s="252"/>
      <c r="P879" s="252"/>
      <c r="Q879" s="252"/>
      <c r="R879" s="252"/>
      <c r="Y879" s="255"/>
      <c r="Z879" s="255"/>
    </row>
    <row r="880" spans="1:26" ht="15.75" customHeight="1">
      <c r="A880" s="252"/>
      <c r="B880" s="252"/>
      <c r="C880" s="252"/>
      <c r="D880" s="252"/>
      <c r="E880" s="252"/>
      <c r="F880" s="252"/>
      <c r="G880" s="252"/>
      <c r="H880" s="252"/>
      <c r="I880" s="252"/>
      <c r="J880" s="252"/>
      <c r="K880" s="252"/>
      <c r="L880" s="252"/>
      <c r="M880" s="252"/>
      <c r="N880" s="252"/>
      <c r="O880" s="252"/>
      <c r="P880" s="252"/>
      <c r="Q880" s="252"/>
      <c r="R880" s="252"/>
      <c r="Y880" s="255"/>
      <c r="Z880" s="255"/>
    </row>
    <row r="881" spans="1:26" ht="15.75" customHeight="1">
      <c r="A881" s="252"/>
      <c r="B881" s="252"/>
      <c r="C881" s="252"/>
      <c r="D881" s="252"/>
      <c r="E881" s="252"/>
      <c r="F881" s="252"/>
      <c r="G881" s="252"/>
      <c r="H881" s="252"/>
      <c r="I881" s="252"/>
      <c r="J881" s="252"/>
      <c r="K881" s="252"/>
      <c r="L881" s="252"/>
      <c r="M881" s="252"/>
      <c r="N881" s="252"/>
      <c r="O881" s="252"/>
      <c r="P881" s="252"/>
      <c r="Q881" s="252"/>
      <c r="R881" s="252"/>
      <c r="Y881" s="255"/>
      <c r="Z881" s="255"/>
    </row>
    <row r="882" spans="1:26" ht="15.75" customHeight="1">
      <c r="A882" s="252"/>
      <c r="B882" s="252"/>
      <c r="C882" s="252"/>
      <c r="D882" s="252"/>
      <c r="E882" s="252"/>
      <c r="F882" s="252"/>
      <c r="G882" s="252"/>
      <c r="H882" s="252"/>
      <c r="I882" s="252"/>
      <c r="J882" s="252"/>
      <c r="K882" s="252"/>
      <c r="L882" s="252"/>
      <c r="M882" s="252"/>
      <c r="N882" s="252"/>
      <c r="O882" s="252"/>
      <c r="P882" s="252"/>
      <c r="Q882" s="252"/>
      <c r="R882" s="252"/>
      <c r="Y882" s="255"/>
      <c r="Z882" s="255"/>
    </row>
    <row r="883" spans="1:26" ht="15.75" customHeight="1">
      <c r="A883" s="252"/>
      <c r="B883" s="252"/>
      <c r="C883" s="252"/>
      <c r="D883" s="252"/>
      <c r="E883" s="252"/>
      <c r="F883" s="252"/>
      <c r="G883" s="252"/>
      <c r="H883" s="252"/>
      <c r="I883" s="252"/>
      <c r="J883" s="252"/>
      <c r="K883" s="252"/>
      <c r="L883" s="252"/>
      <c r="M883" s="252"/>
      <c r="N883" s="252"/>
      <c r="O883" s="252"/>
      <c r="P883" s="252"/>
      <c r="Q883" s="252"/>
      <c r="R883" s="252"/>
      <c r="Y883" s="255"/>
      <c r="Z883" s="255"/>
    </row>
    <row r="884" spans="1:26" ht="15.75" customHeight="1">
      <c r="A884" s="252"/>
      <c r="B884" s="252"/>
      <c r="C884" s="252"/>
      <c r="D884" s="252"/>
      <c r="E884" s="252"/>
      <c r="F884" s="252"/>
      <c r="G884" s="252"/>
      <c r="H884" s="252"/>
      <c r="I884" s="252"/>
      <c r="J884" s="252"/>
      <c r="K884" s="252"/>
      <c r="L884" s="252"/>
      <c r="M884" s="252"/>
      <c r="N884" s="252"/>
      <c r="O884" s="252"/>
      <c r="P884" s="252"/>
      <c r="Q884" s="252"/>
      <c r="R884" s="252"/>
      <c r="Y884" s="255"/>
      <c r="Z884" s="255"/>
    </row>
    <row r="885" spans="1:26" ht="15.75" customHeight="1">
      <c r="A885" s="252"/>
      <c r="B885" s="252"/>
      <c r="C885" s="252"/>
      <c r="D885" s="252"/>
      <c r="E885" s="252"/>
      <c r="F885" s="252"/>
      <c r="G885" s="252"/>
      <c r="H885" s="252"/>
      <c r="I885" s="252"/>
      <c r="J885" s="252"/>
      <c r="K885" s="252"/>
      <c r="L885" s="252"/>
      <c r="M885" s="252"/>
      <c r="N885" s="252"/>
      <c r="O885" s="252"/>
      <c r="P885" s="252"/>
      <c r="Q885" s="252"/>
      <c r="R885" s="252"/>
      <c r="Y885" s="255"/>
      <c r="Z885" s="255"/>
    </row>
    <row r="886" spans="1:26" ht="15.75" customHeight="1">
      <c r="A886" s="252"/>
      <c r="B886" s="252"/>
      <c r="C886" s="252"/>
      <c r="D886" s="252"/>
      <c r="E886" s="252"/>
      <c r="F886" s="252"/>
      <c r="G886" s="252"/>
      <c r="H886" s="252"/>
      <c r="I886" s="252"/>
      <c r="J886" s="252"/>
      <c r="K886" s="252"/>
      <c r="L886" s="252"/>
      <c r="M886" s="252"/>
      <c r="N886" s="252"/>
      <c r="O886" s="252"/>
      <c r="P886" s="252"/>
      <c r="Q886" s="252"/>
      <c r="R886" s="252"/>
      <c r="Y886" s="255"/>
      <c r="Z886" s="255"/>
    </row>
    <row r="887" spans="1:26" ht="15.75" customHeight="1">
      <c r="A887" s="252"/>
      <c r="B887" s="252"/>
      <c r="C887" s="252"/>
      <c r="D887" s="252"/>
      <c r="E887" s="252"/>
      <c r="F887" s="252"/>
      <c r="G887" s="252"/>
      <c r="H887" s="252"/>
      <c r="I887" s="252"/>
      <c r="J887" s="252"/>
      <c r="K887" s="252"/>
      <c r="L887" s="252"/>
      <c r="M887" s="252"/>
      <c r="N887" s="252"/>
      <c r="O887" s="252"/>
      <c r="P887" s="252"/>
      <c r="Q887" s="252"/>
      <c r="R887" s="252"/>
      <c r="Y887" s="255"/>
      <c r="Z887" s="255"/>
    </row>
    <row r="888" spans="1:26" ht="15.75" customHeight="1">
      <c r="A888" s="252"/>
      <c r="B888" s="252"/>
      <c r="C888" s="252"/>
      <c r="D888" s="252"/>
      <c r="E888" s="252"/>
      <c r="F888" s="252"/>
      <c r="G888" s="252"/>
      <c r="H888" s="252"/>
      <c r="I888" s="252"/>
      <c r="J888" s="252"/>
      <c r="K888" s="252"/>
      <c r="L888" s="252"/>
      <c r="M888" s="252"/>
      <c r="N888" s="252"/>
      <c r="O888" s="252"/>
      <c r="P888" s="252"/>
      <c r="Q888" s="252"/>
      <c r="R888" s="252"/>
      <c r="Y888" s="255"/>
      <c r="Z888" s="255"/>
    </row>
    <row r="889" spans="1:26" ht="15.75" customHeight="1">
      <c r="A889" s="252"/>
      <c r="B889" s="252"/>
      <c r="C889" s="252"/>
      <c r="D889" s="252"/>
      <c r="E889" s="252"/>
      <c r="F889" s="252"/>
      <c r="G889" s="252"/>
      <c r="H889" s="252"/>
      <c r="I889" s="252"/>
      <c r="J889" s="252"/>
      <c r="K889" s="252"/>
      <c r="L889" s="252"/>
      <c r="M889" s="252"/>
      <c r="N889" s="252"/>
      <c r="O889" s="252"/>
      <c r="P889" s="252"/>
      <c r="Q889" s="252"/>
      <c r="R889" s="252"/>
      <c r="Y889" s="255"/>
      <c r="Z889" s="255"/>
    </row>
    <row r="890" spans="1:26" ht="15.75" customHeight="1">
      <c r="A890" s="252"/>
      <c r="B890" s="252"/>
      <c r="C890" s="252"/>
      <c r="D890" s="252"/>
      <c r="E890" s="252"/>
      <c r="F890" s="252"/>
      <c r="G890" s="252"/>
      <c r="H890" s="252"/>
      <c r="I890" s="252"/>
      <c r="J890" s="252"/>
      <c r="K890" s="252"/>
      <c r="L890" s="252"/>
      <c r="M890" s="252"/>
      <c r="N890" s="252"/>
      <c r="O890" s="252"/>
      <c r="P890" s="252"/>
      <c r="Q890" s="252"/>
      <c r="R890" s="252"/>
      <c r="Y890" s="255"/>
      <c r="Z890" s="255"/>
    </row>
    <row r="891" spans="1:26" ht="15.75" customHeight="1">
      <c r="A891" s="252"/>
      <c r="B891" s="252"/>
      <c r="C891" s="252"/>
      <c r="D891" s="252"/>
      <c r="E891" s="252"/>
      <c r="F891" s="252"/>
      <c r="G891" s="252"/>
      <c r="H891" s="252"/>
      <c r="I891" s="252"/>
      <c r="J891" s="252"/>
      <c r="K891" s="252"/>
      <c r="L891" s="252"/>
      <c r="M891" s="252"/>
      <c r="N891" s="252"/>
      <c r="O891" s="252"/>
      <c r="P891" s="252"/>
      <c r="Q891" s="252"/>
      <c r="R891" s="252"/>
      <c r="Y891" s="255"/>
      <c r="Z891" s="255"/>
    </row>
    <row r="892" spans="1:26" ht="15.75" customHeight="1">
      <c r="A892" s="252"/>
      <c r="B892" s="252"/>
      <c r="C892" s="252"/>
      <c r="D892" s="252"/>
      <c r="E892" s="252"/>
      <c r="F892" s="252"/>
      <c r="G892" s="252"/>
      <c r="H892" s="252"/>
      <c r="I892" s="252"/>
      <c r="J892" s="252"/>
      <c r="K892" s="252"/>
      <c r="L892" s="252"/>
      <c r="M892" s="252"/>
      <c r="N892" s="252"/>
      <c r="O892" s="252"/>
      <c r="P892" s="252"/>
      <c r="Q892" s="252"/>
      <c r="R892" s="252"/>
      <c r="Y892" s="255"/>
      <c r="Z892" s="255"/>
    </row>
    <row r="893" spans="1:26" ht="15.75" customHeight="1">
      <c r="A893" s="252"/>
      <c r="B893" s="252"/>
      <c r="C893" s="252"/>
      <c r="D893" s="252"/>
      <c r="E893" s="252"/>
      <c r="F893" s="252"/>
      <c r="G893" s="252"/>
      <c r="H893" s="252"/>
      <c r="I893" s="252"/>
      <c r="J893" s="252"/>
      <c r="K893" s="252"/>
      <c r="L893" s="252"/>
      <c r="M893" s="252"/>
      <c r="N893" s="252"/>
      <c r="O893" s="252"/>
      <c r="P893" s="252"/>
      <c r="Q893" s="252"/>
      <c r="R893" s="252"/>
      <c r="Y893" s="255"/>
      <c r="Z893" s="255"/>
    </row>
    <row r="894" spans="1:26" ht="15.75" customHeight="1">
      <c r="A894" s="252"/>
      <c r="B894" s="252"/>
      <c r="C894" s="252"/>
      <c r="D894" s="252"/>
      <c r="E894" s="252"/>
      <c r="F894" s="252"/>
      <c r="G894" s="252"/>
      <c r="H894" s="252"/>
      <c r="I894" s="252"/>
      <c r="J894" s="252"/>
      <c r="K894" s="252"/>
      <c r="L894" s="252"/>
      <c r="M894" s="252"/>
      <c r="N894" s="252"/>
      <c r="O894" s="252"/>
      <c r="P894" s="252"/>
      <c r="Q894" s="252"/>
      <c r="R894" s="252"/>
      <c r="Y894" s="255"/>
      <c r="Z894" s="255"/>
    </row>
    <row r="895" spans="1:26" ht="15.75" customHeight="1">
      <c r="A895" s="252"/>
      <c r="B895" s="252"/>
      <c r="C895" s="252"/>
      <c r="D895" s="252"/>
      <c r="E895" s="252"/>
      <c r="F895" s="252"/>
      <c r="G895" s="252"/>
      <c r="H895" s="252"/>
      <c r="I895" s="252"/>
      <c r="J895" s="252"/>
      <c r="K895" s="252"/>
      <c r="L895" s="252"/>
      <c r="M895" s="252"/>
      <c r="N895" s="252"/>
      <c r="O895" s="252"/>
      <c r="P895" s="252"/>
      <c r="Q895" s="252"/>
      <c r="R895" s="252"/>
      <c r="Y895" s="255"/>
      <c r="Z895" s="255"/>
    </row>
    <row r="896" spans="1:26" ht="15.75" customHeight="1">
      <c r="A896" s="252"/>
      <c r="B896" s="252"/>
      <c r="C896" s="252"/>
      <c r="D896" s="252"/>
      <c r="E896" s="252"/>
      <c r="F896" s="252"/>
      <c r="G896" s="252"/>
      <c r="H896" s="252"/>
      <c r="I896" s="252"/>
      <c r="J896" s="252"/>
      <c r="K896" s="252"/>
      <c r="L896" s="252"/>
      <c r="M896" s="252"/>
      <c r="N896" s="252"/>
      <c r="O896" s="252"/>
      <c r="P896" s="252"/>
      <c r="Q896" s="252"/>
      <c r="R896" s="252"/>
      <c r="Y896" s="255"/>
      <c r="Z896" s="255"/>
    </row>
    <row r="897" spans="1:26" ht="15.75" customHeight="1">
      <c r="A897" s="252"/>
      <c r="B897" s="252"/>
      <c r="C897" s="252"/>
      <c r="D897" s="252"/>
      <c r="E897" s="252"/>
      <c r="F897" s="252"/>
      <c r="G897" s="252"/>
      <c r="H897" s="252"/>
      <c r="I897" s="252"/>
      <c r="J897" s="252"/>
      <c r="K897" s="252"/>
      <c r="L897" s="252"/>
      <c r="M897" s="252"/>
      <c r="N897" s="252"/>
      <c r="O897" s="252"/>
      <c r="P897" s="252"/>
      <c r="Q897" s="252"/>
      <c r="R897" s="252"/>
      <c r="Y897" s="255"/>
      <c r="Z897" s="255"/>
    </row>
    <row r="898" spans="1:26" ht="15.75" customHeight="1">
      <c r="A898" s="252"/>
      <c r="B898" s="252"/>
      <c r="C898" s="252"/>
      <c r="D898" s="252"/>
      <c r="E898" s="252"/>
      <c r="F898" s="252"/>
      <c r="G898" s="252"/>
      <c r="H898" s="252"/>
      <c r="I898" s="252"/>
      <c r="J898" s="252"/>
      <c r="K898" s="252"/>
      <c r="L898" s="252"/>
      <c r="M898" s="252"/>
      <c r="N898" s="252"/>
      <c r="O898" s="252"/>
      <c r="P898" s="252"/>
      <c r="Q898" s="252"/>
      <c r="R898" s="252"/>
      <c r="Y898" s="255"/>
      <c r="Z898" s="255"/>
    </row>
    <row r="899" spans="1:26" ht="15.75" customHeight="1">
      <c r="A899" s="252"/>
      <c r="B899" s="252"/>
      <c r="C899" s="252"/>
      <c r="D899" s="252"/>
      <c r="E899" s="252"/>
      <c r="F899" s="252"/>
      <c r="G899" s="252"/>
      <c r="H899" s="252"/>
      <c r="I899" s="252"/>
      <c r="J899" s="252"/>
      <c r="K899" s="252"/>
      <c r="L899" s="252"/>
      <c r="M899" s="252"/>
      <c r="N899" s="252"/>
      <c r="O899" s="252"/>
      <c r="P899" s="252"/>
      <c r="Q899" s="252"/>
      <c r="R899" s="252"/>
      <c r="Y899" s="255"/>
      <c r="Z899" s="255"/>
    </row>
    <row r="900" spans="1:26" ht="15.75" customHeight="1">
      <c r="A900" s="252"/>
      <c r="B900" s="252"/>
      <c r="C900" s="252"/>
      <c r="D900" s="252"/>
      <c r="E900" s="252"/>
      <c r="F900" s="252"/>
      <c r="G900" s="252"/>
      <c r="H900" s="252"/>
      <c r="I900" s="252"/>
      <c r="J900" s="252"/>
      <c r="K900" s="252"/>
      <c r="L900" s="252"/>
      <c r="M900" s="252"/>
      <c r="N900" s="252"/>
      <c r="O900" s="252"/>
      <c r="P900" s="252"/>
      <c r="Q900" s="252"/>
      <c r="R900" s="252"/>
      <c r="Y900" s="255"/>
      <c r="Z900" s="255"/>
    </row>
    <row r="901" spans="1:26" ht="15.75" customHeight="1">
      <c r="A901" s="252"/>
      <c r="B901" s="252"/>
      <c r="C901" s="252"/>
      <c r="D901" s="252"/>
      <c r="E901" s="252"/>
      <c r="F901" s="252"/>
      <c r="G901" s="252"/>
      <c r="H901" s="252"/>
      <c r="I901" s="252"/>
      <c r="J901" s="252"/>
      <c r="K901" s="252"/>
      <c r="L901" s="252"/>
      <c r="M901" s="252"/>
      <c r="N901" s="252"/>
      <c r="O901" s="252"/>
      <c r="P901" s="252"/>
      <c r="Q901" s="252"/>
      <c r="R901" s="252"/>
      <c r="Y901" s="255"/>
      <c r="Z901" s="255"/>
    </row>
    <row r="902" spans="1:26" ht="15.75" customHeight="1">
      <c r="A902" s="252"/>
      <c r="B902" s="252"/>
      <c r="C902" s="252"/>
      <c r="D902" s="252"/>
      <c r="E902" s="252"/>
      <c r="F902" s="252"/>
      <c r="G902" s="252"/>
      <c r="H902" s="252"/>
      <c r="I902" s="252"/>
      <c r="J902" s="252"/>
      <c r="K902" s="252"/>
      <c r="L902" s="252"/>
      <c r="M902" s="252"/>
      <c r="N902" s="252"/>
      <c r="O902" s="252"/>
      <c r="P902" s="252"/>
      <c r="Q902" s="252"/>
      <c r="R902" s="252"/>
      <c r="Y902" s="255"/>
      <c r="Z902" s="255"/>
    </row>
    <row r="903" spans="1:26" ht="15.75" customHeight="1">
      <c r="A903" s="252"/>
      <c r="B903" s="252"/>
      <c r="C903" s="252"/>
      <c r="D903" s="252"/>
      <c r="E903" s="252"/>
      <c r="F903" s="252"/>
      <c r="G903" s="252"/>
      <c r="H903" s="252"/>
      <c r="I903" s="252"/>
      <c r="J903" s="252"/>
      <c r="K903" s="252"/>
      <c r="L903" s="252"/>
      <c r="M903" s="252"/>
      <c r="N903" s="252"/>
      <c r="O903" s="252"/>
      <c r="P903" s="252"/>
      <c r="Q903" s="252"/>
      <c r="R903" s="252"/>
      <c r="Y903" s="255"/>
      <c r="Z903" s="255"/>
    </row>
    <row r="904" spans="1:26" ht="15.75" customHeight="1">
      <c r="A904" s="252"/>
      <c r="B904" s="252"/>
      <c r="C904" s="252"/>
      <c r="D904" s="252"/>
      <c r="E904" s="252"/>
      <c r="F904" s="252"/>
      <c r="G904" s="252"/>
      <c r="H904" s="252"/>
      <c r="I904" s="252"/>
      <c r="J904" s="252"/>
      <c r="K904" s="252"/>
      <c r="L904" s="252"/>
      <c r="M904" s="252"/>
      <c r="N904" s="252"/>
      <c r="O904" s="252"/>
      <c r="P904" s="252"/>
      <c r="Q904" s="252"/>
      <c r="R904" s="252"/>
      <c r="Y904" s="255"/>
      <c r="Z904" s="255"/>
    </row>
    <row r="905" spans="1:26" ht="15.75" customHeight="1">
      <c r="A905" s="252"/>
      <c r="B905" s="252"/>
      <c r="C905" s="252"/>
      <c r="D905" s="252"/>
      <c r="E905" s="252"/>
      <c r="F905" s="252"/>
      <c r="G905" s="252"/>
      <c r="H905" s="252"/>
      <c r="I905" s="252"/>
      <c r="J905" s="252"/>
      <c r="K905" s="252"/>
      <c r="L905" s="252"/>
      <c r="M905" s="252"/>
      <c r="N905" s="252"/>
      <c r="O905" s="252"/>
      <c r="P905" s="252"/>
      <c r="Q905" s="252"/>
      <c r="R905" s="252"/>
      <c r="Y905" s="255"/>
      <c r="Z905" s="255"/>
    </row>
    <row r="906" spans="1:26" ht="15.75" customHeight="1">
      <c r="A906" s="252"/>
      <c r="B906" s="252"/>
      <c r="C906" s="252"/>
      <c r="D906" s="252"/>
      <c r="E906" s="252"/>
      <c r="F906" s="252"/>
      <c r="G906" s="252"/>
      <c r="H906" s="252"/>
      <c r="I906" s="252"/>
      <c r="J906" s="252"/>
      <c r="K906" s="252"/>
      <c r="L906" s="252"/>
      <c r="M906" s="252"/>
      <c r="N906" s="252"/>
      <c r="O906" s="252"/>
      <c r="P906" s="252"/>
      <c r="Q906" s="252"/>
      <c r="R906" s="252"/>
      <c r="Y906" s="255"/>
      <c r="Z906" s="255"/>
    </row>
    <row r="907" spans="1:26" ht="15.75" customHeight="1">
      <c r="A907" s="252"/>
      <c r="B907" s="252"/>
      <c r="C907" s="252"/>
      <c r="D907" s="252"/>
      <c r="E907" s="252"/>
      <c r="F907" s="252"/>
      <c r="G907" s="252"/>
      <c r="H907" s="252"/>
      <c r="I907" s="252"/>
      <c r="J907" s="252"/>
      <c r="K907" s="252"/>
      <c r="L907" s="252"/>
      <c r="M907" s="252"/>
      <c r="N907" s="252"/>
      <c r="O907" s="252"/>
      <c r="P907" s="252"/>
      <c r="Q907" s="252"/>
      <c r="R907" s="252"/>
      <c r="Y907" s="255"/>
      <c r="Z907" s="255"/>
    </row>
    <row r="908" spans="1:26" ht="15.75" customHeight="1">
      <c r="A908" s="252"/>
      <c r="B908" s="252"/>
      <c r="C908" s="252"/>
      <c r="D908" s="252"/>
      <c r="E908" s="252"/>
      <c r="F908" s="252"/>
      <c r="G908" s="252"/>
      <c r="H908" s="252"/>
      <c r="I908" s="252"/>
      <c r="J908" s="252"/>
      <c r="K908" s="252"/>
      <c r="L908" s="252"/>
      <c r="M908" s="252"/>
      <c r="N908" s="252"/>
      <c r="O908" s="252"/>
      <c r="P908" s="252"/>
      <c r="Q908" s="252"/>
      <c r="R908" s="252"/>
      <c r="Y908" s="255"/>
      <c r="Z908" s="255"/>
    </row>
    <row r="909" spans="1:26" ht="15.75" customHeight="1">
      <c r="A909" s="252"/>
      <c r="B909" s="252"/>
      <c r="C909" s="252"/>
      <c r="D909" s="252"/>
      <c r="E909" s="252"/>
      <c r="F909" s="252"/>
      <c r="G909" s="252"/>
      <c r="H909" s="252"/>
      <c r="I909" s="252"/>
      <c r="J909" s="252"/>
      <c r="K909" s="252"/>
      <c r="L909" s="252"/>
      <c r="M909" s="252"/>
      <c r="N909" s="252"/>
      <c r="O909" s="252"/>
      <c r="P909" s="252"/>
      <c r="Q909" s="252"/>
      <c r="R909" s="252"/>
      <c r="Y909" s="255"/>
      <c r="Z909" s="255"/>
    </row>
    <row r="910" spans="1:26" ht="15.75" customHeight="1">
      <c r="A910" s="252"/>
      <c r="B910" s="252"/>
      <c r="C910" s="252"/>
      <c r="D910" s="252"/>
      <c r="E910" s="252"/>
      <c r="F910" s="252"/>
      <c r="G910" s="252"/>
      <c r="H910" s="252"/>
      <c r="I910" s="252"/>
      <c r="J910" s="252"/>
      <c r="K910" s="252"/>
      <c r="L910" s="252"/>
      <c r="M910" s="252"/>
      <c r="N910" s="252"/>
      <c r="O910" s="252"/>
      <c r="P910" s="252"/>
      <c r="Q910" s="252"/>
      <c r="R910" s="252"/>
      <c r="Y910" s="255"/>
      <c r="Z910" s="255"/>
    </row>
    <row r="911" spans="1:26" ht="15.75" customHeight="1">
      <c r="A911" s="252"/>
      <c r="B911" s="252"/>
      <c r="C911" s="252"/>
      <c r="D911" s="252"/>
      <c r="E911" s="252"/>
      <c r="F911" s="252"/>
      <c r="G911" s="252"/>
      <c r="H911" s="252"/>
      <c r="I911" s="252"/>
      <c r="J911" s="252"/>
      <c r="K911" s="252"/>
      <c r="L911" s="252"/>
      <c r="M911" s="252"/>
      <c r="N911" s="252"/>
      <c r="O911" s="252"/>
      <c r="P911" s="252"/>
      <c r="Q911" s="252"/>
      <c r="R911" s="252"/>
      <c r="Y911" s="255"/>
      <c r="Z911" s="255"/>
    </row>
    <row r="912" spans="1:26" ht="15.75" customHeight="1">
      <c r="A912" s="252"/>
      <c r="B912" s="252"/>
      <c r="C912" s="252"/>
      <c r="D912" s="252"/>
      <c r="E912" s="252"/>
      <c r="F912" s="252"/>
      <c r="G912" s="252"/>
      <c r="H912" s="252"/>
      <c r="I912" s="252"/>
      <c r="J912" s="252"/>
      <c r="K912" s="252"/>
      <c r="L912" s="252"/>
      <c r="M912" s="252"/>
      <c r="N912" s="252"/>
      <c r="O912" s="252"/>
      <c r="P912" s="252"/>
      <c r="Q912" s="252"/>
      <c r="R912" s="252"/>
      <c r="Y912" s="255"/>
      <c r="Z912" s="255"/>
    </row>
    <row r="913" spans="1:26" ht="15.75" customHeight="1">
      <c r="A913" s="252"/>
      <c r="B913" s="252"/>
      <c r="C913" s="252"/>
      <c r="D913" s="252"/>
      <c r="E913" s="252"/>
      <c r="F913" s="252"/>
      <c r="G913" s="252"/>
      <c r="H913" s="252"/>
      <c r="I913" s="252"/>
      <c r="J913" s="252"/>
      <c r="K913" s="252"/>
      <c r="L913" s="252"/>
      <c r="M913" s="252"/>
      <c r="N913" s="252"/>
      <c r="O913" s="252"/>
      <c r="P913" s="252"/>
      <c r="Q913" s="252"/>
      <c r="R913" s="252"/>
      <c r="Y913" s="255"/>
      <c r="Z913" s="255"/>
    </row>
    <row r="914" spans="1:26" ht="15.75" customHeight="1">
      <c r="A914" s="252"/>
      <c r="B914" s="252"/>
      <c r="C914" s="252"/>
      <c r="D914" s="252"/>
      <c r="E914" s="252"/>
      <c r="F914" s="252"/>
      <c r="G914" s="252"/>
      <c r="H914" s="252"/>
      <c r="I914" s="252"/>
      <c r="J914" s="252"/>
      <c r="K914" s="252"/>
      <c r="L914" s="252"/>
      <c r="M914" s="252"/>
      <c r="N914" s="252"/>
      <c r="O914" s="252"/>
      <c r="P914" s="252"/>
      <c r="Q914" s="252"/>
      <c r="R914" s="252"/>
      <c r="Y914" s="255"/>
      <c r="Z914" s="255"/>
    </row>
    <row r="915" spans="1:26" ht="15.75" customHeight="1">
      <c r="A915" s="252"/>
      <c r="B915" s="252"/>
      <c r="C915" s="252"/>
      <c r="D915" s="252"/>
      <c r="E915" s="252"/>
      <c r="F915" s="252"/>
      <c r="G915" s="252"/>
      <c r="H915" s="252"/>
      <c r="I915" s="252"/>
      <c r="J915" s="252"/>
      <c r="K915" s="252"/>
      <c r="L915" s="252"/>
      <c r="M915" s="252"/>
      <c r="N915" s="252"/>
      <c r="O915" s="252"/>
      <c r="P915" s="252"/>
      <c r="Q915" s="252"/>
      <c r="R915" s="252"/>
      <c r="Y915" s="255"/>
      <c r="Z915" s="255"/>
    </row>
    <row r="916" spans="1:26" ht="15.75" customHeight="1">
      <c r="A916" s="252"/>
      <c r="B916" s="252"/>
      <c r="C916" s="252"/>
      <c r="D916" s="252"/>
      <c r="E916" s="252"/>
      <c r="F916" s="252"/>
      <c r="G916" s="252"/>
      <c r="H916" s="252"/>
      <c r="I916" s="252"/>
      <c r="J916" s="252"/>
      <c r="K916" s="252"/>
      <c r="L916" s="252"/>
      <c r="M916" s="252"/>
      <c r="N916" s="252"/>
      <c r="O916" s="252"/>
      <c r="P916" s="252"/>
      <c r="Q916" s="252"/>
      <c r="R916" s="252"/>
      <c r="Y916" s="255"/>
      <c r="Z916" s="255"/>
    </row>
    <row r="917" spans="1:26" ht="15.75" customHeight="1">
      <c r="A917" s="252"/>
      <c r="B917" s="252"/>
      <c r="C917" s="252"/>
      <c r="D917" s="252"/>
      <c r="E917" s="252"/>
      <c r="F917" s="252"/>
      <c r="G917" s="252"/>
      <c r="H917" s="252"/>
      <c r="I917" s="252"/>
      <c r="J917" s="252"/>
      <c r="K917" s="252"/>
      <c r="L917" s="252"/>
      <c r="M917" s="252"/>
      <c r="N917" s="252"/>
      <c r="O917" s="252"/>
      <c r="P917" s="252"/>
      <c r="Q917" s="252"/>
      <c r="R917" s="252"/>
      <c r="Y917" s="255"/>
      <c r="Z917" s="255"/>
    </row>
    <row r="918" spans="1:26" ht="15.75" customHeight="1">
      <c r="A918" s="252"/>
      <c r="B918" s="252"/>
      <c r="C918" s="252"/>
      <c r="D918" s="252"/>
      <c r="E918" s="252"/>
      <c r="F918" s="252"/>
      <c r="G918" s="252"/>
      <c r="H918" s="252"/>
      <c r="I918" s="252"/>
      <c r="J918" s="252"/>
      <c r="K918" s="252"/>
      <c r="L918" s="252"/>
      <c r="M918" s="252"/>
      <c r="N918" s="252"/>
      <c r="O918" s="252"/>
      <c r="P918" s="252"/>
      <c r="Q918" s="252"/>
      <c r="R918" s="252"/>
      <c r="Y918" s="255"/>
      <c r="Z918" s="255"/>
    </row>
    <row r="919" spans="1:26" ht="15.75" customHeight="1">
      <c r="A919" s="252"/>
      <c r="B919" s="252"/>
      <c r="C919" s="252"/>
      <c r="D919" s="252"/>
      <c r="E919" s="252"/>
      <c r="F919" s="252"/>
      <c r="G919" s="252"/>
      <c r="H919" s="252"/>
      <c r="I919" s="252"/>
      <c r="J919" s="252"/>
      <c r="K919" s="252"/>
      <c r="L919" s="252"/>
      <c r="M919" s="252"/>
      <c r="N919" s="252"/>
      <c r="O919" s="252"/>
      <c r="P919" s="252"/>
      <c r="Q919" s="252"/>
      <c r="R919" s="252"/>
      <c r="Y919" s="255"/>
      <c r="Z919" s="255"/>
    </row>
    <row r="920" spans="1:26" ht="15.75" customHeight="1">
      <c r="A920" s="252"/>
      <c r="B920" s="252"/>
      <c r="C920" s="252"/>
      <c r="D920" s="252"/>
      <c r="E920" s="252"/>
      <c r="F920" s="252"/>
      <c r="G920" s="252"/>
      <c r="H920" s="252"/>
      <c r="I920" s="252"/>
      <c r="J920" s="252"/>
      <c r="K920" s="252"/>
      <c r="L920" s="252"/>
      <c r="M920" s="252"/>
      <c r="N920" s="252"/>
      <c r="O920" s="252"/>
      <c r="P920" s="252"/>
      <c r="Q920" s="252"/>
      <c r="R920" s="252"/>
      <c r="Y920" s="255"/>
      <c r="Z920" s="255"/>
    </row>
    <row r="921" spans="1:26" ht="15.75" customHeight="1">
      <c r="A921" s="252"/>
      <c r="B921" s="252"/>
      <c r="C921" s="252"/>
      <c r="D921" s="252"/>
      <c r="E921" s="252"/>
      <c r="F921" s="252"/>
      <c r="G921" s="252"/>
      <c r="H921" s="252"/>
      <c r="I921" s="252"/>
      <c r="J921" s="252"/>
      <c r="K921" s="252"/>
      <c r="L921" s="252"/>
      <c r="M921" s="252"/>
      <c r="N921" s="252"/>
      <c r="O921" s="252"/>
      <c r="P921" s="252"/>
      <c r="Q921" s="252"/>
      <c r="R921" s="252"/>
      <c r="Y921" s="255"/>
      <c r="Z921" s="255"/>
    </row>
    <row r="922" spans="1:26" ht="15.75" customHeight="1">
      <c r="A922" s="252"/>
      <c r="B922" s="252"/>
      <c r="C922" s="252"/>
      <c r="D922" s="252"/>
      <c r="E922" s="252"/>
      <c r="F922" s="252"/>
      <c r="G922" s="252"/>
      <c r="H922" s="252"/>
      <c r="I922" s="252"/>
      <c r="J922" s="252"/>
      <c r="K922" s="252"/>
      <c r="L922" s="252"/>
      <c r="M922" s="252"/>
      <c r="N922" s="252"/>
      <c r="O922" s="252"/>
      <c r="P922" s="252"/>
      <c r="Q922" s="252"/>
      <c r="R922" s="252"/>
      <c r="Y922" s="255"/>
      <c r="Z922" s="255"/>
    </row>
    <row r="923" spans="1:26" ht="15.75" customHeight="1">
      <c r="A923" s="252"/>
      <c r="B923" s="252"/>
      <c r="C923" s="252"/>
      <c r="D923" s="252"/>
      <c r="E923" s="252"/>
      <c r="F923" s="252"/>
      <c r="G923" s="252"/>
      <c r="H923" s="252"/>
      <c r="I923" s="252"/>
      <c r="J923" s="252"/>
      <c r="K923" s="252"/>
      <c r="L923" s="252"/>
      <c r="M923" s="252"/>
      <c r="N923" s="252"/>
      <c r="O923" s="252"/>
      <c r="P923" s="252"/>
      <c r="Q923" s="252"/>
      <c r="R923" s="252"/>
      <c r="Y923" s="255"/>
      <c r="Z923" s="255"/>
    </row>
    <row r="924" spans="1:26" ht="15.75" customHeight="1">
      <c r="A924" s="252"/>
      <c r="B924" s="252"/>
      <c r="C924" s="252"/>
      <c r="D924" s="252"/>
      <c r="E924" s="252"/>
      <c r="F924" s="252"/>
      <c r="G924" s="252"/>
      <c r="H924" s="252"/>
      <c r="I924" s="252"/>
      <c r="J924" s="252"/>
      <c r="K924" s="252"/>
      <c r="L924" s="252"/>
      <c r="M924" s="252"/>
      <c r="N924" s="252"/>
      <c r="O924" s="252"/>
      <c r="P924" s="252"/>
      <c r="Q924" s="252"/>
      <c r="R924" s="252"/>
      <c r="Y924" s="255"/>
      <c r="Z924" s="255"/>
    </row>
    <row r="925" spans="1:26" ht="15.75" customHeight="1">
      <c r="A925" s="252"/>
      <c r="B925" s="252"/>
      <c r="C925" s="252"/>
      <c r="D925" s="252"/>
      <c r="E925" s="252"/>
      <c r="F925" s="252"/>
      <c r="G925" s="252"/>
      <c r="H925" s="252"/>
      <c r="I925" s="252"/>
      <c r="J925" s="252"/>
      <c r="K925" s="252"/>
      <c r="L925" s="252"/>
      <c r="M925" s="252"/>
      <c r="N925" s="252"/>
      <c r="O925" s="252"/>
      <c r="P925" s="252"/>
      <c r="Q925" s="252"/>
      <c r="R925" s="252"/>
      <c r="Y925" s="255"/>
      <c r="Z925" s="255"/>
    </row>
    <row r="926" spans="1:26" ht="15.75" customHeight="1">
      <c r="A926" s="252"/>
      <c r="B926" s="252"/>
      <c r="C926" s="252"/>
      <c r="D926" s="252"/>
      <c r="E926" s="252"/>
      <c r="F926" s="252"/>
      <c r="G926" s="252"/>
      <c r="H926" s="252"/>
      <c r="I926" s="252"/>
      <c r="J926" s="252"/>
      <c r="K926" s="252"/>
      <c r="L926" s="252"/>
      <c r="M926" s="252"/>
      <c r="N926" s="252"/>
      <c r="O926" s="252"/>
      <c r="P926" s="252"/>
      <c r="Q926" s="252"/>
      <c r="R926" s="252"/>
      <c r="Y926" s="255"/>
      <c r="Z926" s="255"/>
    </row>
    <row r="927" spans="1:26" ht="15.75" customHeight="1">
      <c r="A927" s="252"/>
      <c r="B927" s="252"/>
      <c r="C927" s="252"/>
      <c r="D927" s="252"/>
      <c r="E927" s="252"/>
      <c r="F927" s="252"/>
      <c r="G927" s="252"/>
      <c r="H927" s="252"/>
      <c r="I927" s="252"/>
      <c r="J927" s="252"/>
      <c r="K927" s="252"/>
      <c r="L927" s="252"/>
      <c r="M927" s="252"/>
      <c r="N927" s="252"/>
      <c r="O927" s="252"/>
      <c r="P927" s="252"/>
      <c r="Q927" s="252"/>
      <c r="R927" s="252"/>
      <c r="Y927" s="255"/>
      <c r="Z927" s="255"/>
    </row>
    <row r="928" spans="1:26" ht="15.75" customHeight="1">
      <c r="A928" s="252"/>
      <c r="B928" s="252"/>
      <c r="C928" s="252"/>
      <c r="D928" s="252"/>
      <c r="E928" s="252"/>
      <c r="F928" s="252"/>
      <c r="G928" s="252"/>
      <c r="H928" s="252"/>
      <c r="I928" s="252"/>
      <c r="J928" s="252"/>
      <c r="K928" s="252"/>
      <c r="L928" s="252"/>
      <c r="M928" s="252"/>
      <c r="N928" s="252"/>
      <c r="O928" s="252"/>
      <c r="P928" s="252"/>
      <c r="Q928" s="252"/>
      <c r="R928" s="252"/>
      <c r="Y928" s="255"/>
      <c r="Z928" s="255"/>
    </row>
    <row r="929" spans="1:26" ht="15.75" customHeight="1">
      <c r="A929" s="252"/>
      <c r="B929" s="252"/>
      <c r="C929" s="252"/>
      <c r="D929" s="252"/>
      <c r="E929" s="252"/>
      <c r="F929" s="252"/>
      <c r="G929" s="252"/>
      <c r="H929" s="252"/>
      <c r="I929" s="252"/>
      <c r="J929" s="252"/>
      <c r="K929" s="252"/>
      <c r="L929" s="252"/>
      <c r="M929" s="252"/>
      <c r="N929" s="252"/>
      <c r="O929" s="252"/>
      <c r="P929" s="252"/>
      <c r="Q929" s="252"/>
      <c r="R929" s="252"/>
      <c r="Y929" s="255"/>
      <c r="Z929" s="255"/>
    </row>
    <row r="930" spans="1:26" ht="15.75" customHeight="1">
      <c r="A930" s="252"/>
      <c r="B930" s="252"/>
      <c r="C930" s="252"/>
      <c r="D930" s="252"/>
      <c r="E930" s="252"/>
      <c r="F930" s="252"/>
      <c r="G930" s="252"/>
      <c r="H930" s="252"/>
      <c r="I930" s="252"/>
      <c r="J930" s="252"/>
      <c r="K930" s="252"/>
      <c r="L930" s="252"/>
      <c r="M930" s="252"/>
      <c r="N930" s="252"/>
      <c r="O930" s="252"/>
      <c r="P930" s="252"/>
      <c r="Q930" s="252"/>
      <c r="R930" s="252"/>
      <c r="Y930" s="255"/>
      <c r="Z930" s="255"/>
    </row>
    <row r="931" spans="1:26" ht="15.75" customHeight="1">
      <c r="A931" s="252"/>
      <c r="B931" s="252"/>
      <c r="C931" s="252"/>
      <c r="D931" s="252"/>
      <c r="E931" s="252"/>
      <c r="F931" s="252"/>
      <c r="G931" s="252"/>
      <c r="H931" s="252"/>
      <c r="I931" s="252"/>
      <c r="J931" s="252"/>
      <c r="K931" s="252"/>
      <c r="L931" s="252"/>
      <c r="M931" s="252"/>
      <c r="N931" s="252"/>
      <c r="O931" s="252"/>
      <c r="P931" s="252"/>
      <c r="Q931" s="252"/>
      <c r="R931" s="252"/>
      <c r="Y931" s="255"/>
      <c r="Z931" s="255"/>
    </row>
    <row r="932" spans="1:26" ht="15.75" customHeight="1">
      <c r="A932" s="252"/>
      <c r="B932" s="252"/>
      <c r="C932" s="252"/>
      <c r="D932" s="252"/>
      <c r="E932" s="252"/>
      <c r="F932" s="252"/>
      <c r="G932" s="252"/>
      <c r="H932" s="252"/>
      <c r="I932" s="252"/>
      <c r="J932" s="252"/>
      <c r="K932" s="252"/>
      <c r="L932" s="252"/>
      <c r="M932" s="252"/>
      <c r="N932" s="252"/>
      <c r="O932" s="252"/>
      <c r="P932" s="252"/>
      <c r="Q932" s="252"/>
      <c r="R932" s="252"/>
      <c r="Y932" s="255"/>
      <c r="Z932" s="255"/>
    </row>
    <row r="933" spans="1:26" ht="15.75" customHeight="1">
      <c r="A933" s="252"/>
      <c r="B933" s="252"/>
      <c r="C933" s="252"/>
      <c r="D933" s="252"/>
      <c r="E933" s="252"/>
      <c r="F933" s="252"/>
      <c r="G933" s="252"/>
      <c r="H933" s="252"/>
      <c r="I933" s="252"/>
      <c r="J933" s="252"/>
      <c r="K933" s="252"/>
      <c r="L933" s="252"/>
      <c r="M933" s="252"/>
      <c r="N933" s="252"/>
      <c r="O933" s="252"/>
      <c r="P933" s="252"/>
      <c r="Q933" s="252"/>
      <c r="R933" s="252"/>
      <c r="Y933" s="255"/>
      <c r="Z933" s="255"/>
    </row>
    <row r="934" spans="1:26" ht="15.75" customHeight="1">
      <c r="A934" s="252"/>
      <c r="B934" s="252"/>
      <c r="C934" s="252"/>
      <c r="D934" s="252"/>
      <c r="E934" s="252"/>
      <c r="F934" s="252"/>
      <c r="G934" s="252"/>
      <c r="H934" s="252"/>
      <c r="I934" s="252"/>
      <c r="J934" s="252"/>
      <c r="K934" s="252"/>
      <c r="L934" s="252"/>
      <c r="M934" s="252"/>
      <c r="N934" s="252"/>
      <c r="O934" s="252"/>
      <c r="P934" s="252"/>
      <c r="Q934" s="252"/>
      <c r="R934" s="252"/>
      <c r="Y934" s="255"/>
      <c r="Z934" s="255"/>
    </row>
    <row r="935" spans="1:26" ht="15.75" customHeight="1">
      <c r="A935" s="252"/>
      <c r="B935" s="252"/>
      <c r="C935" s="252"/>
      <c r="D935" s="252"/>
      <c r="E935" s="252"/>
      <c r="F935" s="252"/>
      <c r="G935" s="252"/>
      <c r="H935" s="252"/>
      <c r="I935" s="252"/>
      <c r="J935" s="252"/>
      <c r="K935" s="252"/>
      <c r="L935" s="252"/>
      <c r="M935" s="252"/>
      <c r="N935" s="252"/>
      <c r="O935" s="252"/>
      <c r="P935" s="252"/>
      <c r="Q935" s="252"/>
      <c r="R935" s="252"/>
      <c r="Y935" s="255"/>
      <c r="Z935" s="255"/>
    </row>
    <row r="936" spans="1:26" ht="15.75" customHeight="1">
      <c r="A936" s="252"/>
      <c r="B936" s="252"/>
      <c r="C936" s="252"/>
      <c r="D936" s="252"/>
      <c r="E936" s="252"/>
      <c r="F936" s="252"/>
      <c r="G936" s="252"/>
      <c r="H936" s="252"/>
      <c r="I936" s="252"/>
      <c r="J936" s="252"/>
      <c r="K936" s="252"/>
      <c r="L936" s="252"/>
      <c r="M936" s="252"/>
      <c r="N936" s="252"/>
      <c r="O936" s="252"/>
      <c r="P936" s="252"/>
      <c r="Q936" s="252"/>
      <c r="R936" s="252"/>
      <c r="Y936" s="255"/>
      <c r="Z936" s="255"/>
    </row>
    <row r="937" spans="1:26" ht="15.75" customHeight="1">
      <c r="A937" s="252"/>
      <c r="B937" s="252"/>
      <c r="C937" s="252"/>
      <c r="D937" s="252"/>
      <c r="E937" s="252"/>
      <c r="F937" s="252"/>
      <c r="G937" s="252"/>
      <c r="H937" s="252"/>
      <c r="I937" s="252"/>
      <c r="J937" s="252"/>
      <c r="K937" s="252"/>
      <c r="L937" s="252"/>
      <c r="M937" s="252"/>
      <c r="N937" s="252"/>
      <c r="O937" s="252"/>
      <c r="P937" s="252"/>
      <c r="Q937" s="252"/>
      <c r="R937" s="252"/>
      <c r="Y937" s="255"/>
      <c r="Z937" s="255"/>
    </row>
    <row r="938" spans="1:26" ht="15.75" customHeight="1">
      <c r="A938" s="252"/>
      <c r="B938" s="252"/>
      <c r="C938" s="252"/>
      <c r="D938" s="252"/>
      <c r="E938" s="252"/>
      <c r="F938" s="252"/>
      <c r="G938" s="252"/>
      <c r="H938" s="252"/>
      <c r="I938" s="252"/>
      <c r="J938" s="252"/>
      <c r="K938" s="252"/>
      <c r="L938" s="252"/>
      <c r="M938" s="252"/>
      <c r="N938" s="252"/>
      <c r="O938" s="252"/>
      <c r="P938" s="252"/>
      <c r="Q938" s="252"/>
      <c r="R938" s="252"/>
      <c r="Y938" s="255"/>
      <c r="Z938" s="255"/>
    </row>
    <row r="939" spans="1:26" ht="15.75" customHeight="1">
      <c r="A939" s="252"/>
      <c r="B939" s="252"/>
      <c r="C939" s="252"/>
      <c r="D939" s="252"/>
      <c r="E939" s="252"/>
      <c r="F939" s="252"/>
      <c r="G939" s="252"/>
      <c r="H939" s="252"/>
      <c r="I939" s="252"/>
      <c r="J939" s="252"/>
      <c r="K939" s="252"/>
      <c r="L939" s="252"/>
      <c r="M939" s="252"/>
      <c r="N939" s="252"/>
      <c r="O939" s="252"/>
      <c r="P939" s="252"/>
      <c r="Q939" s="252"/>
      <c r="R939" s="252"/>
      <c r="Y939" s="255"/>
      <c r="Z939" s="255"/>
    </row>
    <row r="940" spans="1:26" ht="15.75" customHeight="1">
      <c r="A940" s="252"/>
      <c r="B940" s="252"/>
      <c r="C940" s="252"/>
      <c r="D940" s="252"/>
      <c r="E940" s="252"/>
      <c r="F940" s="252"/>
      <c r="G940" s="252"/>
      <c r="H940" s="252"/>
      <c r="I940" s="252"/>
      <c r="J940" s="252"/>
      <c r="K940" s="252"/>
      <c r="L940" s="252"/>
      <c r="M940" s="252"/>
      <c r="N940" s="252"/>
      <c r="O940" s="252"/>
      <c r="P940" s="252"/>
      <c r="Q940" s="252"/>
      <c r="R940" s="252"/>
      <c r="Y940" s="255"/>
      <c r="Z940" s="255"/>
    </row>
    <row r="941" spans="1:26" ht="15.75" customHeight="1">
      <c r="A941" s="252"/>
      <c r="B941" s="252"/>
      <c r="C941" s="252"/>
      <c r="D941" s="252"/>
      <c r="E941" s="252"/>
      <c r="F941" s="252"/>
      <c r="G941" s="252"/>
      <c r="H941" s="252"/>
      <c r="I941" s="252"/>
      <c r="J941" s="252"/>
      <c r="K941" s="252"/>
      <c r="L941" s="252"/>
      <c r="M941" s="252"/>
      <c r="N941" s="252"/>
      <c r="O941" s="252"/>
      <c r="P941" s="252"/>
      <c r="Q941" s="252"/>
      <c r="R941" s="252"/>
      <c r="Y941" s="255"/>
      <c r="Z941" s="255"/>
    </row>
    <row r="942" spans="1:26" ht="15.75" customHeight="1">
      <c r="A942" s="252"/>
      <c r="B942" s="252"/>
      <c r="C942" s="252"/>
      <c r="D942" s="252"/>
      <c r="E942" s="252"/>
      <c r="F942" s="252"/>
      <c r="G942" s="252"/>
      <c r="H942" s="252"/>
      <c r="I942" s="252"/>
      <c r="J942" s="252"/>
      <c r="K942" s="252"/>
      <c r="L942" s="252"/>
      <c r="M942" s="252"/>
      <c r="N942" s="252"/>
      <c r="O942" s="252"/>
      <c r="P942" s="252"/>
      <c r="Q942" s="252"/>
      <c r="R942" s="252"/>
      <c r="Y942" s="255"/>
      <c r="Z942" s="255"/>
    </row>
    <row r="943" spans="1:26" ht="15.75" customHeight="1">
      <c r="A943" s="252"/>
      <c r="B943" s="252"/>
      <c r="C943" s="252"/>
      <c r="D943" s="252"/>
      <c r="E943" s="252"/>
      <c r="F943" s="252"/>
      <c r="G943" s="252"/>
      <c r="H943" s="252"/>
      <c r="I943" s="252"/>
      <c r="J943" s="252"/>
      <c r="K943" s="252"/>
      <c r="L943" s="252"/>
      <c r="M943" s="252"/>
      <c r="N943" s="252"/>
      <c r="O943" s="252"/>
      <c r="P943" s="252"/>
      <c r="Q943" s="252"/>
      <c r="R943" s="252"/>
      <c r="Y943" s="255"/>
      <c r="Z943" s="255"/>
    </row>
    <row r="944" spans="1:26" ht="15.75" customHeight="1">
      <c r="A944" s="252"/>
      <c r="B944" s="252"/>
      <c r="C944" s="252"/>
      <c r="D944" s="252"/>
      <c r="E944" s="252"/>
      <c r="F944" s="252"/>
      <c r="G944" s="252"/>
      <c r="H944" s="252"/>
      <c r="I944" s="252"/>
      <c r="J944" s="252"/>
      <c r="K944" s="252"/>
      <c r="L944" s="252"/>
      <c r="M944" s="252"/>
      <c r="N944" s="252"/>
      <c r="O944" s="252"/>
      <c r="P944" s="252"/>
      <c r="Q944" s="252"/>
      <c r="R944" s="252"/>
      <c r="Y944" s="255"/>
      <c r="Z944" s="255"/>
    </row>
    <row r="945" spans="1:26" ht="15.75" customHeight="1">
      <c r="A945" s="252"/>
      <c r="B945" s="252"/>
      <c r="C945" s="252"/>
      <c r="D945" s="252"/>
      <c r="E945" s="252"/>
      <c r="F945" s="252"/>
      <c r="G945" s="252"/>
      <c r="H945" s="252"/>
      <c r="I945" s="252"/>
      <c r="J945" s="252"/>
      <c r="K945" s="252"/>
      <c r="L945" s="252"/>
      <c r="M945" s="252"/>
      <c r="N945" s="252"/>
      <c r="O945" s="252"/>
      <c r="P945" s="252"/>
      <c r="Q945" s="252"/>
      <c r="R945" s="252"/>
      <c r="Y945" s="255"/>
      <c r="Z945" s="255"/>
    </row>
    <row r="946" spans="1:26" ht="15.75" customHeight="1">
      <c r="A946" s="252"/>
      <c r="B946" s="252"/>
      <c r="C946" s="252"/>
      <c r="D946" s="252"/>
      <c r="E946" s="252"/>
      <c r="F946" s="252"/>
      <c r="G946" s="252"/>
      <c r="H946" s="252"/>
      <c r="I946" s="252"/>
      <c r="J946" s="252"/>
      <c r="K946" s="252"/>
      <c r="L946" s="252"/>
      <c r="M946" s="252"/>
      <c r="N946" s="252"/>
      <c r="O946" s="252"/>
      <c r="P946" s="252"/>
      <c r="Q946" s="252"/>
      <c r="R946" s="252"/>
      <c r="Y946" s="255"/>
      <c r="Z946" s="255"/>
    </row>
    <row r="947" spans="1:26" ht="15.75" customHeight="1">
      <c r="A947" s="252"/>
      <c r="B947" s="252"/>
      <c r="C947" s="252"/>
      <c r="D947" s="252"/>
      <c r="E947" s="252"/>
      <c r="F947" s="252"/>
      <c r="G947" s="252"/>
      <c r="H947" s="252"/>
      <c r="I947" s="252"/>
      <c r="J947" s="252"/>
      <c r="K947" s="252"/>
      <c r="L947" s="252"/>
      <c r="M947" s="252"/>
      <c r="N947" s="252"/>
      <c r="O947" s="252"/>
      <c r="P947" s="252"/>
      <c r="Q947" s="252"/>
      <c r="R947" s="252"/>
      <c r="Y947" s="255"/>
      <c r="Z947" s="255"/>
    </row>
    <row r="948" spans="1:26" ht="15.75" customHeight="1">
      <c r="A948" s="252"/>
      <c r="B948" s="252"/>
      <c r="C948" s="252"/>
      <c r="D948" s="252"/>
      <c r="E948" s="252"/>
      <c r="F948" s="252"/>
      <c r="G948" s="252"/>
      <c r="H948" s="252"/>
      <c r="I948" s="252"/>
      <c r="J948" s="252"/>
      <c r="K948" s="252"/>
      <c r="L948" s="252"/>
      <c r="M948" s="252"/>
      <c r="N948" s="252"/>
      <c r="O948" s="252"/>
      <c r="P948" s="252"/>
      <c r="Q948" s="252"/>
      <c r="R948" s="252"/>
      <c r="Y948" s="255"/>
      <c r="Z948" s="255"/>
    </row>
    <row r="949" spans="1:26" ht="15.75" customHeight="1">
      <c r="A949" s="252"/>
      <c r="B949" s="252"/>
      <c r="C949" s="252"/>
      <c r="D949" s="252"/>
      <c r="E949" s="252"/>
      <c r="F949" s="252"/>
      <c r="G949" s="252"/>
      <c r="H949" s="252"/>
      <c r="I949" s="252"/>
      <c r="J949" s="252"/>
      <c r="K949" s="252"/>
      <c r="L949" s="252"/>
      <c r="M949" s="252"/>
      <c r="N949" s="252"/>
      <c r="O949" s="252"/>
      <c r="P949" s="252"/>
      <c r="Q949" s="252"/>
      <c r="R949" s="252"/>
      <c r="Y949" s="255"/>
      <c r="Z949" s="255"/>
    </row>
    <row r="950" spans="1:26" ht="15.75" customHeight="1">
      <c r="A950" s="252"/>
      <c r="B950" s="252"/>
      <c r="C950" s="252"/>
      <c r="D950" s="252"/>
      <c r="E950" s="252"/>
      <c r="F950" s="252"/>
      <c r="G950" s="252"/>
      <c r="H950" s="252"/>
      <c r="I950" s="252"/>
      <c r="J950" s="252"/>
      <c r="K950" s="252"/>
      <c r="L950" s="252"/>
      <c r="M950" s="252"/>
      <c r="N950" s="252"/>
      <c r="O950" s="252"/>
      <c r="P950" s="252"/>
      <c r="Q950" s="252"/>
      <c r="R950" s="252"/>
      <c r="Y950" s="255"/>
      <c r="Z950" s="255"/>
    </row>
    <row r="951" spans="1:26" ht="15.75" customHeight="1">
      <c r="A951" s="252"/>
      <c r="B951" s="252"/>
      <c r="C951" s="252"/>
      <c r="D951" s="252"/>
      <c r="E951" s="252"/>
      <c r="F951" s="252"/>
      <c r="G951" s="252"/>
      <c r="H951" s="252"/>
      <c r="I951" s="252"/>
      <c r="J951" s="252"/>
      <c r="K951" s="252"/>
      <c r="L951" s="252"/>
      <c r="M951" s="252"/>
      <c r="N951" s="252"/>
      <c r="O951" s="252"/>
      <c r="P951" s="252"/>
      <c r="Q951" s="252"/>
      <c r="R951" s="252"/>
      <c r="Y951" s="255"/>
      <c r="Z951" s="255"/>
    </row>
    <row r="952" spans="1:26" ht="15.75" customHeight="1">
      <c r="A952" s="252"/>
      <c r="B952" s="252"/>
      <c r="C952" s="252"/>
      <c r="D952" s="252"/>
      <c r="E952" s="252"/>
      <c r="F952" s="252"/>
      <c r="G952" s="252"/>
      <c r="H952" s="252"/>
      <c r="I952" s="252"/>
      <c r="J952" s="252"/>
      <c r="K952" s="252"/>
      <c r="L952" s="252"/>
      <c r="M952" s="252"/>
      <c r="N952" s="252"/>
      <c r="O952" s="252"/>
      <c r="P952" s="252"/>
      <c r="Q952" s="252"/>
      <c r="R952" s="252"/>
      <c r="Y952" s="255"/>
      <c r="Z952" s="255"/>
    </row>
    <row r="953" spans="1:26" ht="15.75" customHeight="1">
      <c r="A953" s="252"/>
      <c r="B953" s="252"/>
      <c r="C953" s="252"/>
      <c r="D953" s="252"/>
      <c r="E953" s="252"/>
      <c r="F953" s="252"/>
      <c r="G953" s="252"/>
      <c r="H953" s="252"/>
      <c r="I953" s="252"/>
      <c r="J953" s="252"/>
      <c r="K953" s="252"/>
      <c r="L953" s="252"/>
      <c r="M953" s="252"/>
      <c r="N953" s="252"/>
      <c r="O953" s="252"/>
      <c r="P953" s="252"/>
      <c r="Q953" s="252"/>
      <c r="R953" s="252"/>
      <c r="Y953" s="255"/>
      <c r="Z953" s="255"/>
    </row>
    <row r="954" spans="1:26" ht="15.75" customHeight="1">
      <c r="A954" s="252"/>
      <c r="B954" s="252"/>
      <c r="C954" s="252"/>
      <c r="D954" s="252"/>
      <c r="E954" s="252"/>
      <c r="F954" s="252"/>
      <c r="G954" s="252"/>
      <c r="H954" s="252"/>
      <c r="I954" s="252"/>
      <c r="J954" s="252"/>
      <c r="K954" s="252"/>
      <c r="L954" s="252"/>
      <c r="M954" s="252"/>
      <c r="N954" s="252"/>
      <c r="O954" s="252"/>
      <c r="P954" s="252"/>
      <c r="Q954" s="252"/>
      <c r="R954" s="252"/>
      <c r="Y954" s="255"/>
      <c r="Z954" s="255"/>
    </row>
    <row r="955" spans="1:26" ht="15.75" customHeight="1">
      <c r="A955" s="252"/>
      <c r="B955" s="252"/>
      <c r="C955" s="252"/>
      <c r="D955" s="252"/>
      <c r="E955" s="252"/>
      <c r="F955" s="252"/>
      <c r="G955" s="252"/>
      <c r="H955" s="252"/>
      <c r="I955" s="252"/>
      <c r="J955" s="252"/>
      <c r="K955" s="252"/>
      <c r="L955" s="252"/>
      <c r="M955" s="252"/>
      <c r="N955" s="252"/>
      <c r="O955" s="252"/>
      <c r="P955" s="252"/>
      <c r="Q955" s="252"/>
      <c r="R955" s="252"/>
      <c r="Y955" s="255"/>
      <c r="Z955" s="255"/>
    </row>
    <row r="956" spans="1:26" ht="15.75" customHeight="1">
      <c r="A956" s="252"/>
      <c r="B956" s="252"/>
      <c r="C956" s="252"/>
      <c r="D956" s="252"/>
      <c r="E956" s="252"/>
      <c r="F956" s="252"/>
      <c r="G956" s="252"/>
      <c r="H956" s="252"/>
      <c r="I956" s="252"/>
      <c r="J956" s="252"/>
      <c r="K956" s="252"/>
      <c r="L956" s="252"/>
      <c r="M956" s="252"/>
      <c r="N956" s="252"/>
      <c r="O956" s="252"/>
      <c r="P956" s="252"/>
      <c r="Q956" s="252"/>
      <c r="R956" s="252"/>
      <c r="Y956" s="255"/>
      <c r="Z956" s="255"/>
    </row>
    <row r="957" spans="1:26" ht="15.75" customHeight="1">
      <c r="A957" s="252"/>
      <c r="B957" s="252"/>
      <c r="C957" s="252"/>
      <c r="D957" s="252"/>
      <c r="E957" s="252"/>
      <c r="F957" s="252"/>
      <c r="G957" s="252"/>
      <c r="H957" s="252"/>
      <c r="I957" s="252"/>
      <c r="J957" s="252"/>
      <c r="K957" s="252"/>
      <c r="L957" s="252"/>
      <c r="M957" s="252"/>
      <c r="N957" s="252"/>
      <c r="O957" s="252"/>
      <c r="P957" s="252"/>
      <c r="Q957" s="252"/>
      <c r="R957" s="252"/>
      <c r="Y957" s="255"/>
      <c r="Z957" s="255"/>
    </row>
    <row r="958" spans="1:26" ht="15.75" customHeight="1">
      <c r="A958" s="252"/>
      <c r="B958" s="252"/>
      <c r="C958" s="252"/>
      <c r="D958" s="252"/>
      <c r="E958" s="252"/>
      <c r="F958" s="252"/>
      <c r="G958" s="252"/>
      <c r="H958" s="252"/>
      <c r="I958" s="252"/>
      <c r="J958" s="252"/>
      <c r="K958" s="252"/>
      <c r="L958" s="252"/>
      <c r="M958" s="252"/>
      <c r="N958" s="252"/>
      <c r="O958" s="252"/>
      <c r="P958" s="252"/>
      <c r="Q958" s="252"/>
      <c r="R958" s="252"/>
      <c r="Y958" s="255"/>
      <c r="Z958" s="255"/>
    </row>
    <row r="959" spans="1:26" ht="15.75" customHeight="1">
      <c r="A959" s="252"/>
      <c r="B959" s="252"/>
      <c r="C959" s="252"/>
      <c r="D959" s="252"/>
      <c r="E959" s="252"/>
      <c r="F959" s="252"/>
      <c r="G959" s="252"/>
      <c r="H959" s="252"/>
      <c r="I959" s="252"/>
      <c r="J959" s="252"/>
      <c r="K959" s="252"/>
      <c r="L959" s="252"/>
      <c r="M959" s="252"/>
      <c r="N959" s="252"/>
      <c r="O959" s="252"/>
      <c r="P959" s="252"/>
      <c r="Q959" s="252"/>
      <c r="R959" s="252"/>
      <c r="Y959" s="255"/>
      <c r="Z959" s="255"/>
    </row>
    <row r="960" spans="1:26" ht="15.75" customHeight="1">
      <c r="A960" s="252"/>
      <c r="B960" s="252"/>
      <c r="C960" s="252"/>
      <c r="D960" s="252"/>
      <c r="E960" s="252"/>
      <c r="F960" s="252"/>
      <c r="G960" s="252"/>
      <c r="H960" s="252"/>
      <c r="I960" s="252"/>
      <c r="J960" s="252"/>
      <c r="K960" s="252"/>
      <c r="L960" s="252"/>
      <c r="M960" s="252"/>
      <c r="N960" s="252"/>
      <c r="O960" s="252"/>
      <c r="P960" s="252"/>
      <c r="Q960" s="252"/>
      <c r="R960" s="252"/>
      <c r="Y960" s="255"/>
      <c r="Z960" s="255"/>
    </row>
    <row r="961" spans="1:26" ht="15.75" customHeight="1">
      <c r="A961" s="252"/>
      <c r="B961" s="252"/>
      <c r="C961" s="252"/>
      <c r="D961" s="252"/>
      <c r="E961" s="252"/>
      <c r="F961" s="252"/>
      <c r="G961" s="252"/>
      <c r="H961" s="252"/>
      <c r="I961" s="252"/>
      <c r="J961" s="252"/>
      <c r="K961" s="252"/>
      <c r="L961" s="252"/>
      <c r="M961" s="252"/>
      <c r="N961" s="252"/>
      <c r="O961" s="252"/>
      <c r="P961" s="252"/>
      <c r="Q961" s="252"/>
      <c r="R961" s="252"/>
      <c r="Y961" s="255"/>
      <c r="Z961" s="255"/>
    </row>
    <row r="962" spans="1:26" ht="15.75" customHeight="1">
      <c r="A962" s="252"/>
      <c r="B962" s="252"/>
      <c r="C962" s="252"/>
      <c r="D962" s="252"/>
      <c r="E962" s="252"/>
      <c r="F962" s="252"/>
      <c r="G962" s="252"/>
      <c r="H962" s="252"/>
      <c r="I962" s="252"/>
      <c r="J962" s="252"/>
      <c r="K962" s="252"/>
      <c r="L962" s="252"/>
      <c r="M962" s="252"/>
      <c r="N962" s="252"/>
      <c r="O962" s="252"/>
      <c r="P962" s="252"/>
      <c r="Q962" s="252"/>
      <c r="R962" s="252"/>
      <c r="Y962" s="255"/>
      <c r="Z962" s="255"/>
    </row>
    <row r="963" spans="1:26" ht="15.75" customHeight="1">
      <c r="A963" s="252"/>
      <c r="B963" s="252"/>
      <c r="C963" s="252"/>
      <c r="D963" s="252"/>
      <c r="E963" s="252"/>
      <c r="F963" s="252"/>
      <c r="G963" s="252"/>
      <c r="H963" s="252"/>
      <c r="I963" s="252"/>
      <c r="J963" s="252"/>
      <c r="K963" s="252"/>
      <c r="L963" s="252"/>
      <c r="M963" s="252"/>
      <c r="N963" s="252"/>
      <c r="O963" s="252"/>
      <c r="P963" s="252"/>
      <c r="Q963" s="252"/>
      <c r="R963" s="252"/>
      <c r="Y963" s="255"/>
      <c r="Z963" s="255"/>
    </row>
    <row r="964" spans="1:26" ht="15.75" customHeight="1">
      <c r="A964" s="252"/>
      <c r="B964" s="252"/>
      <c r="C964" s="252"/>
      <c r="D964" s="252"/>
      <c r="E964" s="252"/>
      <c r="F964" s="252"/>
      <c r="G964" s="252"/>
      <c r="H964" s="252"/>
      <c r="I964" s="252"/>
      <c r="J964" s="252"/>
      <c r="K964" s="252"/>
      <c r="L964" s="252"/>
      <c r="M964" s="252"/>
      <c r="N964" s="252"/>
      <c r="O964" s="252"/>
      <c r="P964" s="252"/>
      <c r="Q964" s="252"/>
      <c r="R964" s="252"/>
      <c r="Y964" s="255"/>
      <c r="Z964" s="255"/>
    </row>
    <row r="965" spans="1:26" ht="15.75" customHeight="1">
      <c r="A965" s="252"/>
      <c r="B965" s="252"/>
      <c r="C965" s="252"/>
      <c r="D965" s="252"/>
      <c r="E965" s="252"/>
      <c r="F965" s="252"/>
      <c r="G965" s="252"/>
      <c r="H965" s="252"/>
      <c r="I965" s="252"/>
      <c r="J965" s="252"/>
      <c r="K965" s="252"/>
      <c r="L965" s="252"/>
      <c r="M965" s="252"/>
      <c r="N965" s="252"/>
      <c r="O965" s="252"/>
      <c r="P965" s="252"/>
      <c r="Q965" s="252"/>
      <c r="R965" s="252"/>
      <c r="Y965" s="255"/>
      <c r="Z965" s="255"/>
    </row>
    <row r="966" spans="1:26" ht="15.75" customHeight="1">
      <c r="A966" s="252"/>
      <c r="B966" s="252"/>
      <c r="C966" s="252"/>
      <c r="D966" s="252"/>
      <c r="E966" s="252"/>
      <c r="F966" s="252"/>
      <c r="G966" s="252"/>
      <c r="H966" s="252"/>
      <c r="I966" s="252"/>
      <c r="J966" s="252"/>
      <c r="K966" s="252"/>
      <c r="L966" s="252"/>
      <c r="M966" s="252"/>
      <c r="N966" s="252"/>
      <c r="O966" s="252"/>
      <c r="P966" s="252"/>
      <c r="Q966" s="252"/>
      <c r="R966" s="252"/>
      <c r="Y966" s="255"/>
      <c r="Z966" s="255"/>
    </row>
    <row r="967" spans="1:26" ht="15.75" customHeight="1">
      <c r="A967" s="252"/>
      <c r="B967" s="252"/>
      <c r="C967" s="252"/>
      <c r="D967" s="252"/>
      <c r="E967" s="252"/>
      <c r="F967" s="252"/>
      <c r="G967" s="252"/>
      <c r="H967" s="252"/>
      <c r="I967" s="252"/>
      <c r="J967" s="252"/>
      <c r="K967" s="252"/>
      <c r="L967" s="252"/>
      <c r="M967" s="252"/>
      <c r="N967" s="252"/>
      <c r="O967" s="252"/>
      <c r="P967" s="252"/>
      <c r="Q967" s="252"/>
      <c r="R967" s="252"/>
      <c r="Y967" s="255"/>
      <c r="Z967" s="255"/>
    </row>
    <row r="968" spans="1:26" ht="15.75" customHeight="1">
      <c r="A968" s="252"/>
      <c r="B968" s="252"/>
      <c r="C968" s="252"/>
      <c r="D968" s="252"/>
      <c r="E968" s="252"/>
      <c r="F968" s="252"/>
      <c r="G968" s="252"/>
      <c r="H968" s="252"/>
      <c r="I968" s="252"/>
      <c r="J968" s="252"/>
      <c r="K968" s="252"/>
      <c r="L968" s="252"/>
      <c r="M968" s="252"/>
      <c r="N968" s="252"/>
      <c r="O968" s="252"/>
      <c r="P968" s="252"/>
      <c r="Q968" s="252"/>
      <c r="R968" s="252"/>
      <c r="Y968" s="255"/>
      <c r="Z968" s="255"/>
    </row>
    <row r="969" spans="1:26" ht="15.75" customHeight="1">
      <c r="A969" s="252"/>
      <c r="B969" s="252"/>
      <c r="C969" s="252"/>
      <c r="D969" s="252"/>
      <c r="E969" s="252"/>
      <c r="F969" s="252"/>
      <c r="G969" s="252"/>
      <c r="H969" s="252"/>
      <c r="I969" s="252"/>
      <c r="J969" s="252"/>
      <c r="K969" s="252"/>
      <c r="L969" s="252"/>
      <c r="M969" s="252"/>
      <c r="N969" s="252"/>
      <c r="O969" s="252"/>
      <c r="P969" s="252"/>
      <c r="Q969" s="252"/>
      <c r="R969" s="252"/>
      <c r="Y969" s="255"/>
      <c r="Z969" s="255"/>
    </row>
    <row r="970" spans="1:26" ht="15.75" customHeight="1">
      <c r="A970" s="252"/>
      <c r="B970" s="252"/>
      <c r="C970" s="252"/>
      <c r="D970" s="252"/>
      <c r="E970" s="252"/>
      <c r="F970" s="252"/>
      <c r="G970" s="252"/>
      <c r="H970" s="252"/>
      <c r="I970" s="252"/>
      <c r="J970" s="252"/>
      <c r="K970" s="252"/>
      <c r="L970" s="252"/>
      <c r="M970" s="252"/>
      <c r="N970" s="252"/>
      <c r="O970" s="252"/>
      <c r="P970" s="252"/>
      <c r="Q970" s="252"/>
      <c r="R970" s="252"/>
      <c r="Y970" s="255"/>
      <c r="Z970" s="255"/>
    </row>
    <row r="971" spans="1:26" ht="15.75" customHeight="1">
      <c r="A971" s="252"/>
      <c r="B971" s="252"/>
      <c r="C971" s="252"/>
      <c r="D971" s="252"/>
      <c r="E971" s="252"/>
      <c r="F971" s="252"/>
      <c r="G971" s="252"/>
      <c r="H971" s="252"/>
      <c r="I971" s="252"/>
      <c r="J971" s="252"/>
      <c r="K971" s="252"/>
      <c r="L971" s="252"/>
      <c r="M971" s="252"/>
      <c r="N971" s="252"/>
      <c r="O971" s="252"/>
      <c r="P971" s="252"/>
      <c r="Q971" s="252"/>
      <c r="R971" s="252"/>
      <c r="Y971" s="255"/>
      <c r="Z971" s="255"/>
    </row>
    <row r="972" spans="1:26" ht="15.75" customHeight="1">
      <c r="A972" s="252"/>
      <c r="B972" s="252"/>
      <c r="C972" s="252"/>
      <c r="D972" s="252"/>
      <c r="E972" s="252"/>
      <c r="F972" s="252"/>
      <c r="G972" s="252"/>
      <c r="H972" s="252"/>
      <c r="I972" s="252"/>
      <c r="J972" s="252"/>
      <c r="K972" s="252"/>
      <c r="L972" s="252"/>
      <c r="M972" s="252"/>
      <c r="N972" s="252"/>
      <c r="O972" s="252"/>
      <c r="P972" s="252"/>
      <c r="Q972" s="252"/>
      <c r="R972" s="252"/>
      <c r="Y972" s="255"/>
      <c r="Z972" s="255"/>
    </row>
    <row r="973" spans="1:26" ht="15.75" customHeight="1">
      <c r="A973" s="252"/>
      <c r="B973" s="252"/>
      <c r="C973" s="252"/>
      <c r="D973" s="252"/>
      <c r="E973" s="252"/>
      <c r="F973" s="252"/>
      <c r="G973" s="252"/>
      <c r="H973" s="252"/>
      <c r="I973" s="252"/>
      <c r="J973" s="252"/>
      <c r="K973" s="252"/>
      <c r="L973" s="252"/>
      <c r="M973" s="252"/>
      <c r="N973" s="252"/>
      <c r="O973" s="252"/>
      <c r="P973" s="252"/>
      <c r="Q973" s="252"/>
      <c r="R973" s="252"/>
      <c r="Y973" s="255"/>
      <c r="Z973" s="255"/>
    </row>
    <row r="974" spans="1:26" ht="15.75" customHeight="1">
      <c r="A974" s="252"/>
      <c r="B974" s="252"/>
      <c r="C974" s="252"/>
      <c r="D974" s="252"/>
      <c r="E974" s="252"/>
      <c r="F974" s="252"/>
      <c r="G974" s="252"/>
      <c r="H974" s="252"/>
      <c r="I974" s="252"/>
      <c r="J974" s="252"/>
      <c r="K974" s="252"/>
      <c r="L974" s="252"/>
      <c r="M974" s="252"/>
      <c r="N974" s="252"/>
      <c r="O974" s="252"/>
      <c r="P974" s="252"/>
      <c r="Q974" s="252"/>
      <c r="R974" s="252"/>
      <c r="Y974" s="255"/>
      <c r="Z974" s="255"/>
    </row>
    <row r="975" spans="1:26" ht="15.75" customHeight="1">
      <c r="A975" s="252"/>
      <c r="B975" s="252"/>
      <c r="C975" s="252"/>
      <c r="D975" s="252"/>
      <c r="E975" s="252"/>
      <c r="F975" s="252"/>
      <c r="G975" s="252"/>
      <c r="H975" s="252"/>
      <c r="I975" s="252"/>
      <c r="J975" s="252"/>
      <c r="K975" s="252"/>
      <c r="L975" s="252"/>
      <c r="M975" s="252"/>
      <c r="N975" s="252"/>
      <c r="O975" s="252"/>
      <c r="P975" s="252"/>
      <c r="Q975" s="252"/>
      <c r="R975" s="252"/>
      <c r="Y975" s="255"/>
      <c r="Z975" s="255"/>
    </row>
    <row r="976" spans="1:26" ht="15.75" customHeight="1">
      <c r="A976" s="252"/>
      <c r="B976" s="252"/>
      <c r="C976" s="252"/>
      <c r="D976" s="252"/>
      <c r="E976" s="252"/>
      <c r="F976" s="252"/>
      <c r="G976" s="252"/>
      <c r="H976" s="252"/>
      <c r="I976" s="252"/>
      <c r="J976" s="252"/>
      <c r="K976" s="252"/>
      <c r="L976" s="252"/>
      <c r="M976" s="252"/>
      <c r="N976" s="252"/>
      <c r="O976" s="252"/>
      <c r="P976" s="252"/>
      <c r="Q976" s="252"/>
      <c r="R976" s="252"/>
      <c r="Y976" s="255"/>
      <c r="Z976" s="255"/>
    </row>
    <row r="977" spans="1:26" ht="15.75" customHeight="1">
      <c r="A977" s="252"/>
      <c r="B977" s="252"/>
      <c r="C977" s="252"/>
      <c r="D977" s="252"/>
      <c r="E977" s="252"/>
      <c r="F977" s="252"/>
      <c r="G977" s="252"/>
      <c r="H977" s="252"/>
      <c r="I977" s="252"/>
      <c r="J977" s="252"/>
      <c r="K977" s="252"/>
      <c r="L977" s="252"/>
      <c r="M977" s="252"/>
      <c r="N977" s="252"/>
      <c r="O977" s="252"/>
      <c r="P977" s="252"/>
      <c r="Q977" s="252"/>
      <c r="R977" s="252"/>
      <c r="Y977" s="255"/>
      <c r="Z977" s="255"/>
    </row>
    <row r="978" spans="1:26" ht="15.75" customHeight="1">
      <c r="A978" s="252"/>
      <c r="B978" s="252"/>
      <c r="C978" s="252"/>
      <c r="D978" s="252"/>
      <c r="E978" s="252"/>
      <c r="F978" s="252"/>
      <c r="G978" s="252"/>
      <c r="H978" s="252"/>
      <c r="I978" s="252"/>
      <c r="J978" s="252"/>
      <c r="K978" s="252"/>
      <c r="L978" s="252"/>
      <c r="M978" s="252"/>
      <c r="N978" s="252"/>
      <c r="O978" s="252"/>
      <c r="P978" s="252"/>
      <c r="Q978" s="252"/>
      <c r="R978" s="252"/>
      <c r="Y978" s="255"/>
      <c r="Z978" s="255"/>
    </row>
    <row r="979" spans="1:26" ht="15.75" customHeight="1">
      <c r="A979" s="252"/>
      <c r="B979" s="252"/>
      <c r="C979" s="252"/>
      <c r="D979" s="252"/>
      <c r="E979" s="252"/>
      <c r="F979" s="252"/>
      <c r="G979" s="252"/>
      <c r="H979" s="252"/>
      <c r="I979" s="252"/>
      <c r="J979" s="252"/>
      <c r="K979" s="252"/>
      <c r="L979" s="252"/>
      <c r="M979" s="252"/>
      <c r="N979" s="252"/>
      <c r="O979" s="252"/>
      <c r="P979" s="252"/>
      <c r="Q979" s="252"/>
      <c r="R979" s="252"/>
      <c r="Y979" s="255"/>
      <c r="Z979" s="255"/>
    </row>
    <row r="980" spans="1:26" ht="15.75" customHeight="1">
      <c r="A980" s="252"/>
      <c r="B980" s="252"/>
      <c r="C980" s="252"/>
      <c r="D980" s="252"/>
      <c r="E980" s="252"/>
      <c r="F980" s="252"/>
      <c r="G980" s="252"/>
      <c r="H980" s="252"/>
      <c r="I980" s="252"/>
      <c r="J980" s="252"/>
      <c r="K980" s="252"/>
      <c r="L980" s="252"/>
      <c r="M980" s="252"/>
      <c r="N980" s="252"/>
      <c r="O980" s="252"/>
      <c r="P980" s="252"/>
      <c r="Q980" s="252"/>
      <c r="R980" s="252"/>
      <c r="Y980" s="255"/>
      <c r="Z980" s="255"/>
    </row>
    <row r="981" spans="1:26" ht="15.75" customHeight="1">
      <c r="A981" s="252"/>
      <c r="B981" s="252"/>
      <c r="C981" s="252"/>
      <c r="D981" s="252"/>
      <c r="E981" s="252"/>
      <c r="F981" s="252"/>
      <c r="G981" s="252"/>
      <c r="H981" s="252"/>
      <c r="I981" s="252"/>
      <c r="J981" s="252"/>
      <c r="K981" s="252"/>
      <c r="L981" s="252"/>
      <c r="M981" s="252"/>
      <c r="N981" s="252"/>
      <c r="O981" s="252"/>
      <c r="P981" s="252"/>
      <c r="Q981" s="252"/>
      <c r="R981" s="252"/>
      <c r="Y981" s="255"/>
      <c r="Z981" s="255"/>
    </row>
    <row r="982" spans="1:26" ht="15.75" customHeight="1">
      <c r="A982" s="252"/>
      <c r="B982" s="252"/>
      <c r="C982" s="252"/>
      <c r="D982" s="252"/>
      <c r="E982" s="252"/>
      <c r="F982" s="252"/>
      <c r="G982" s="252"/>
      <c r="H982" s="252"/>
      <c r="I982" s="252"/>
      <c r="J982" s="252"/>
      <c r="K982" s="252"/>
      <c r="L982" s="252"/>
      <c r="M982" s="252"/>
      <c r="N982" s="252"/>
      <c r="O982" s="252"/>
      <c r="P982" s="252"/>
      <c r="Q982" s="252"/>
      <c r="R982" s="252"/>
      <c r="Y982" s="255"/>
      <c r="Z982" s="255"/>
    </row>
    <row r="983" spans="1:26" ht="15.75" customHeight="1">
      <c r="A983" s="252"/>
      <c r="B983" s="252"/>
      <c r="C983" s="252"/>
      <c r="D983" s="252"/>
      <c r="E983" s="252"/>
      <c r="F983" s="252"/>
      <c r="G983" s="252"/>
      <c r="H983" s="252"/>
      <c r="I983" s="252"/>
      <c r="J983" s="252"/>
      <c r="K983" s="252"/>
      <c r="L983" s="252"/>
      <c r="M983" s="252"/>
      <c r="N983" s="252"/>
      <c r="O983" s="252"/>
      <c r="P983" s="252"/>
      <c r="Q983" s="252"/>
      <c r="R983" s="252"/>
      <c r="Y983" s="255"/>
      <c r="Z983" s="255"/>
    </row>
    <row r="984" spans="1:26" ht="15.75" customHeight="1">
      <c r="A984" s="252"/>
      <c r="B984" s="252"/>
      <c r="C984" s="252"/>
      <c r="D984" s="252"/>
      <c r="E984" s="252"/>
      <c r="F984" s="252"/>
      <c r="G984" s="252"/>
      <c r="H984" s="252"/>
      <c r="I984" s="252"/>
      <c r="J984" s="252"/>
      <c r="K984" s="252"/>
      <c r="L984" s="252"/>
      <c r="M984" s="252"/>
      <c r="N984" s="252"/>
      <c r="O984" s="252"/>
      <c r="P984" s="252"/>
      <c r="Q984" s="252"/>
      <c r="R984" s="252"/>
      <c r="Y984" s="255"/>
      <c r="Z984" s="255"/>
    </row>
    <row r="985" spans="1:26" ht="15.75" customHeight="1">
      <c r="A985" s="252"/>
      <c r="B985" s="252"/>
      <c r="C985" s="252"/>
      <c r="D985" s="252"/>
      <c r="E985" s="252"/>
      <c r="F985" s="252"/>
      <c r="G985" s="252"/>
      <c r="H985" s="252"/>
      <c r="I985" s="252"/>
      <c r="J985" s="252"/>
      <c r="K985" s="252"/>
      <c r="L985" s="252"/>
      <c r="M985" s="252"/>
      <c r="N985" s="252"/>
      <c r="O985" s="252"/>
      <c r="P985" s="252"/>
      <c r="Q985" s="252"/>
      <c r="R985" s="252"/>
      <c r="Y985" s="255"/>
      <c r="Z985" s="255"/>
    </row>
    <row r="986" spans="1:26" ht="15.75" customHeight="1">
      <c r="A986" s="252"/>
      <c r="B986" s="252"/>
      <c r="C986" s="252"/>
      <c r="D986" s="252"/>
      <c r="E986" s="252"/>
      <c r="F986" s="252"/>
      <c r="G986" s="252"/>
      <c r="H986" s="252"/>
      <c r="I986" s="252"/>
      <c r="J986" s="252"/>
      <c r="K986" s="252"/>
      <c r="L986" s="252"/>
      <c r="M986" s="252"/>
      <c r="N986" s="252"/>
      <c r="O986" s="252"/>
      <c r="P986" s="252"/>
      <c r="Q986" s="252"/>
      <c r="R986" s="252"/>
      <c r="Y986" s="255"/>
      <c r="Z986" s="255"/>
    </row>
    <row r="987" spans="1:26" ht="15.75" customHeight="1">
      <c r="A987" s="252"/>
      <c r="B987" s="252"/>
      <c r="C987" s="252"/>
      <c r="D987" s="252"/>
      <c r="E987" s="252"/>
      <c r="F987" s="252"/>
      <c r="G987" s="252"/>
      <c r="H987" s="252"/>
      <c r="I987" s="252"/>
      <c r="J987" s="252"/>
      <c r="K987" s="252"/>
      <c r="L987" s="252"/>
      <c r="M987" s="252"/>
      <c r="N987" s="252"/>
      <c r="O987" s="252"/>
      <c r="P987" s="252"/>
      <c r="Q987" s="252"/>
      <c r="R987" s="252"/>
      <c r="Y987" s="255"/>
      <c r="Z987" s="255"/>
    </row>
    <row r="988" spans="1:26" ht="15.75" customHeight="1">
      <c r="A988" s="252"/>
      <c r="B988" s="252"/>
      <c r="C988" s="252"/>
      <c r="D988" s="252"/>
      <c r="E988" s="252"/>
      <c r="F988" s="252"/>
      <c r="G988" s="252"/>
      <c r="H988" s="252"/>
      <c r="I988" s="252"/>
      <c r="J988" s="252"/>
      <c r="K988" s="252"/>
      <c r="L988" s="252"/>
      <c r="M988" s="252"/>
      <c r="N988" s="252"/>
      <c r="O988" s="252"/>
      <c r="P988" s="252"/>
      <c r="Q988" s="252"/>
      <c r="R988" s="252"/>
      <c r="Y988" s="255"/>
      <c r="Z988" s="255"/>
    </row>
    <row r="989" spans="1:26" ht="15.75" customHeight="1">
      <c r="A989" s="252"/>
      <c r="B989" s="252"/>
      <c r="C989" s="252"/>
      <c r="D989" s="252"/>
      <c r="E989" s="252"/>
      <c r="F989" s="252"/>
      <c r="G989" s="252"/>
      <c r="H989" s="252"/>
      <c r="I989" s="252"/>
      <c r="J989" s="252"/>
      <c r="K989" s="252"/>
      <c r="L989" s="252"/>
      <c r="M989" s="252"/>
      <c r="N989" s="252"/>
      <c r="O989" s="252"/>
      <c r="P989" s="252"/>
      <c r="Q989" s="252"/>
      <c r="R989" s="252"/>
      <c r="Y989" s="255"/>
      <c r="Z989" s="255"/>
    </row>
    <row r="990" spans="1:26" ht="15.75" customHeight="1">
      <c r="A990" s="252"/>
      <c r="B990" s="252"/>
      <c r="C990" s="252"/>
      <c r="D990" s="252"/>
      <c r="E990" s="252"/>
      <c r="F990" s="252"/>
      <c r="G990" s="252"/>
      <c r="H990" s="252"/>
      <c r="I990" s="252"/>
      <c r="J990" s="252"/>
      <c r="K990" s="252"/>
      <c r="L990" s="252"/>
      <c r="M990" s="252"/>
      <c r="N990" s="252"/>
      <c r="O990" s="252"/>
      <c r="P990" s="252"/>
      <c r="Q990" s="252"/>
      <c r="R990" s="252"/>
      <c r="Y990" s="255"/>
      <c r="Z990" s="255"/>
    </row>
    <row r="991" spans="1:26" ht="15.75" customHeight="1">
      <c r="A991" s="252"/>
      <c r="B991" s="252"/>
      <c r="C991" s="252"/>
      <c r="D991" s="252"/>
      <c r="E991" s="252"/>
      <c r="F991" s="252"/>
      <c r="G991" s="252"/>
      <c r="H991" s="252"/>
      <c r="I991" s="252"/>
      <c r="J991" s="252"/>
      <c r="K991" s="252"/>
      <c r="L991" s="252"/>
      <c r="M991" s="252"/>
      <c r="N991" s="252"/>
      <c r="O991" s="252"/>
      <c r="P991" s="252"/>
      <c r="Q991" s="252"/>
      <c r="R991" s="252"/>
      <c r="Y991" s="255"/>
      <c r="Z991" s="255"/>
    </row>
    <row r="992" spans="1:26" ht="15.75" customHeight="1">
      <c r="A992" s="252"/>
      <c r="B992" s="252"/>
      <c r="C992" s="252"/>
      <c r="D992" s="252"/>
      <c r="E992" s="252"/>
      <c r="F992" s="252"/>
      <c r="G992" s="252"/>
      <c r="H992" s="252"/>
      <c r="I992" s="252"/>
      <c r="J992" s="252"/>
      <c r="K992" s="252"/>
      <c r="L992" s="252"/>
      <c r="M992" s="252"/>
      <c r="N992" s="252"/>
      <c r="O992" s="252"/>
      <c r="P992" s="252"/>
      <c r="Q992" s="252"/>
      <c r="R992" s="252"/>
      <c r="Y992" s="255"/>
      <c r="Z992" s="255"/>
    </row>
    <row r="993" spans="1:26" ht="15.75" customHeight="1">
      <c r="A993" s="252"/>
      <c r="B993" s="252"/>
      <c r="C993" s="252"/>
      <c r="D993" s="252"/>
      <c r="E993" s="252"/>
      <c r="F993" s="252"/>
      <c r="G993" s="252"/>
      <c r="H993" s="252"/>
      <c r="I993" s="252"/>
      <c r="J993" s="252"/>
      <c r="K993" s="252"/>
      <c r="L993" s="252"/>
      <c r="M993" s="252"/>
      <c r="N993" s="252"/>
      <c r="O993" s="252"/>
      <c r="P993" s="252"/>
      <c r="Q993" s="252"/>
      <c r="R993" s="252"/>
      <c r="Y993" s="255"/>
      <c r="Z993" s="255"/>
    </row>
    <row r="994" spans="1:26" ht="15.75" customHeight="1">
      <c r="A994" s="252"/>
      <c r="B994" s="252"/>
      <c r="C994" s="252"/>
      <c r="D994" s="252"/>
      <c r="E994" s="252"/>
      <c r="F994" s="252"/>
      <c r="G994" s="252"/>
      <c r="H994" s="252"/>
      <c r="I994" s="252"/>
      <c r="J994" s="252"/>
      <c r="K994" s="252"/>
      <c r="L994" s="252"/>
      <c r="M994" s="252"/>
      <c r="N994" s="252"/>
      <c r="O994" s="252"/>
      <c r="P994" s="252"/>
      <c r="Q994" s="252"/>
      <c r="R994" s="252"/>
      <c r="Y994" s="255"/>
      <c r="Z994" s="255"/>
    </row>
    <row r="995" spans="1:26" ht="15.75" customHeight="1">
      <c r="A995" s="252"/>
      <c r="B995" s="252"/>
      <c r="C995" s="252"/>
      <c r="D995" s="252"/>
      <c r="E995" s="252"/>
      <c r="F995" s="252"/>
      <c r="G995" s="252"/>
      <c r="H995" s="252"/>
      <c r="I995" s="252"/>
      <c r="J995" s="252"/>
      <c r="K995" s="252"/>
      <c r="L995" s="252"/>
      <c r="M995" s="252"/>
      <c r="N995" s="252"/>
      <c r="O995" s="252"/>
      <c r="P995" s="252"/>
      <c r="Q995" s="252"/>
      <c r="R995" s="252"/>
      <c r="Y995" s="255"/>
      <c r="Z995" s="255"/>
    </row>
    <row r="996" spans="1:26" ht="15.75" customHeight="1">
      <c r="A996" s="252"/>
      <c r="B996" s="252"/>
      <c r="C996" s="252"/>
      <c r="D996" s="252"/>
      <c r="E996" s="252"/>
      <c r="F996" s="252"/>
      <c r="G996" s="252"/>
      <c r="H996" s="252"/>
      <c r="I996" s="252"/>
      <c r="J996" s="252"/>
      <c r="K996" s="252"/>
      <c r="L996" s="252"/>
      <c r="M996" s="252"/>
      <c r="N996" s="252"/>
      <c r="O996" s="252"/>
      <c r="P996" s="252"/>
      <c r="Q996" s="252"/>
      <c r="R996" s="252"/>
      <c r="Y996" s="255"/>
      <c r="Z996" s="255"/>
    </row>
    <row r="997" spans="1:26" ht="15.75" customHeight="1">
      <c r="A997" s="252"/>
      <c r="B997" s="252"/>
      <c r="C997" s="252"/>
      <c r="D997" s="252"/>
      <c r="E997" s="252"/>
      <c r="F997" s="252"/>
      <c r="G997" s="252"/>
      <c r="H997" s="252"/>
      <c r="I997" s="252"/>
      <c r="J997" s="252"/>
      <c r="K997" s="252"/>
      <c r="L997" s="252"/>
      <c r="M997" s="252"/>
      <c r="N997" s="252"/>
      <c r="O997" s="252"/>
      <c r="P997" s="252"/>
      <c r="Q997" s="252"/>
      <c r="R997" s="252"/>
      <c r="Y997" s="255"/>
      <c r="Z997" s="255"/>
    </row>
    <row r="998" spans="1:26" ht="15.75" customHeight="1">
      <c r="A998" s="252"/>
      <c r="B998" s="252"/>
      <c r="C998" s="252"/>
      <c r="D998" s="252"/>
      <c r="E998" s="252"/>
      <c r="F998" s="252"/>
      <c r="G998" s="252"/>
      <c r="H998" s="252"/>
      <c r="I998" s="252"/>
      <c r="J998" s="252"/>
      <c r="K998" s="252"/>
      <c r="L998" s="252"/>
      <c r="M998" s="252"/>
      <c r="N998" s="252"/>
      <c r="O998" s="252"/>
      <c r="P998" s="252"/>
      <c r="Q998" s="252"/>
      <c r="R998" s="252"/>
      <c r="Y998" s="255"/>
      <c r="Z998" s="255"/>
    </row>
    <row r="999" spans="1:26" ht="15.75" customHeight="1">
      <c r="A999" s="252"/>
      <c r="B999" s="252"/>
      <c r="C999" s="252"/>
      <c r="D999" s="252"/>
      <c r="E999" s="252"/>
      <c r="F999" s="252"/>
      <c r="G999" s="252"/>
      <c r="H999" s="252"/>
      <c r="I999" s="252"/>
      <c r="J999" s="252"/>
      <c r="K999" s="252"/>
      <c r="L999" s="252"/>
      <c r="M999" s="252"/>
      <c r="N999" s="252"/>
      <c r="O999" s="252"/>
      <c r="P999" s="252"/>
      <c r="Q999" s="252"/>
      <c r="R999" s="252"/>
      <c r="Y999" s="255"/>
      <c r="Z999" s="255"/>
    </row>
    <row r="1000" spans="1:26" ht="15.75" customHeight="1">
      <c r="A1000" s="252"/>
      <c r="B1000" s="252"/>
      <c r="C1000" s="252"/>
      <c r="D1000" s="252"/>
      <c r="E1000" s="252"/>
      <c r="F1000" s="252"/>
      <c r="G1000" s="252"/>
      <c r="H1000" s="252"/>
      <c r="I1000" s="252"/>
      <c r="J1000" s="252"/>
      <c r="K1000" s="252"/>
      <c r="L1000" s="252"/>
      <c r="M1000" s="252"/>
      <c r="N1000" s="252"/>
      <c r="O1000" s="252"/>
      <c r="P1000" s="252"/>
      <c r="Q1000" s="252"/>
      <c r="R1000" s="252"/>
      <c r="Y1000" s="255"/>
      <c r="Z1000" s="255"/>
    </row>
    <row r="1001" spans="1:26" ht="15.75" customHeight="1">
      <c r="A1001" s="252"/>
      <c r="B1001" s="252"/>
      <c r="C1001" s="252"/>
      <c r="D1001" s="252"/>
      <c r="E1001" s="252"/>
      <c r="F1001" s="252"/>
      <c r="G1001" s="252"/>
      <c r="H1001" s="252"/>
      <c r="I1001" s="252"/>
      <c r="J1001" s="252"/>
      <c r="K1001" s="252"/>
      <c r="L1001" s="252"/>
      <c r="M1001" s="252"/>
      <c r="N1001" s="252"/>
      <c r="O1001" s="252"/>
      <c r="P1001" s="252"/>
      <c r="Q1001" s="252"/>
      <c r="R1001" s="252"/>
      <c r="Y1001" s="255"/>
      <c r="Z1001" s="255"/>
    </row>
    <row r="1002" spans="1:26" ht="15.75" customHeight="1">
      <c r="A1002" s="252"/>
      <c r="B1002" s="252"/>
      <c r="C1002" s="252"/>
      <c r="D1002" s="252"/>
      <c r="E1002" s="252"/>
      <c r="F1002" s="252"/>
      <c r="G1002" s="252"/>
      <c r="H1002" s="252"/>
      <c r="I1002" s="252"/>
      <c r="J1002" s="252"/>
      <c r="K1002" s="252"/>
      <c r="L1002" s="252"/>
      <c r="M1002" s="252"/>
      <c r="N1002" s="252"/>
      <c r="O1002" s="252"/>
      <c r="P1002" s="252"/>
      <c r="Q1002" s="252"/>
      <c r="R1002" s="252"/>
      <c r="Y1002" s="255"/>
      <c r="Z1002" s="255"/>
    </row>
    <row r="1003" spans="1:26" ht="15.75" customHeight="1">
      <c r="A1003" s="252"/>
      <c r="B1003" s="252"/>
      <c r="C1003" s="252"/>
      <c r="D1003" s="252"/>
      <c r="E1003" s="252"/>
      <c r="F1003" s="252"/>
      <c r="G1003" s="252"/>
      <c r="H1003" s="252"/>
      <c r="I1003" s="252"/>
      <c r="J1003" s="252"/>
      <c r="K1003" s="252"/>
      <c r="L1003" s="252"/>
      <c r="M1003" s="252"/>
      <c r="N1003" s="252"/>
      <c r="O1003" s="252"/>
      <c r="P1003" s="252"/>
      <c r="Q1003" s="252"/>
      <c r="R1003" s="252"/>
      <c r="Y1003" s="255"/>
      <c r="Z1003" s="255"/>
    </row>
    <row r="1004" spans="1:26" ht="15.75" customHeight="1">
      <c r="A1004" s="252"/>
      <c r="B1004" s="252"/>
      <c r="C1004" s="252"/>
      <c r="D1004" s="252"/>
      <c r="E1004" s="252"/>
      <c r="F1004" s="252"/>
      <c r="G1004" s="252"/>
      <c r="H1004" s="252"/>
      <c r="I1004" s="252"/>
      <c r="J1004" s="252"/>
      <c r="K1004" s="252"/>
      <c r="L1004" s="252"/>
      <c r="M1004" s="252"/>
      <c r="N1004" s="252"/>
      <c r="O1004" s="252"/>
      <c r="P1004" s="252"/>
      <c r="Q1004" s="252"/>
      <c r="R1004" s="252"/>
      <c r="Y1004" s="255"/>
      <c r="Z1004" s="255"/>
    </row>
    <row r="1005" spans="1:26" ht="15.75" customHeight="1">
      <c r="A1005" s="252"/>
      <c r="B1005" s="252"/>
      <c r="C1005" s="252"/>
      <c r="D1005" s="252"/>
      <c r="E1005" s="252"/>
      <c r="F1005" s="252"/>
      <c r="G1005" s="252"/>
      <c r="H1005" s="252"/>
      <c r="I1005" s="252"/>
      <c r="J1005" s="252"/>
      <c r="K1005" s="252"/>
      <c r="L1005" s="252"/>
      <c r="M1005" s="252"/>
      <c r="N1005" s="252"/>
      <c r="O1005" s="252"/>
      <c r="P1005" s="252"/>
      <c r="Q1005" s="252"/>
      <c r="R1005" s="252"/>
      <c r="Y1005" s="255"/>
      <c r="Z1005" s="255"/>
    </row>
    <row r="1006" spans="1:26" ht="15.75" customHeight="1">
      <c r="A1006" s="252"/>
      <c r="B1006" s="252"/>
      <c r="C1006" s="252"/>
      <c r="D1006" s="252"/>
      <c r="E1006" s="252"/>
      <c r="F1006" s="252"/>
      <c r="G1006" s="252"/>
      <c r="H1006" s="252"/>
      <c r="I1006" s="252"/>
      <c r="J1006" s="252"/>
      <c r="K1006" s="252"/>
      <c r="L1006" s="252"/>
      <c r="M1006" s="252"/>
      <c r="N1006" s="252"/>
      <c r="O1006" s="252"/>
      <c r="P1006" s="252"/>
      <c r="Q1006" s="252"/>
      <c r="R1006" s="252"/>
      <c r="Y1006" s="255"/>
      <c r="Z1006" s="255"/>
    </row>
    <row r="1007" spans="1:26" ht="15.75" customHeight="1">
      <c r="A1007" s="252"/>
      <c r="B1007" s="252"/>
      <c r="C1007" s="252"/>
      <c r="D1007" s="252"/>
      <c r="E1007" s="252"/>
      <c r="F1007" s="252"/>
      <c r="G1007" s="252"/>
      <c r="H1007" s="252"/>
      <c r="I1007" s="252"/>
      <c r="J1007" s="252"/>
      <c r="K1007" s="252"/>
      <c r="L1007" s="252"/>
      <c r="M1007" s="252"/>
      <c r="N1007" s="252"/>
      <c r="O1007" s="252"/>
      <c r="P1007" s="252"/>
      <c r="Q1007" s="252"/>
      <c r="R1007" s="252"/>
      <c r="Y1007" s="255"/>
      <c r="Z1007" s="255"/>
    </row>
    <row r="1008" spans="1:26" ht="15.75" customHeight="1">
      <c r="A1008" s="252"/>
      <c r="B1008" s="252"/>
      <c r="C1008" s="252"/>
      <c r="D1008" s="252"/>
      <c r="E1008" s="252"/>
      <c r="F1008" s="252"/>
      <c r="G1008" s="252"/>
      <c r="H1008" s="252"/>
      <c r="I1008" s="252"/>
      <c r="J1008" s="252"/>
      <c r="K1008" s="252"/>
      <c r="L1008" s="252"/>
      <c r="M1008" s="252"/>
      <c r="N1008" s="252"/>
      <c r="O1008" s="252"/>
      <c r="P1008" s="252"/>
      <c r="Q1008" s="252"/>
      <c r="R1008" s="252"/>
      <c r="Y1008" s="255"/>
      <c r="Z1008" s="255"/>
    </row>
    <row r="1009" spans="1:26" ht="15.75" customHeight="1">
      <c r="A1009" s="252"/>
      <c r="B1009" s="252"/>
      <c r="C1009" s="252"/>
      <c r="D1009" s="252"/>
      <c r="E1009" s="252"/>
      <c r="F1009" s="252"/>
      <c r="G1009" s="252"/>
      <c r="H1009" s="252"/>
      <c r="I1009" s="252"/>
      <c r="J1009" s="252"/>
      <c r="K1009" s="252"/>
      <c r="L1009" s="252"/>
      <c r="M1009" s="252"/>
      <c r="N1009" s="252"/>
      <c r="O1009" s="252"/>
      <c r="P1009" s="252"/>
      <c r="Q1009" s="252"/>
      <c r="R1009" s="252"/>
      <c r="Y1009" s="255"/>
      <c r="Z1009" s="255"/>
    </row>
    <row r="1010" spans="1:26" ht="15.75" customHeight="1">
      <c r="A1010" s="252"/>
      <c r="B1010" s="252"/>
      <c r="C1010" s="252"/>
      <c r="D1010" s="252"/>
      <c r="E1010" s="252"/>
      <c r="F1010" s="252"/>
      <c r="G1010" s="252"/>
      <c r="H1010" s="252"/>
      <c r="I1010" s="252"/>
      <c r="J1010" s="252"/>
      <c r="K1010" s="252"/>
      <c r="L1010" s="252"/>
      <c r="M1010" s="252"/>
      <c r="N1010" s="252"/>
      <c r="O1010" s="252"/>
      <c r="P1010" s="252"/>
      <c r="Q1010" s="252"/>
      <c r="R1010" s="252"/>
      <c r="Y1010" s="255"/>
      <c r="Z1010" s="255"/>
    </row>
    <row r="1011" spans="1:26" ht="15.75" customHeight="1">
      <c r="A1011" s="252"/>
      <c r="B1011" s="252"/>
      <c r="C1011" s="252"/>
      <c r="D1011" s="252"/>
      <c r="E1011" s="252"/>
      <c r="F1011" s="252"/>
      <c r="G1011" s="252"/>
      <c r="H1011" s="252"/>
      <c r="I1011" s="252"/>
      <c r="J1011" s="252"/>
      <c r="K1011" s="252"/>
      <c r="L1011" s="252"/>
      <c r="M1011" s="252"/>
      <c r="N1011" s="252"/>
      <c r="O1011" s="252"/>
      <c r="P1011" s="252"/>
      <c r="Q1011" s="252"/>
      <c r="R1011" s="252"/>
      <c r="Y1011" s="255"/>
      <c r="Z1011" s="255"/>
    </row>
    <row r="1012" spans="1:26" ht="15.75" customHeight="1">
      <c r="A1012" s="252"/>
      <c r="B1012" s="252"/>
      <c r="C1012" s="252"/>
      <c r="D1012" s="252"/>
      <c r="E1012" s="252"/>
      <c r="F1012" s="252"/>
      <c r="G1012" s="252"/>
      <c r="H1012" s="252"/>
      <c r="I1012" s="252"/>
      <c r="J1012" s="252"/>
      <c r="K1012" s="252"/>
      <c r="L1012" s="252"/>
      <c r="M1012" s="252"/>
      <c r="N1012" s="252"/>
      <c r="O1012" s="252"/>
      <c r="P1012" s="252"/>
      <c r="Q1012" s="252"/>
      <c r="R1012" s="252"/>
      <c r="Y1012" s="255"/>
      <c r="Z1012" s="255"/>
    </row>
    <row r="1013" spans="1:26" ht="15.75" customHeight="1">
      <c r="A1013" s="252"/>
      <c r="B1013" s="252"/>
      <c r="C1013" s="252"/>
      <c r="D1013" s="252"/>
      <c r="E1013" s="252"/>
      <c r="F1013" s="252"/>
      <c r="G1013" s="252"/>
      <c r="H1013" s="252"/>
      <c r="I1013" s="252"/>
      <c r="J1013" s="252"/>
      <c r="K1013" s="252"/>
      <c r="L1013" s="252"/>
      <c r="M1013" s="252"/>
      <c r="N1013" s="252"/>
      <c r="O1013" s="252"/>
      <c r="P1013" s="252"/>
      <c r="Q1013" s="252"/>
      <c r="R1013" s="252"/>
      <c r="Y1013" s="255"/>
      <c r="Z1013" s="255"/>
    </row>
    <row r="1014" spans="1:26" ht="15.75" customHeight="1">
      <c r="A1014" s="252"/>
      <c r="B1014" s="252"/>
      <c r="C1014" s="252"/>
      <c r="D1014" s="252"/>
      <c r="E1014" s="252"/>
      <c r="F1014" s="252"/>
      <c r="G1014" s="252"/>
      <c r="H1014" s="252"/>
      <c r="I1014" s="252"/>
      <c r="J1014" s="252"/>
      <c r="K1014" s="252"/>
      <c r="L1014" s="252"/>
      <c r="M1014" s="252"/>
      <c r="N1014" s="252"/>
      <c r="O1014" s="252"/>
      <c r="P1014" s="252"/>
      <c r="Q1014" s="252"/>
      <c r="R1014" s="252"/>
      <c r="Y1014" s="255"/>
      <c r="Z1014" s="255"/>
    </row>
    <row r="1015" spans="1:26" ht="15.75" customHeight="1">
      <c r="A1015" s="252"/>
      <c r="B1015" s="252"/>
      <c r="C1015" s="252"/>
      <c r="D1015" s="252"/>
      <c r="E1015" s="252"/>
      <c r="F1015" s="252"/>
      <c r="G1015" s="252"/>
      <c r="H1015" s="252"/>
      <c r="I1015" s="252"/>
      <c r="J1015" s="252"/>
      <c r="K1015" s="252"/>
      <c r="L1015" s="252"/>
      <c r="M1015" s="252"/>
      <c r="N1015" s="252"/>
      <c r="O1015" s="252"/>
      <c r="P1015" s="252"/>
      <c r="Q1015" s="252"/>
      <c r="R1015" s="252"/>
      <c r="Y1015" s="255"/>
      <c r="Z1015" s="255"/>
    </row>
  </sheetData>
  <mergeCells count="33">
    <mergeCell ref="A26:A28"/>
    <mergeCell ref="B26:B28"/>
    <mergeCell ref="D26:D28"/>
    <mergeCell ref="E26:E28"/>
    <mergeCell ref="A10:E10"/>
    <mergeCell ref="A23:A25"/>
    <mergeCell ref="B23:B25"/>
    <mergeCell ref="D23:D25"/>
    <mergeCell ref="E23:E25"/>
    <mergeCell ref="A14:A17"/>
    <mergeCell ref="B14:B17"/>
    <mergeCell ref="D14:D22"/>
    <mergeCell ref="E14:E22"/>
    <mergeCell ref="A18:A22"/>
    <mergeCell ref="B18:B22"/>
    <mergeCell ref="A29:A31"/>
    <mergeCell ref="B29:B31"/>
    <mergeCell ref="D29:D31"/>
    <mergeCell ref="E29:E31"/>
    <mergeCell ref="A32:A34"/>
    <mergeCell ref="B32:B34"/>
    <mergeCell ref="D32:D34"/>
    <mergeCell ref="E32:E34"/>
    <mergeCell ref="A44:E44"/>
    <mergeCell ref="A45:E45"/>
    <mergeCell ref="A35:A37"/>
    <mergeCell ref="B35:B37"/>
    <mergeCell ref="D35:D37"/>
    <mergeCell ref="E35:E37"/>
    <mergeCell ref="A38:A40"/>
    <mergeCell ref="B38:B40"/>
    <mergeCell ref="D38:D40"/>
    <mergeCell ref="E38:E40"/>
  </mergeCells>
  <pageMargins left="0.78740157480314965" right="0.19685039370078741" top="0.19685039370078741" bottom="0.19685039370078741" header="0" footer="0"/>
  <pageSetup paperSize="9" scale="41" orientation="portrait" r:id="rId1"/>
  <headerFooter>
    <oddFooter>&amp;R9/9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pagina 1</vt:lpstr>
      <vt:lpstr>an I D</vt:lpstr>
      <vt:lpstr>an II D</vt:lpstr>
      <vt:lpstr>an III D</vt:lpstr>
      <vt:lpstr>an IV D</vt:lpstr>
      <vt:lpstr>Bilant</vt:lpstr>
      <vt:lpstr>Competente</vt:lpstr>
      <vt:lpstr>Grila competente</vt:lpstr>
      <vt:lpstr>Rezultatele invatarii</vt:lpstr>
      <vt:lpstr>Rezultatele invatarii olds</vt:lpstr>
      <vt:lpstr>Competente_old</vt:lpstr>
      <vt:lpstr>'an I D'!Print_Area</vt:lpstr>
      <vt:lpstr>'an II D'!Print_Area</vt:lpstr>
      <vt:lpstr>'an III D'!Print_Area</vt:lpstr>
      <vt:lpstr>'an IV D'!Print_Area</vt:lpstr>
      <vt:lpstr>Bilant!Print_Area</vt:lpstr>
      <vt:lpstr>Competente!Print_Area</vt:lpstr>
      <vt:lpstr>Competente_old!Print_Area</vt:lpstr>
      <vt:lpstr>'Grila competente'!Print_Area</vt:lpstr>
      <vt:lpstr>'pagina 1'!Print_Area</vt:lpstr>
      <vt:lpstr>'Rezultatele invatarii'!Print_Area</vt:lpstr>
      <vt:lpstr>'Rezultatele invatarii olds'!Print_Area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Ioan Ungurean</dc:creator>
  <cp:lastModifiedBy>Ungurean Ioan</cp:lastModifiedBy>
  <cp:lastPrinted>2026-06-24T08:01:09Z</cp:lastPrinted>
  <dcterms:created xsi:type="dcterms:W3CDTF">2017-05-01T08:30:32Z</dcterms:created>
  <dcterms:modified xsi:type="dcterms:W3CDTF">2026-06-25T11:29:29Z</dcterms:modified>
</cp:coreProperties>
</file>